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G:\BoardSec\12. Jessy Serrao\2019 cases\EB-2019-0033 ERTH\"/>
    </mc:Choice>
  </mc:AlternateContent>
  <bookViews>
    <workbookView xWindow="0" yWindow="0" windowWidth="28800" windowHeight="12300" tabRatio="855" activeTab="4"/>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 name="9. Cogeneration" sheetId="89" r:id="rId15"/>
  </sheets>
  <externalReferences>
    <externalReference r:id="rId16"/>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LRAM'!$A$1:$AM$537</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LRAM'!$B$277</definedName>
    <definedName name="Table_4_d.__2014_Lost_Revenues_Work_Form">'4.  2011-2014 LRAM'!$B$407</definedName>
    <definedName name="Table_5_a.__2015_Lost_Revenues_Work_Form">'5.  2015-2020 LRAM'!$B$33</definedName>
    <definedName name="Table_5_b.__2016_Lost_Revenues_Work_Form">'5.  2015-2020 LRAM'!$B$218</definedName>
    <definedName name="Table_5_c.__2017_Lost_Revenues_Work_Form">'5.  2015-2020 LRAM'!$B$402</definedName>
    <definedName name="Table_5_d.__2018_Lost_Revenues_Work_Form">'5.  2015-2020 LRAM'!$B$592</definedName>
    <definedName name="Table_5_e.__2019_Lost_Revenues_Work_Form">'5.  2015-2020 LRAM'!$B$776</definedName>
    <definedName name="Table_5_f.__2020_Lost_Revenues_Work_Form">'5.  2015-2020 LRAM'!$B$959</definedName>
    <definedName name="Targets">'[1]LDC Targets'!$A$3:$D$83</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C440" i="46" l="1"/>
  <c r="AB440" i="46"/>
  <c r="AA440" i="46"/>
  <c r="Z440" i="46"/>
  <c r="AC58" i="79"/>
  <c r="AB58" i="79"/>
  <c r="AA58" i="79"/>
  <c r="Z58" i="79"/>
  <c r="E27" i="85"/>
  <c r="E25" i="85"/>
  <c r="D440" i="46" s="1"/>
  <c r="E440" i="46" s="1"/>
  <c r="F440" i="46" s="1"/>
  <c r="G440" i="46" s="1"/>
  <c r="E24" i="85"/>
  <c r="D310" i="46" s="1"/>
  <c r="E310" i="46" s="1"/>
  <c r="F310" i="46" s="1"/>
  <c r="G310" i="46" s="1"/>
  <c r="H310" i="46" s="1"/>
  <c r="E23" i="85"/>
  <c r="D179" i="46" s="1"/>
  <c r="E179" i="46" s="1"/>
  <c r="F179" i="46" s="1"/>
  <c r="G179" i="46" s="1"/>
  <c r="H179" i="46" s="1"/>
  <c r="I179" i="46" s="1"/>
  <c r="E28" i="85" l="1"/>
  <c r="E26" i="85"/>
  <c r="D58" i="79" s="1"/>
  <c r="E58" i="79" s="1"/>
  <c r="F58" i="79" s="1"/>
  <c r="D494" i="79"/>
  <c r="E494" i="79" s="1"/>
  <c r="F494" i="79" s="1"/>
  <c r="G494" i="79" s="1"/>
  <c r="E29" i="85"/>
  <c r="D681" i="79" s="1"/>
  <c r="E681" i="79" s="1"/>
  <c r="E184" i="85" l="1"/>
  <c r="E185" i="85" s="1"/>
  <c r="E186" i="85" s="1"/>
  <c r="E187" i="85" s="1"/>
  <c r="E188" i="85" s="1"/>
  <c r="E189" i="85" s="1"/>
  <c r="E190" i="85" s="1"/>
  <c r="E191" i="85" s="1"/>
  <c r="O166" i="85"/>
  <c r="J166" i="85"/>
  <c r="P144" i="85"/>
  <c r="K144" i="85"/>
  <c r="P143" i="85"/>
  <c r="K143" i="85"/>
  <c r="P142" i="85"/>
  <c r="K142" i="85"/>
  <c r="P141" i="85"/>
  <c r="K141" i="85"/>
  <c r="K166" i="85" l="1"/>
  <c r="C142" i="85" s="1"/>
  <c r="P166" i="85"/>
  <c r="D142" i="85" l="1"/>
  <c r="AG272" i="46"/>
  <c r="O132" i="85"/>
  <c r="J132" i="85"/>
  <c r="P123" i="85"/>
  <c r="P122" i="85"/>
  <c r="P121" i="85"/>
  <c r="P120" i="85"/>
  <c r="P119" i="85"/>
  <c r="P118" i="85"/>
  <c r="K118" i="85"/>
  <c r="P117" i="85"/>
  <c r="K117" i="85"/>
  <c r="P116" i="85"/>
  <c r="K116" i="85"/>
  <c r="P115" i="85"/>
  <c r="K115" i="85"/>
  <c r="P114" i="85"/>
  <c r="K114" i="85"/>
  <c r="P113" i="85"/>
  <c r="K113" i="85"/>
  <c r="P112" i="85"/>
  <c r="K112" i="85"/>
  <c r="P111" i="85"/>
  <c r="K111" i="85"/>
  <c r="P110" i="85"/>
  <c r="K110" i="85"/>
  <c r="P109" i="85"/>
  <c r="K109" i="85"/>
  <c r="P108" i="85"/>
  <c r="K108" i="85"/>
  <c r="P107" i="85"/>
  <c r="K107" i="85"/>
  <c r="K132" i="85" s="1"/>
  <c r="O99" i="85"/>
  <c r="J99" i="85"/>
  <c r="K87" i="85"/>
  <c r="K86" i="85"/>
  <c r="K85" i="85"/>
  <c r="K84" i="85"/>
  <c r="K83" i="85"/>
  <c r="P82" i="85"/>
  <c r="K82" i="85"/>
  <c r="P81" i="85"/>
  <c r="K81" i="85"/>
  <c r="P80" i="85"/>
  <c r="K80" i="85"/>
  <c r="P79" i="85"/>
  <c r="K79" i="85"/>
  <c r="P78" i="85"/>
  <c r="K78" i="85"/>
  <c r="P77" i="85"/>
  <c r="K77" i="85"/>
  <c r="P76" i="85"/>
  <c r="K76" i="85"/>
  <c r="P75" i="85"/>
  <c r="K75" i="85"/>
  <c r="P74" i="85"/>
  <c r="K74" i="85"/>
  <c r="O62" i="85"/>
  <c r="J62" i="85"/>
  <c r="P41" i="85"/>
  <c r="K41" i="85"/>
  <c r="P40" i="85"/>
  <c r="K40" i="85"/>
  <c r="P39" i="85"/>
  <c r="K39" i="85"/>
  <c r="P38" i="85"/>
  <c r="K38" i="85"/>
  <c r="P37" i="85"/>
  <c r="K37" i="85"/>
  <c r="K62" i="85" l="1"/>
  <c r="C38" i="85" s="1"/>
  <c r="P132" i="85"/>
  <c r="D108" i="85" s="1"/>
  <c r="P99" i="85"/>
  <c r="P62" i="85"/>
  <c r="K99" i="85"/>
  <c r="D75" i="85" s="1"/>
  <c r="F75" i="85" s="1"/>
  <c r="F76" i="85" s="1"/>
  <c r="AG398" i="46" s="1"/>
  <c r="C75" i="85"/>
  <c r="C108" i="85"/>
  <c r="D38" i="85" l="1"/>
  <c r="F77" i="85"/>
  <c r="AG399" i="46" s="1"/>
  <c r="F78" i="85" l="1"/>
  <c r="AG400" i="46" s="1"/>
  <c r="F79" i="85" l="1"/>
  <c r="AG401" i="46" s="1"/>
  <c r="F142" i="85" l="1"/>
  <c r="F143" i="85" s="1"/>
  <c r="F108" i="85"/>
  <c r="F109" i="85" s="1"/>
  <c r="F144" i="85" l="1"/>
  <c r="AG211" i="79" s="1"/>
  <c r="AG210" i="79"/>
  <c r="F110" i="85"/>
  <c r="AG530" i="46"/>
  <c r="F38" i="85"/>
  <c r="F39" i="85" s="1"/>
  <c r="F40" i="85" l="1"/>
  <c r="AG267" i="46"/>
  <c r="F111" i="85"/>
  <c r="AG531" i="46"/>
  <c r="F41" i="85" l="1"/>
  <c r="AG268" i="46"/>
  <c r="AG532" i="46"/>
  <c r="G298" i="79"/>
  <c r="F298" i="79"/>
  <c r="E298" i="79"/>
  <c r="F42" i="85" l="1"/>
  <c r="AG269" i="46"/>
  <c r="F43" i="85" l="1"/>
  <c r="AG270" i="46"/>
  <c r="E39" i="89"/>
  <c r="E38" i="89"/>
  <c r="E37" i="89"/>
  <c r="E36" i="89"/>
  <c r="E35" i="89"/>
  <c r="E34" i="89"/>
  <c r="E33" i="89"/>
  <c r="E32" i="89"/>
  <c r="E31" i="89"/>
  <c r="E30" i="89"/>
  <c r="E29" i="89"/>
  <c r="E28" i="89"/>
  <c r="AG271" i="46" l="1"/>
  <c r="AG396" i="79"/>
  <c r="AG395" i="79"/>
  <c r="AG381" i="79"/>
  <c r="AG212" i="79"/>
  <c r="AG197" i="79"/>
  <c r="AG533" i="46"/>
  <c r="AG517" i="46"/>
  <c r="AG402" i="46"/>
  <c r="AG387" i="46"/>
  <c r="AG257" i="46"/>
  <c r="AE59" i="79" l="1"/>
  <c r="AD59" i="79"/>
  <c r="AC59" i="79"/>
  <c r="AB59" i="79"/>
  <c r="AA59" i="79"/>
  <c r="Z59" i="79"/>
  <c r="Y59" i="79"/>
  <c r="AC310" i="46" l="1"/>
  <c r="AB310" i="46"/>
  <c r="AA310" i="46"/>
  <c r="Z310" i="46"/>
  <c r="AC179" i="46"/>
  <c r="AB179" i="46"/>
  <c r="AA179" i="46"/>
  <c r="Z179" i="46"/>
  <c r="AC180" i="46"/>
  <c r="AB180" i="46"/>
  <c r="AA180" i="46"/>
  <c r="Z180" i="46"/>
  <c r="N106" i="46"/>
  <c r="AD681" i="79" l="1"/>
  <c r="F681" i="79"/>
  <c r="K211" i="85" l="1"/>
  <c r="P210" i="85"/>
  <c r="P213" i="85" s="1"/>
  <c r="K210" i="85"/>
  <c r="K202" i="85"/>
  <c r="P201" i="85"/>
  <c r="K201" i="85"/>
  <c r="P200" i="85"/>
  <c r="K200" i="85"/>
  <c r="P199" i="85"/>
  <c r="K199" i="85"/>
  <c r="P198" i="85"/>
  <c r="K198" i="85"/>
  <c r="K204" i="85" s="1"/>
  <c r="K190" i="85"/>
  <c r="P189" i="85"/>
  <c r="K189" i="85"/>
  <c r="P188" i="85"/>
  <c r="K188" i="85"/>
  <c r="P187" i="85"/>
  <c r="K187" i="85"/>
  <c r="F182" i="85"/>
  <c r="F181" i="85"/>
  <c r="P179" i="85"/>
  <c r="P181" i="85" s="1"/>
  <c r="K179" i="85"/>
  <c r="K181" i="85" s="1"/>
  <c r="K192" i="85" l="1"/>
  <c r="C182" i="85" s="1"/>
  <c r="P204" i="85"/>
  <c r="K213" i="85"/>
  <c r="P192" i="85"/>
  <c r="C184" i="85" s="1"/>
  <c r="C183" i="85"/>
  <c r="C186" i="85" l="1"/>
  <c r="C187" i="85" s="1"/>
  <c r="C185" i="85"/>
  <c r="D183" i="85"/>
  <c r="F183" i="85" s="1"/>
  <c r="C188" i="85" l="1"/>
  <c r="D184" i="85"/>
  <c r="F184" i="85" l="1"/>
  <c r="D185" i="85"/>
  <c r="C189" i="85"/>
  <c r="E40" i="89" l="1"/>
  <c r="E41" i="89" s="1"/>
  <c r="Q136" i="79" s="1"/>
  <c r="F185" i="85"/>
  <c r="D186" i="85"/>
  <c r="C190" i="85"/>
  <c r="F186" i="85" l="1"/>
  <c r="D187" i="85"/>
  <c r="C191" i="85"/>
  <c r="F187" i="85" l="1"/>
  <c r="D188" i="85"/>
  <c r="F188" i="85" l="1"/>
  <c r="D189" i="85"/>
  <c r="F189" i="85" l="1"/>
  <c r="D190" i="85"/>
  <c r="F190" i="85" l="1"/>
  <c r="D191" i="85"/>
  <c r="F191" i="85" s="1"/>
  <c r="F193" i="85" l="1"/>
  <c r="F192" i="85"/>
  <c r="AG755" i="79" s="1"/>
  <c r="F194" i="85" l="1"/>
  <c r="AG771" i="79"/>
  <c r="Q684" i="79"/>
  <c r="O684" i="79"/>
  <c r="E687" i="79"/>
  <c r="E684" i="79"/>
  <c r="P684" i="79" s="1"/>
  <c r="E680" i="79"/>
  <c r="E673" i="79"/>
  <c r="E670" i="79"/>
  <c r="E667" i="79"/>
  <c r="E664" i="79"/>
  <c r="R501" i="79"/>
  <c r="O501" i="79"/>
  <c r="O687" i="79" s="1"/>
  <c r="S495" i="79"/>
  <c r="R495" i="79"/>
  <c r="O495" i="79"/>
  <c r="O680" i="79" s="1"/>
  <c r="E501" i="79"/>
  <c r="F501" i="79" s="1"/>
  <c r="Q501" i="79" s="1"/>
  <c r="Q687" i="79" s="1"/>
  <c r="E495" i="79"/>
  <c r="F495" i="79" s="1"/>
  <c r="Q495" i="79" s="1"/>
  <c r="Q680" i="79" s="1"/>
  <c r="E484" i="79"/>
  <c r="F484" i="79" s="1"/>
  <c r="E481" i="79"/>
  <c r="F481" i="79" s="1"/>
  <c r="E475" i="79"/>
  <c r="F475" i="79" s="1"/>
  <c r="F195" i="85" l="1"/>
  <c r="F196" i="85" s="1"/>
  <c r="AG772" i="79"/>
  <c r="P687" i="79"/>
  <c r="P495" i="79"/>
  <c r="P680" i="79" s="1"/>
  <c r="P501" i="79"/>
  <c r="C52" i="47"/>
  <c r="C51" i="47"/>
  <c r="AL527" i="79" l="1"/>
  <c r="AK527" i="79"/>
  <c r="AJ527" i="79"/>
  <c r="AI527" i="79"/>
  <c r="AH527" i="79"/>
  <c r="AG527" i="79"/>
  <c r="AF527" i="79"/>
  <c r="AE527" i="79"/>
  <c r="AD527" i="79"/>
  <c r="AC527" i="79"/>
  <c r="AB527" i="79"/>
  <c r="AA527" i="79"/>
  <c r="Z527" i="79"/>
  <c r="Y527" i="79"/>
  <c r="AM526" i="79"/>
  <c r="AL478" i="79"/>
  <c r="AK478" i="79"/>
  <c r="AJ478" i="79"/>
  <c r="AI478" i="79"/>
  <c r="AH478" i="79"/>
  <c r="AG478" i="79"/>
  <c r="AF478" i="79"/>
  <c r="AE478" i="79"/>
  <c r="AD478" i="79"/>
  <c r="AC478" i="79"/>
  <c r="AB478" i="79"/>
  <c r="AA478" i="79"/>
  <c r="Z478" i="79"/>
  <c r="Y478" i="79"/>
  <c r="AM477" i="79"/>
  <c r="I50" i="44" l="1"/>
  <c r="H50" i="44"/>
  <c r="G50" i="44"/>
  <c r="F50" i="44"/>
  <c r="E50" i="44"/>
  <c r="D50" i="44"/>
  <c r="N186" i="79" l="1"/>
  <c r="D22" i="45" l="1"/>
  <c r="O938" i="79" l="1"/>
  <c r="E44" i="44" l="1"/>
  <c r="AM141" i="79" l="1"/>
  <c r="Q46" i="44"/>
  <c r="P46" i="44"/>
  <c r="O46" i="44"/>
  <c r="N46" i="44"/>
  <c r="M46" i="44"/>
  <c r="L46" i="44"/>
  <c r="K46" i="44"/>
  <c r="J46" i="44"/>
  <c r="I46" i="44"/>
  <c r="H46" i="44"/>
  <c r="G46" i="44"/>
  <c r="F46" i="44"/>
  <c r="E46" i="44"/>
  <c r="D46" i="44"/>
  <c r="O1121" i="79" l="1"/>
  <c r="O755" i="79"/>
  <c r="O571" i="79"/>
  <c r="O381" i="79"/>
  <c r="O197" i="79"/>
  <c r="O517" i="46"/>
  <c r="O127" i="46"/>
  <c r="D197" i="79"/>
  <c r="N630" i="79" l="1"/>
  <c r="N440" i="79"/>
  <c r="N256" i="79"/>
  <c r="N73" i="79"/>
  <c r="F22" i="45" l="1"/>
  <c r="Q52" i="43" l="1"/>
  <c r="N515" i="46" l="1"/>
  <c r="N512" i="46"/>
  <c r="N509" i="46"/>
  <c r="N505" i="46"/>
  <c r="N502" i="46"/>
  <c r="N499" i="46"/>
  <c r="N496" i="46"/>
  <c r="N493" i="46"/>
  <c r="N489" i="46"/>
  <c r="N475" i="46"/>
  <c r="N472" i="46"/>
  <c r="N469" i="46"/>
  <c r="N466" i="46"/>
  <c r="N453" i="46"/>
  <c r="N450" i="46"/>
  <c r="N447" i="46"/>
  <c r="N444" i="46"/>
  <c r="N441" i="46"/>
  <c r="N385" i="46"/>
  <c r="N382" i="46"/>
  <c r="N379" i="46"/>
  <c r="N375" i="46"/>
  <c r="N372" i="46"/>
  <c r="N369" i="46"/>
  <c r="N366" i="46"/>
  <c r="N363" i="46"/>
  <c r="N359" i="46"/>
  <c r="N345" i="46"/>
  <c r="N342" i="46"/>
  <c r="N339" i="46"/>
  <c r="N336" i="46"/>
  <c r="N323" i="46"/>
  <c r="N320" i="46"/>
  <c r="N317" i="46"/>
  <c r="N314" i="46"/>
  <c r="N311" i="46"/>
  <c r="N255" i="46"/>
  <c r="N252" i="46"/>
  <c r="N249" i="46"/>
  <c r="N245" i="46"/>
  <c r="N242" i="46"/>
  <c r="N239" i="46"/>
  <c r="N236" i="46"/>
  <c r="N233" i="46"/>
  <c r="N229" i="46"/>
  <c r="N215" i="46"/>
  <c r="N212" i="46"/>
  <c r="N209" i="46"/>
  <c r="N206" i="46"/>
  <c r="N193" i="46"/>
  <c r="N190" i="46"/>
  <c r="N187" i="46"/>
  <c r="N184" i="46"/>
  <c r="N181" i="46"/>
  <c r="N125" i="46"/>
  <c r="N122" i="46"/>
  <c r="N119" i="46"/>
  <c r="N115" i="46"/>
  <c r="N112" i="46"/>
  <c r="N63" i="46"/>
  <c r="N54" i="46"/>
  <c r="N1119" i="79"/>
  <c r="N1116" i="79"/>
  <c r="N1113" i="79"/>
  <c r="N1110" i="79"/>
  <c r="N1107" i="79"/>
  <c r="N1104" i="79"/>
  <c r="N1101" i="79"/>
  <c r="N1095" i="79"/>
  <c r="N1092" i="79"/>
  <c r="N1089" i="79"/>
  <c r="N1086" i="79"/>
  <c r="N1083" i="79"/>
  <c r="N1080" i="79"/>
  <c r="N1076" i="79"/>
  <c r="N1073" i="79"/>
  <c r="N1070" i="79"/>
  <c r="N1066" i="79"/>
  <c r="N1063" i="79"/>
  <c r="N1060" i="79"/>
  <c r="N1057" i="79"/>
  <c r="N1054" i="79"/>
  <c r="N1051" i="79"/>
  <c r="N1048" i="79"/>
  <c r="N1045" i="79"/>
  <c r="N1027" i="79"/>
  <c r="N1024" i="79"/>
  <c r="N1021" i="79"/>
  <c r="N1018" i="79"/>
  <c r="N1014" i="79"/>
  <c r="N1011" i="79"/>
  <c r="N1007" i="79"/>
  <c r="N1003" i="79"/>
  <c r="N1000" i="79"/>
  <c r="N997" i="79"/>
  <c r="N993" i="79"/>
  <c r="N990" i="79"/>
  <c r="N987" i="79"/>
  <c r="N984" i="79"/>
  <c r="N981" i="79"/>
  <c r="N936" i="79"/>
  <c r="N933" i="79"/>
  <c r="N930" i="79"/>
  <c r="N927" i="79"/>
  <c r="N924" i="79"/>
  <c r="N921" i="79"/>
  <c r="N918" i="79"/>
  <c r="N912" i="79"/>
  <c r="N909" i="79"/>
  <c r="N906" i="79"/>
  <c r="N903" i="79"/>
  <c r="N900" i="79"/>
  <c r="N897" i="79"/>
  <c r="N893" i="79"/>
  <c r="N890" i="79"/>
  <c r="N887" i="79"/>
  <c r="N883" i="79"/>
  <c r="N880" i="79"/>
  <c r="N877" i="79"/>
  <c r="N874" i="79"/>
  <c r="N871" i="79"/>
  <c r="N868" i="79"/>
  <c r="N865" i="79"/>
  <c r="N862" i="79"/>
  <c r="N844" i="79"/>
  <c r="N841" i="79"/>
  <c r="N838" i="79"/>
  <c r="N835" i="79"/>
  <c r="N831" i="79"/>
  <c r="N828" i="79"/>
  <c r="N824" i="79"/>
  <c r="N820" i="79"/>
  <c r="N817" i="79"/>
  <c r="N814" i="79"/>
  <c r="N810" i="79"/>
  <c r="N807" i="79"/>
  <c r="N804" i="79"/>
  <c r="N801" i="79"/>
  <c r="N798" i="79"/>
  <c r="N753" i="79"/>
  <c r="N750" i="79"/>
  <c r="N747" i="79"/>
  <c r="N744" i="79"/>
  <c r="N741" i="79"/>
  <c r="N738" i="79"/>
  <c r="N735" i="79"/>
  <c r="N729" i="79"/>
  <c r="N726" i="79"/>
  <c r="N723" i="79"/>
  <c r="N720" i="79"/>
  <c r="N717" i="79"/>
  <c r="N714" i="79"/>
  <c r="N710" i="79"/>
  <c r="N707" i="79"/>
  <c r="N704" i="79"/>
  <c r="N700" i="79"/>
  <c r="N697" i="79"/>
  <c r="N694" i="79"/>
  <c r="N691" i="79"/>
  <c r="N688" i="79"/>
  <c r="N685" i="79"/>
  <c r="N682" i="79"/>
  <c r="N678" i="79"/>
  <c r="N660" i="79"/>
  <c r="N657" i="79"/>
  <c r="N654" i="79"/>
  <c r="N651" i="79"/>
  <c r="N647" i="79"/>
  <c r="N644" i="79"/>
  <c r="N640" i="79"/>
  <c r="N636" i="79"/>
  <c r="N633" i="79"/>
  <c r="N626" i="79"/>
  <c r="N623" i="79"/>
  <c r="N620" i="79"/>
  <c r="N617" i="79"/>
  <c r="N614" i="79"/>
  <c r="N569" i="79"/>
  <c r="N566" i="79"/>
  <c r="N563" i="79"/>
  <c r="N560" i="79"/>
  <c r="N557" i="79"/>
  <c r="N554" i="79"/>
  <c r="N551" i="79"/>
  <c r="N545" i="79"/>
  <c r="N542" i="79"/>
  <c r="N539" i="79"/>
  <c r="N536" i="79"/>
  <c r="N533" i="79"/>
  <c r="N530" i="79"/>
  <c r="N523" i="79"/>
  <c r="N520" i="79"/>
  <c r="N517" i="79"/>
  <c r="N513" i="79"/>
  <c r="N510" i="79"/>
  <c r="N507" i="79"/>
  <c r="N504" i="79"/>
  <c r="N501" i="79"/>
  <c r="N498" i="79"/>
  <c r="N495" i="79"/>
  <c r="N491" i="79"/>
  <c r="N470" i="79"/>
  <c r="N467" i="79"/>
  <c r="N464" i="79"/>
  <c r="N461" i="79"/>
  <c r="N457" i="79"/>
  <c r="N454" i="79"/>
  <c r="N450" i="79"/>
  <c r="N446" i="79"/>
  <c r="N443" i="79"/>
  <c r="N436" i="79"/>
  <c r="N433" i="79"/>
  <c r="N430" i="79"/>
  <c r="N427" i="79"/>
  <c r="N424" i="79"/>
  <c r="N379" i="79"/>
  <c r="N376" i="79"/>
  <c r="N373" i="79"/>
  <c r="N370" i="79"/>
  <c r="N367" i="79"/>
  <c r="N364" i="79"/>
  <c r="N361" i="79"/>
  <c r="N355" i="79"/>
  <c r="N352" i="79"/>
  <c r="N349" i="79"/>
  <c r="N346" i="79"/>
  <c r="N343" i="79"/>
  <c r="N340" i="79"/>
  <c r="N336" i="79"/>
  <c r="N333" i="79"/>
  <c r="N330" i="79"/>
  <c r="N326" i="79"/>
  <c r="N323" i="79"/>
  <c r="N320" i="79"/>
  <c r="N317" i="79"/>
  <c r="N314" i="79"/>
  <c r="N311" i="79"/>
  <c r="N308" i="79"/>
  <c r="N305" i="79"/>
  <c r="N286" i="79"/>
  <c r="N283" i="79"/>
  <c r="N280" i="79"/>
  <c r="N277" i="79"/>
  <c r="N273" i="79"/>
  <c r="N270" i="79"/>
  <c r="N266" i="79"/>
  <c r="N262" i="79"/>
  <c r="N259" i="79"/>
  <c r="N252" i="79"/>
  <c r="N249" i="79"/>
  <c r="N246" i="79"/>
  <c r="N243" i="79"/>
  <c r="N240" i="79"/>
  <c r="N195" i="79"/>
  <c r="N192" i="79"/>
  <c r="N189" i="79"/>
  <c r="N183" i="79"/>
  <c r="N180" i="79"/>
  <c r="N177" i="79"/>
  <c r="N171" i="79"/>
  <c r="N168" i="79"/>
  <c r="N165" i="79"/>
  <c r="N162" i="79"/>
  <c r="N159" i="79"/>
  <c r="N156" i="79"/>
  <c r="N152" i="79"/>
  <c r="N149" i="79"/>
  <c r="N142" i="79"/>
  <c r="N139" i="79"/>
  <c r="N130" i="79"/>
  <c r="N127" i="79"/>
  <c r="N124" i="79"/>
  <c r="N103" i="79"/>
  <c r="N100" i="79"/>
  <c r="N97" i="79"/>
  <c r="N94" i="79"/>
  <c r="N90" i="79"/>
  <c r="N76" i="79"/>
  <c r="N66" i="79"/>
  <c r="N63" i="79"/>
  <c r="N55" i="79"/>
  <c r="N60" i="79"/>
  <c r="AM1115" i="79" l="1"/>
  <c r="AM1118" i="79"/>
  <c r="AE1054" i="79"/>
  <c r="Z1054" i="79"/>
  <c r="Y1041" i="79"/>
  <c r="Y1038" i="79"/>
  <c r="AD1011" i="79"/>
  <c r="Z1011" i="79"/>
  <c r="Y1011" i="79"/>
  <c r="AM1017" i="79"/>
  <c r="Y1018" i="79"/>
  <c r="AL1014" i="79"/>
  <c r="AM1013" i="79"/>
  <c r="AK1014" i="79"/>
  <c r="AJ1014" i="79"/>
  <c r="AI1014" i="79"/>
  <c r="AH1014" i="79"/>
  <c r="AG1014" i="79"/>
  <c r="AF1014" i="79"/>
  <c r="AE1014" i="79"/>
  <c r="AD1014" i="79"/>
  <c r="AC1014" i="79"/>
  <c r="AB1014" i="79"/>
  <c r="AA1014" i="79"/>
  <c r="Z1014" i="79"/>
  <c r="Y1014" i="79"/>
  <c r="AL1011" i="79"/>
  <c r="AK1011" i="79"/>
  <c r="AJ1011" i="79"/>
  <c r="AI1011" i="79"/>
  <c r="AH1011" i="79"/>
  <c r="AG1011" i="79"/>
  <c r="AF1011" i="79"/>
  <c r="AE1011" i="79"/>
  <c r="AC1011" i="79"/>
  <c r="AB1011" i="79"/>
  <c r="AA1011" i="79"/>
  <c r="AM1010" i="79"/>
  <c r="Y1007" i="79"/>
  <c r="Y1000" i="79"/>
  <c r="Y997" i="79"/>
  <c r="Y993" i="79"/>
  <c r="Y984" i="79"/>
  <c r="Y981" i="79"/>
  <c r="Y977" i="79"/>
  <c r="Y887" i="79"/>
  <c r="AL883" i="79"/>
  <c r="Y862" i="79"/>
  <c r="Y844" i="79"/>
  <c r="Y831" i="79"/>
  <c r="AL831" i="79"/>
  <c r="AK831" i="79"/>
  <c r="AJ831" i="79"/>
  <c r="AI831" i="79"/>
  <c r="AH831" i="79"/>
  <c r="AG831" i="79"/>
  <c r="AF831" i="79"/>
  <c r="AE831" i="79"/>
  <c r="AD831" i="79"/>
  <c r="AC831" i="79"/>
  <c r="AB831" i="79"/>
  <c r="AA831" i="79"/>
  <c r="Z831" i="79"/>
  <c r="AM830" i="79"/>
  <c r="AL828" i="79"/>
  <c r="AK828" i="79"/>
  <c r="AJ828" i="79"/>
  <c r="AI828" i="79"/>
  <c r="AH828" i="79"/>
  <c r="AG828" i="79"/>
  <c r="AF828" i="79"/>
  <c r="AE828" i="79"/>
  <c r="AD828" i="79"/>
  <c r="AC828" i="79"/>
  <c r="AB828" i="79"/>
  <c r="AA828" i="79"/>
  <c r="Z828" i="79"/>
  <c r="Y828" i="79"/>
  <c r="AM827" i="79"/>
  <c r="Y824" i="79"/>
  <c r="Y710" i="79"/>
  <c r="Y704" i="79"/>
  <c r="AM670" i="79"/>
  <c r="AM667" i="79"/>
  <c r="AM664" i="79"/>
  <c r="Y660" i="79"/>
  <c r="Y657" i="79"/>
  <c r="Y647" i="79"/>
  <c r="Y644" i="79"/>
  <c r="Y640" i="79"/>
  <c r="AL647" i="79"/>
  <c r="AK647" i="79"/>
  <c r="AJ647" i="79"/>
  <c r="AI647" i="79"/>
  <c r="AH647" i="79"/>
  <c r="AG647" i="79"/>
  <c r="AF647" i="79"/>
  <c r="AE647" i="79"/>
  <c r="AD647" i="79"/>
  <c r="AC647" i="79"/>
  <c r="AB647" i="79"/>
  <c r="AA647" i="79"/>
  <c r="Z647" i="79"/>
  <c r="AM646" i="79"/>
  <c r="AL644" i="79"/>
  <c r="AK644" i="79"/>
  <c r="AJ644" i="79"/>
  <c r="AI644" i="79"/>
  <c r="AH644" i="79"/>
  <c r="AG644" i="79"/>
  <c r="AF644" i="79"/>
  <c r="AE644" i="79"/>
  <c r="AD644" i="79"/>
  <c r="AC644" i="79"/>
  <c r="AB644" i="79"/>
  <c r="AA644" i="79"/>
  <c r="Z644" i="79"/>
  <c r="AM643" i="79"/>
  <c r="Y626" i="79"/>
  <c r="Y617" i="79"/>
  <c r="AM529" i="79"/>
  <c r="AM522" i="79"/>
  <c r="Y530" i="79"/>
  <c r="Y454" i="79"/>
  <c r="Y457" i="79"/>
  <c r="AL457" i="79"/>
  <c r="AK457" i="79"/>
  <c r="AJ457" i="79"/>
  <c r="AI457" i="79"/>
  <c r="AH457" i="79"/>
  <c r="AG457" i="79"/>
  <c r="AF457" i="79"/>
  <c r="AE457" i="79"/>
  <c r="AD457" i="79"/>
  <c r="AC457" i="79"/>
  <c r="AB457" i="79"/>
  <c r="AA457" i="79"/>
  <c r="Z457" i="79"/>
  <c r="AM456" i="79"/>
  <c r="AL454" i="79"/>
  <c r="AK454" i="79"/>
  <c r="AJ454" i="79"/>
  <c r="AI454" i="79"/>
  <c r="AH454" i="79"/>
  <c r="AG454" i="79"/>
  <c r="AF454" i="79"/>
  <c r="AE454" i="79"/>
  <c r="AD454" i="79"/>
  <c r="AC454" i="79"/>
  <c r="AB454" i="79"/>
  <c r="AA454" i="79"/>
  <c r="Z454" i="79"/>
  <c r="AM453" i="79"/>
  <c r="Y450" i="79"/>
  <c r="Y373" i="79"/>
  <c r="Y379" i="79"/>
  <c r="AL273" i="79"/>
  <c r="AK273" i="79"/>
  <c r="AJ273" i="79"/>
  <c r="AI273" i="79"/>
  <c r="AH273" i="79"/>
  <c r="AG273" i="79"/>
  <c r="AF273" i="79"/>
  <c r="AE273" i="79"/>
  <c r="AD273" i="79"/>
  <c r="AC273" i="79"/>
  <c r="AB273" i="79"/>
  <c r="AA273" i="79"/>
  <c r="Z273" i="79"/>
  <c r="Y273" i="79"/>
  <c r="AM272" i="79"/>
  <c r="AL270" i="79"/>
  <c r="AK270" i="79"/>
  <c r="AJ270" i="79"/>
  <c r="AI270" i="79"/>
  <c r="AH270" i="79"/>
  <c r="AG270" i="79"/>
  <c r="AF270" i="79"/>
  <c r="AE270" i="79"/>
  <c r="AD270" i="79"/>
  <c r="AC270" i="79"/>
  <c r="AB270" i="79"/>
  <c r="AA270" i="79"/>
  <c r="Z270" i="79"/>
  <c r="Y270" i="79"/>
  <c r="AM269" i="79"/>
  <c r="Y266" i="79"/>
  <c r="Y236" i="79"/>
  <c r="Y227" i="79"/>
  <c r="Y224" i="79"/>
  <c r="Y156" i="79"/>
  <c r="AM89" i="79"/>
  <c r="AL90" i="79"/>
  <c r="AK90" i="79"/>
  <c r="AJ90" i="79"/>
  <c r="AI90" i="79"/>
  <c r="AH90" i="79"/>
  <c r="AG90" i="79"/>
  <c r="AF90" i="79"/>
  <c r="AE90" i="79"/>
  <c r="AD90" i="79"/>
  <c r="AC90" i="79"/>
  <c r="AB90" i="79"/>
  <c r="AA90" i="79"/>
  <c r="Z90" i="79"/>
  <c r="Y90" i="79"/>
  <c r="AM82" i="79"/>
  <c r="AL87" i="79"/>
  <c r="AK87" i="79"/>
  <c r="AJ87" i="79"/>
  <c r="AI87" i="79"/>
  <c r="AH87" i="79"/>
  <c r="AG87" i="79"/>
  <c r="AF87" i="79"/>
  <c r="AE87" i="79"/>
  <c r="AD87" i="79"/>
  <c r="AC87" i="79"/>
  <c r="AB87" i="79"/>
  <c r="AA87" i="79"/>
  <c r="Z87" i="79"/>
  <c r="Y87" i="79"/>
  <c r="AM86" i="79"/>
  <c r="Y83" i="79"/>
  <c r="AD83" i="79"/>
  <c r="AM1109" i="79"/>
  <c r="AM1112" i="79"/>
  <c r="AM1106" i="79"/>
  <c r="AM1103" i="79"/>
  <c r="AM1100" i="79"/>
  <c r="AM1097" i="79"/>
  <c r="AM1094" i="79"/>
  <c r="AM1091" i="79"/>
  <c r="AM1088" i="79"/>
  <c r="AM1085" i="79"/>
  <c r="AM1082" i="79"/>
  <c r="AM1079" i="79"/>
  <c r="AM1075" i="79"/>
  <c r="AM1072" i="79"/>
  <c r="AM1069" i="79"/>
  <c r="AM1065" i="79"/>
  <c r="AM1062" i="79"/>
  <c r="AM1059" i="79"/>
  <c r="AM1056" i="79"/>
  <c r="AM1053" i="79"/>
  <c r="AM1050" i="79"/>
  <c r="AM1047" i="79"/>
  <c r="AM1044" i="79"/>
  <c r="AM1040" i="79"/>
  <c r="AM1037" i="79"/>
  <c r="AM1034" i="79"/>
  <c r="AM1031" i="79"/>
  <c r="AM1026" i="79"/>
  <c r="AM1023" i="79"/>
  <c r="AM1020" i="79"/>
  <c r="AM1006" i="79"/>
  <c r="AM1002" i="79"/>
  <c r="AM999" i="79"/>
  <c r="AM996" i="79"/>
  <c r="AM992" i="79"/>
  <c r="AM989" i="79"/>
  <c r="AM986" i="79"/>
  <c r="AM983" i="79"/>
  <c r="AM980" i="79"/>
  <c r="AM976" i="79"/>
  <c r="AM973" i="79"/>
  <c r="AM970" i="79"/>
  <c r="AM967" i="79"/>
  <c r="AM964" i="79"/>
  <c r="AM935" i="79"/>
  <c r="AM932" i="79"/>
  <c r="AM929" i="79"/>
  <c r="AM926" i="79"/>
  <c r="AM923" i="79"/>
  <c r="AM920" i="79"/>
  <c r="AM917" i="79"/>
  <c r="AM914" i="79"/>
  <c r="AM911" i="79"/>
  <c r="AM908" i="79"/>
  <c r="AM905" i="79"/>
  <c r="AM902" i="79"/>
  <c r="AM899" i="79"/>
  <c r="AM896" i="79"/>
  <c r="AM892" i="79"/>
  <c r="AM889" i="79"/>
  <c r="AM886" i="79"/>
  <c r="AM882" i="79"/>
  <c r="AM879" i="79"/>
  <c r="AM876" i="79"/>
  <c r="AM873" i="79"/>
  <c r="AM870" i="79"/>
  <c r="AM867" i="79"/>
  <c r="AM864" i="79"/>
  <c r="AM861" i="79"/>
  <c r="AM857" i="79"/>
  <c r="AM854" i="79"/>
  <c r="AM851" i="79"/>
  <c r="AM848" i="79"/>
  <c r="AM843" i="79"/>
  <c r="AM840" i="79"/>
  <c r="AM837" i="79"/>
  <c r="AM834" i="79"/>
  <c r="AM823" i="79"/>
  <c r="AM819" i="79"/>
  <c r="AM816" i="79"/>
  <c r="AM813" i="79"/>
  <c r="AM809" i="79"/>
  <c r="AM806" i="79"/>
  <c r="AM803" i="79"/>
  <c r="AM800" i="79"/>
  <c r="AM797" i="79"/>
  <c r="AM793" i="79"/>
  <c r="AM790" i="79"/>
  <c r="AM787" i="79"/>
  <c r="AM784" i="79"/>
  <c r="AM781" i="79"/>
  <c r="AM752" i="79"/>
  <c r="AM749" i="79"/>
  <c r="AM746" i="79"/>
  <c r="AM743" i="79"/>
  <c r="AM740" i="79"/>
  <c r="AM737" i="79"/>
  <c r="AM734" i="79"/>
  <c r="AM731" i="79"/>
  <c r="AM728" i="79"/>
  <c r="AM725" i="79"/>
  <c r="AM722" i="79"/>
  <c r="AM719" i="79"/>
  <c r="AM716" i="79"/>
  <c r="AM713" i="79"/>
  <c r="AM709" i="79"/>
  <c r="AM706" i="79"/>
  <c r="AM703" i="79"/>
  <c r="AM699" i="79"/>
  <c r="AM696" i="79"/>
  <c r="AM693" i="79"/>
  <c r="AM690" i="79"/>
  <c r="AM684" i="79"/>
  <c r="AM677" i="79"/>
  <c r="AM673" i="79"/>
  <c r="AM659" i="79"/>
  <c r="AM656" i="79"/>
  <c r="AM653" i="79"/>
  <c r="AM650" i="79"/>
  <c r="AM639" i="79"/>
  <c r="AM635" i="79"/>
  <c r="AM632" i="79"/>
  <c r="AM629" i="79"/>
  <c r="AM625" i="79"/>
  <c r="AM622" i="79"/>
  <c r="AM619" i="79"/>
  <c r="AM616" i="79"/>
  <c r="AM613" i="79"/>
  <c r="AM609" i="79"/>
  <c r="AM606" i="79"/>
  <c r="AM603" i="79"/>
  <c r="AM600" i="79"/>
  <c r="AM597" i="79"/>
  <c r="AM568" i="79"/>
  <c r="AM565" i="79"/>
  <c r="AM562" i="79"/>
  <c r="AM559" i="79"/>
  <c r="AM556" i="79"/>
  <c r="AM553" i="79"/>
  <c r="AM550" i="79"/>
  <c r="AM547" i="79"/>
  <c r="AM544" i="79"/>
  <c r="AM541" i="79"/>
  <c r="AM538" i="79"/>
  <c r="AM535" i="79"/>
  <c r="AM532" i="79"/>
  <c r="AM519" i="79"/>
  <c r="AM516" i="79"/>
  <c r="AM509" i="79"/>
  <c r="AM506" i="79"/>
  <c r="AM503" i="79"/>
  <c r="AM497" i="79"/>
  <c r="AM490" i="79"/>
  <c r="AM486" i="79"/>
  <c r="AM483" i="79"/>
  <c r="AM480" i="79"/>
  <c r="AM474" i="79"/>
  <c r="AM469" i="79"/>
  <c r="AM466" i="79"/>
  <c r="AM463" i="79"/>
  <c r="AM460" i="79"/>
  <c r="AM449" i="79"/>
  <c r="AM445" i="79"/>
  <c r="AM442" i="79"/>
  <c r="AM439" i="79"/>
  <c r="AM435" i="79"/>
  <c r="AM432" i="79"/>
  <c r="AM429" i="79"/>
  <c r="AM426" i="79"/>
  <c r="AM423" i="79"/>
  <c r="AM419" i="79"/>
  <c r="AM416" i="79"/>
  <c r="AM413" i="79"/>
  <c r="AM410" i="79"/>
  <c r="AM407" i="79"/>
  <c r="AM378" i="79"/>
  <c r="AM372" i="79"/>
  <c r="AM375" i="79"/>
  <c r="AM369" i="79"/>
  <c r="AM366" i="79"/>
  <c r="AM363" i="79"/>
  <c r="AM360" i="79"/>
  <c r="AM357" i="79"/>
  <c r="AM354" i="79"/>
  <c r="AM351" i="79"/>
  <c r="AM348" i="79"/>
  <c r="AM345" i="79"/>
  <c r="AM342" i="79"/>
  <c r="AM339" i="79"/>
  <c r="AM335" i="79"/>
  <c r="AM332" i="79"/>
  <c r="AM329" i="79"/>
  <c r="AM325" i="79"/>
  <c r="AM322" i="79"/>
  <c r="AM319" i="79"/>
  <c r="AM316" i="79"/>
  <c r="AM313" i="79"/>
  <c r="AM310" i="79"/>
  <c r="AM307" i="79"/>
  <c r="AM304" i="79"/>
  <c r="AM300" i="79"/>
  <c r="AM296" i="79"/>
  <c r="AM293" i="79"/>
  <c r="AM290" i="79"/>
  <c r="AM285" i="79"/>
  <c r="AM282" i="79"/>
  <c r="AM279" i="79"/>
  <c r="AM276" i="79"/>
  <c r="AM265" i="79"/>
  <c r="AM261" i="79"/>
  <c r="AM258" i="79"/>
  <c r="AM255" i="79"/>
  <c r="AM251" i="79"/>
  <c r="AM248" i="79"/>
  <c r="AM245" i="79"/>
  <c r="AM242" i="79"/>
  <c r="AM239" i="79"/>
  <c r="AM235" i="79"/>
  <c r="AM232" i="79"/>
  <c r="AM229" i="79"/>
  <c r="AM226" i="79"/>
  <c r="AM223" i="79"/>
  <c r="AM194" i="79"/>
  <c r="AM188" i="79"/>
  <c r="AM191" i="79"/>
  <c r="AM185" i="79"/>
  <c r="AM182" i="79"/>
  <c r="AM179" i="79"/>
  <c r="AM176" i="79"/>
  <c r="AM173" i="79"/>
  <c r="AM170" i="79"/>
  <c r="AM167" i="79"/>
  <c r="AM164" i="79"/>
  <c r="AM161" i="79"/>
  <c r="AM158" i="79"/>
  <c r="AM155" i="79"/>
  <c r="AM151" i="79"/>
  <c r="AM148" i="79"/>
  <c r="AM145" i="79"/>
  <c r="AM138" i="79"/>
  <c r="AM135" i="79"/>
  <c r="AM132" i="79"/>
  <c r="AM129" i="79"/>
  <c r="AM126" i="79"/>
  <c r="AM123" i="79"/>
  <c r="AM120" i="79"/>
  <c r="AM116" i="79"/>
  <c r="AM113" i="79"/>
  <c r="AM110" i="79"/>
  <c r="AM107" i="79"/>
  <c r="AM102" i="79"/>
  <c r="AM78" i="79"/>
  <c r="AM96" i="79"/>
  <c r="AM99" i="79"/>
  <c r="AM93" i="79"/>
  <c r="AM75" i="79"/>
  <c r="AM72" i="79"/>
  <c r="AM68" i="79"/>
  <c r="AM65" i="79"/>
  <c r="AM62" i="79"/>
  <c r="AM57" i="79"/>
  <c r="AM54" i="79"/>
  <c r="AM50" i="79"/>
  <c r="AM47" i="79"/>
  <c r="AM44" i="79"/>
  <c r="AM41" i="79"/>
  <c r="AM38" i="79"/>
  <c r="AL1027" i="79"/>
  <c r="AK1027" i="79"/>
  <c r="AJ1027" i="79"/>
  <c r="AI1027" i="79"/>
  <c r="AH1027" i="79"/>
  <c r="AG1027" i="79"/>
  <c r="AF1027" i="79"/>
  <c r="AE1027" i="79"/>
  <c r="AD1027" i="79"/>
  <c r="AC1027" i="79"/>
  <c r="AB1027" i="79"/>
  <c r="AA1027" i="79"/>
  <c r="Z1027" i="79"/>
  <c r="Y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1018" i="79"/>
  <c r="AK1018" i="79"/>
  <c r="AJ1018" i="79"/>
  <c r="AI1018" i="79"/>
  <c r="AH1018" i="79"/>
  <c r="AG1018" i="79"/>
  <c r="AF1018" i="79"/>
  <c r="AE1018" i="79"/>
  <c r="AD1018" i="79"/>
  <c r="AC1018" i="79"/>
  <c r="AB1018" i="79"/>
  <c r="AA1018" i="79"/>
  <c r="Z1018" i="79"/>
  <c r="AL844" i="79"/>
  <c r="AK844" i="79"/>
  <c r="AJ844" i="79"/>
  <c r="AI844" i="79"/>
  <c r="AH844" i="79"/>
  <c r="AG844" i="79"/>
  <c r="AF844" i="79"/>
  <c r="AE844" i="79"/>
  <c r="AD844" i="79"/>
  <c r="AC844" i="79"/>
  <c r="AB844" i="79"/>
  <c r="AA844" i="79"/>
  <c r="Z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35" i="79"/>
  <c r="AK835" i="79"/>
  <c r="AJ835" i="79"/>
  <c r="AI835" i="79"/>
  <c r="AH835" i="79"/>
  <c r="AG835" i="79"/>
  <c r="AF835" i="79"/>
  <c r="AE835" i="79"/>
  <c r="AD835" i="79"/>
  <c r="AC835" i="79"/>
  <c r="AB835" i="79"/>
  <c r="AA835" i="79"/>
  <c r="Z835" i="79"/>
  <c r="Y835" i="79"/>
  <c r="N109" i="46" l="1"/>
  <c r="N99" i="46"/>
  <c r="N82" i="46"/>
  <c r="N79" i="46"/>
  <c r="N76" i="46"/>
  <c r="N87" i="79"/>
  <c r="AL660" i="79"/>
  <c r="AK660" i="79"/>
  <c r="AJ660" i="79"/>
  <c r="AI660" i="79"/>
  <c r="AH660" i="79"/>
  <c r="AG660" i="79"/>
  <c r="AF660" i="79"/>
  <c r="AE660" i="79"/>
  <c r="AD660" i="79"/>
  <c r="AC660" i="79"/>
  <c r="AB660" i="79"/>
  <c r="AA660" i="79"/>
  <c r="Z660" i="79"/>
  <c r="AL657" i="79"/>
  <c r="AK657" i="79"/>
  <c r="AJ657" i="79"/>
  <c r="AI657" i="79"/>
  <c r="AH657" i="79"/>
  <c r="AG657" i="79"/>
  <c r="AF657" i="79"/>
  <c r="AE657" i="79"/>
  <c r="AD657" i="79"/>
  <c r="AC657" i="79"/>
  <c r="AB657" i="79"/>
  <c r="AA657" i="79"/>
  <c r="Z657" i="79"/>
  <c r="AL654" i="79"/>
  <c r="AK654" i="79"/>
  <c r="AJ654" i="79"/>
  <c r="AI654" i="79"/>
  <c r="AH654" i="79"/>
  <c r="AG654" i="79"/>
  <c r="AF654" i="79"/>
  <c r="AE654" i="79"/>
  <c r="AD654" i="79"/>
  <c r="AC654" i="79"/>
  <c r="AB654" i="79"/>
  <c r="AA654" i="79"/>
  <c r="Z654" i="79"/>
  <c r="Y654" i="79"/>
  <c r="AL651" i="79"/>
  <c r="AK651" i="79"/>
  <c r="AJ651" i="79"/>
  <c r="AI651" i="79"/>
  <c r="AH651" i="79"/>
  <c r="AG651" i="79"/>
  <c r="AF651" i="79"/>
  <c r="AE651" i="79"/>
  <c r="AD651" i="79"/>
  <c r="AC651" i="79"/>
  <c r="AB651" i="79"/>
  <c r="AA651" i="79"/>
  <c r="Z651" i="79"/>
  <c r="Y651" i="79"/>
  <c r="AL470" i="79"/>
  <c r="AK470" i="79"/>
  <c r="AJ470" i="79"/>
  <c r="AI470" i="79"/>
  <c r="AH470" i="79"/>
  <c r="AG470" i="79"/>
  <c r="AF470" i="79"/>
  <c r="AE470" i="79"/>
  <c r="AD470" i="79"/>
  <c r="AC470" i="79"/>
  <c r="AB470" i="79"/>
  <c r="AA470" i="79"/>
  <c r="Z470" i="79"/>
  <c r="Y470"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286" i="79"/>
  <c r="AK286" i="79"/>
  <c r="AJ286" i="79"/>
  <c r="AI286" i="79"/>
  <c r="AH286" i="79"/>
  <c r="AG286" i="79"/>
  <c r="AF286" i="79"/>
  <c r="AE286" i="79"/>
  <c r="AD286" i="79"/>
  <c r="AC286" i="79"/>
  <c r="AB286" i="79"/>
  <c r="AA286" i="79"/>
  <c r="Z286" i="79"/>
  <c r="Y286" i="79"/>
  <c r="AL283" i="79"/>
  <c r="AK283" i="79"/>
  <c r="AJ283" i="79"/>
  <c r="AI283" i="79"/>
  <c r="AH283" i="79"/>
  <c r="AG283" i="79"/>
  <c r="AF283" i="79"/>
  <c r="AE283" i="79"/>
  <c r="AD283" i="79"/>
  <c r="AC283" i="79"/>
  <c r="AB283" i="79"/>
  <c r="AA283" i="79"/>
  <c r="Z283" i="79"/>
  <c r="Y283" i="79"/>
  <c r="AL280" i="79"/>
  <c r="AK280" i="79"/>
  <c r="AJ280" i="79"/>
  <c r="AI280" i="79"/>
  <c r="AH280" i="79"/>
  <c r="AG280" i="79"/>
  <c r="AF280" i="79"/>
  <c r="AE280" i="79"/>
  <c r="AD280" i="79"/>
  <c r="AC280" i="79"/>
  <c r="AB280" i="79"/>
  <c r="AA280" i="79"/>
  <c r="Z280" i="79"/>
  <c r="Y280" i="79"/>
  <c r="AL277" i="79"/>
  <c r="AK277" i="79"/>
  <c r="AJ277" i="79"/>
  <c r="AI277" i="79"/>
  <c r="AH277" i="79"/>
  <c r="AG277" i="79"/>
  <c r="AF277" i="79"/>
  <c r="AE277" i="79"/>
  <c r="AD277" i="79"/>
  <c r="AC277" i="79"/>
  <c r="AB277" i="79"/>
  <c r="AA277" i="79"/>
  <c r="Z277" i="79"/>
  <c r="Y277" i="79"/>
  <c r="AM514" i="46" l="1"/>
  <c r="AL515" i="46"/>
  <c r="AM511" i="46"/>
  <c r="AM508" i="46"/>
  <c r="AM504" i="46"/>
  <c r="AM501" i="46"/>
  <c r="AM498" i="46"/>
  <c r="AM495" i="46"/>
  <c r="AM492" i="46"/>
  <c r="AM488" i="46"/>
  <c r="AM485" i="46"/>
  <c r="AM481" i="46"/>
  <c r="AM477" i="46"/>
  <c r="AM474" i="46"/>
  <c r="AM471" i="46"/>
  <c r="AM468" i="46"/>
  <c r="AM465" i="46"/>
  <c r="AM461" i="46"/>
  <c r="AM458" i="46"/>
  <c r="AM455" i="46"/>
  <c r="AM452" i="46"/>
  <c r="AM449" i="46"/>
  <c r="AM446" i="46"/>
  <c r="AM443" i="46"/>
  <c r="AM439" i="46"/>
  <c r="AM435" i="46"/>
  <c r="AM432" i="46"/>
  <c r="AM429" i="46"/>
  <c r="AM426" i="46"/>
  <c r="AM423" i="46"/>
  <c r="AM420" i="46"/>
  <c r="AM417" i="46"/>
  <c r="AM414" i="46"/>
  <c r="AM411" i="46"/>
  <c r="AM384" i="46"/>
  <c r="Z502" i="46"/>
  <c r="AA502" i="46"/>
  <c r="AB502" i="46"/>
  <c r="AC502" i="46"/>
  <c r="AD502" i="46"/>
  <c r="AE502" i="46"/>
  <c r="AF502" i="46"/>
  <c r="AG502" i="46"/>
  <c r="AH502" i="46"/>
  <c r="AI502" i="46"/>
  <c r="AJ502" i="46"/>
  <c r="AK502" i="46"/>
  <c r="AL502" i="46"/>
  <c r="Z505" i="46"/>
  <c r="AA505" i="46"/>
  <c r="AB505" i="46"/>
  <c r="AC505" i="46"/>
  <c r="AD505" i="46"/>
  <c r="AE505" i="46"/>
  <c r="AF505" i="46"/>
  <c r="AG505" i="46"/>
  <c r="AH505" i="46"/>
  <c r="AI505" i="46"/>
  <c r="AJ505" i="46"/>
  <c r="AK505" i="46"/>
  <c r="AL505" i="46"/>
  <c r="Z509" i="46"/>
  <c r="AA509" i="46"/>
  <c r="AB509" i="46"/>
  <c r="AC509" i="46"/>
  <c r="AD509" i="46"/>
  <c r="AE509" i="46"/>
  <c r="AF509" i="46"/>
  <c r="AG509" i="46"/>
  <c r="AH509" i="46"/>
  <c r="AI509" i="46"/>
  <c r="AJ509" i="46"/>
  <c r="AK509" i="46"/>
  <c r="AL509" i="46"/>
  <c r="Z512" i="46"/>
  <c r="AA512" i="46"/>
  <c r="AB512" i="46"/>
  <c r="AC512" i="46"/>
  <c r="AD512" i="46"/>
  <c r="AE512" i="46"/>
  <c r="AF512" i="46"/>
  <c r="AG512" i="46"/>
  <c r="AH512" i="46"/>
  <c r="AI512" i="46"/>
  <c r="AJ512" i="46"/>
  <c r="AK512" i="46"/>
  <c r="AL512" i="46"/>
  <c r="Z515" i="46"/>
  <c r="AA515" i="46"/>
  <c r="AB515" i="46"/>
  <c r="AC515" i="46"/>
  <c r="AD515" i="46"/>
  <c r="AE515" i="46"/>
  <c r="AF515" i="46"/>
  <c r="AG515" i="46"/>
  <c r="AH515" i="46"/>
  <c r="AI515" i="46"/>
  <c r="AJ515" i="46"/>
  <c r="AK515" i="46"/>
  <c r="Y509" i="46"/>
  <c r="Y512" i="46"/>
  <c r="Y515" i="46"/>
  <c r="Y505" i="46"/>
  <c r="Y502" i="46"/>
  <c r="AL385" i="46"/>
  <c r="AM381" i="46"/>
  <c r="AM378" i="46"/>
  <c r="AM374" i="46"/>
  <c r="AM371" i="46"/>
  <c r="AM368" i="46"/>
  <c r="AM365" i="46"/>
  <c r="AM362" i="46"/>
  <c r="AM358" i="46"/>
  <c r="AM355" i="46"/>
  <c r="AM351" i="46"/>
  <c r="AM347" i="46"/>
  <c r="AM344" i="46"/>
  <c r="AM341" i="46"/>
  <c r="AM338" i="46"/>
  <c r="AM335" i="46"/>
  <c r="AM331" i="46"/>
  <c r="AM328" i="46"/>
  <c r="AM325" i="46"/>
  <c r="AM322" i="46"/>
  <c r="AM319" i="46"/>
  <c r="AM316" i="46"/>
  <c r="AM313" i="46"/>
  <c r="AM309" i="46"/>
  <c r="AM305" i="46"/>
  <c r="AM302" i="46"/>
  <c r="AM299" i="46"/>
  <c r="AM296" i="46"/>
  <c r="AM293" i="46"/>
  <c r="AM290" i="46"/>
  <c r="AM287" i="46"/>
  <c r="AM284" i="46"/>
  <c r="AM281" i="46"/>
  <c r="AM254" i="46"/>
  <c r="Z372" i="46"/>
  <c r="AA372" i="46"/>
  <c r="AB372" i="46"/>
  <c r="AC372" i="46"/>
  <c r="AD372" i="46"/>
  <c r="AE372" i="46"/>
  <c r="AF372" i="46"/>
  <c r="AG372" i="46"/>
  <c r="AH372" i="46"/>
  <c r="AI372" i="46"/>
  <c r="AJ372" i="46"/>
  <c r="AK372" i="46"/>
  <c r="AL372" i="46"/>
  <c r="Z375" i="46"/>
  <c r="AA375" i="46"/>
  <c r="AB375" i="46"/>
  <c r="AC375" i="46"/>
  <c r="AD375" i="46"/>
  <c r="AE375" i="46"/>
  <c r="AF375" i="46"/>
  <c r="AG375" i="46"/>
  <c r="AH375" i="46"/>
  <c r="AI375" i="46"/>
  <c r="AJ375" i="46"/>
  <c r="AK375" i="46"/>
  <c r="AL375"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AL382" i="46"/>
  <c r="Z385" i="46"/>
  <c r="AA385" i="46"/>
  <c r="AB385" i="46"/>
  <c r="AC385" i="46"/>
  <c r="AD385" i="46"/>
  <c r="AE385" i="46"/>
  <c r="AF385" i="46"/>
  <c r="AG385" i="46"/>
  <c r="AH385" i="46"/>
  <c r="AI385" i="46"/>
  <c r="AJ385" i="46"/>
  <c r="AK385" i="46"/>
  <c r="Y385" i="46"/>
  <c r="Y382" i="46"/>
  <c r="Y379" i="46"/>
  <c r="Y375" i="46"/>
  <c r="Y372" i="46"/>
  <c r="Y366" i="46"/>
  <c r="Y369" i="46"/>
  <c r="AM251" i="46"/>
  <c r="AM248" i="46"/>
  <c r="AM244" i="46"/>
  <c r="Z242" i="46"/>
  <c r="AA242" i="46"/>
  <c r="AB242" i="46"/>
  <c r="AC242" i="46"/>
  <c r="AD242" i="46"/>
  <c r="AE242" i="46"/>
  <c r="AF242" i="46"/>
  <c r="AG242" i="46"/>
  <c r="AH242" i="46"/>
  <c r="AI242" i="46"/>
  <c r="AJ242" i="46"/>
  <c r="AK242" i="46"/>
  <c r="AL242" i="46"/>
  <c r="Z245" i="46"/>
  <c r="AA245" i="46"/>
  <c r="AB245" i="46"/>
  <c r="AC245" i="46"/>
  <c r="AD245" i="46"/>
  <c r="AE245" i="46"/>
  <c r="AF245" i="46"/>
  <c r="AG245" i="46"/>
  <c r="AH245" i="46"/>
  <c r="AI245" i="46"/>
  <c r="AJ245" i="46"/>
  <c r="AK245" i="46"/>
  <c r="AL245" i="46"/>
  <c r="Z249" i="46"/>
  <c r="AA249" i="46"/>
  <c r="AB249" i="46"/>
  <c r="AC249" i="46"/>
  <c r="AD249" i="46"/>
  <c r="AE249" i="46"/>
  <c r="AF249" i="46"/>
  <c r="AG249" i="46"/>
  <c r="AH249" i="46"/>
  <c r="AI249" i="46"/>
  <c r="AJ249" i="46"/>
  <c r="AK249" i="46"/>
  <c r="AL249" i="46"/>
  <c r="Z252" i="46"/>
  <c r="AA252" i="46"/>
  <c r="AB252" i="46"/>
  <c r="AC252" i="46"/>
  <c r="AD252" i="46"/>
  <c r="AE252" i="46"/>
  <c r="AF252" i="46"/>
  <c r="AG252" i="46"/>
  <c r="AH252" i="46"/>
  <c r="AI252" i="46"/>
  <c r="AJ252" i="46"/>
  <c r="AK252" i="46"/>
  <c r="AL252" i="46"/>
  <c r="Z255" i="46"/>
  <c r="AA255" i="46"/>
  <c r="AB255" i="46"/>
  <c r="AC255" i="46"/>
  <c r="AD255" i="46"/>
  <c r="AE255" i="46"/>
  <c r="AF255" i="46"/>
  <c r="AG255" i="46"/>
  <c r="AH255" i="46"/>
  <c r="AI255" i="46"/>
  <c r="AJ255" i="46"/>
  <c r="AK255" i="46"/>
  <c r="AL255" i="46"/>
  <c r="Y255" i="46"/>
  <c r="Y252" i="46"/>
  <c r="Y249" i="46"/>
  <c r="Y245" i="46"/>
  <c r="Y242" i="46"/>
  <c r="Y239" i="46"/>
  <c r="AM171" i="46"/>
  <c r="AM168" i="46"/>
  <c r="AM124" i="46"/>
  <c r="AM241" i="46" l="1"/>
  <c r="AM238" i="46"/>
  <c r="AM235" i="46"/>
  <c r="AM232" i="46"/>
  <c r="AM228" i="46"/>
  <c r="AM225" i="46"/>
  <c r="AM221" i="46"/>
  <c r="AM217" i="46"/>
  <c r="AM214" i="46"/>
  <c r="AM211" i="46"/>
  <c r="AM208" i="46"/>
  <c r="AM205" i="46"/>
  <c r="AM201" i="46"/>
  <c r="AM198" i="46"/>
  <c r="AM195" i="46"/>
  <c r="AM192" i="46"/>
  <c r="AM189" i="46"/>
  <c r="AM186" i="46"/>
  <c r="AM183"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9" i="79" l="1"/>
  <c r="AK79" i="79"/>
  <c r="AJ79" i="79"/>
  <c r="AI79" i="79"/>
  <c r="AH79" i="79"/>
  <c r="AG79" i="79"/>
  <c r="AF79" i="79"/>
  <c r="AE79" i="79"/>
  <c r="AD79" i="79"/>
  <c r="AC79" i="79"/>
  <c r="AB79" i="79"/>
  <c r="AA79" i="79"/>
  <c r="Z79" i="79"/>
  <c r="Y79" i="79"/>
  <c r="N79" i="79"/>
  <c r="AL100" i="79"/>
  <c r="AK100" i="79"/>
  <c r="AJ100" i="79"/>
  <c r="AI100" i="79"/>
  <c r="AH100" i="79"/>
  <c r="AG100" i="79"/>
  <c r="AF100" i="79"/>
  <c r="AE100" i="79"/>
  <c r="AD100" i="79"/>
  <c r="AC100" i="79"/>
  <c r="AB100" i="79"/>
  <c r="AA100" i="79"/>
  <c r="Z100" i="79"/>
  <c r="Y100" i="79"/>
  <c r="AL94" i="79"/>
  <c r="AK94" i="79"/>
  <c r="AJ94" i="79"/>
  <c r="AI94" i="79"/>
  <c r="AH94" i="79"/>
  <c r="AG94" i="79"/>
  <c r="AF94" i="79"/>
  <c r="AE94" i="79"/>
  <c r="AD94" i="79"/>
  <c r="AC94" i="79"/>
  <c r="AB94" i="79"/>
  <c r="AA94" i="79"/>
  <c r="Z94" i="79"/>
  <c r="Y94" i="79"/>
  <c r="AL489" i="46"/>
  <c r="AK489" i="46"/>
  <c r="AJ489" i="46"/>
  <c r="AI489" i="46"/>
  <c r="AH489" i="46"/>
  <c r="AG489" i="46"/>
  <c r="AF489" i="46"/>
  <c r="AE489" i="46"/>
  <c r="AD489" i="46"/>
  <c r="AC489" i="46"/>
  <c r="AB489" i="46"/>
  <c r="AA489" i="46"/>
  <c r="Z489" i="46"/>
  <c r="Y489" i="46"/>
  <c r="AL486" i="46"/>
  <c r="AK486" i="46"/>
  <c r="AJ486" i="46"/>
  <c r="AI486" i="46"/>
  <c r="AH486" i="46"/>
  <c r="AG486" i="46"/>
  <c r="AF486" i="46"/>
  <c r="AE486" i="46"/>
  <c r="AD486" i="46"/>
  <c r="AC486" i="46"/>
  <c r="AB486" i="46"/>
  <c r="AA486" i="46"/>
  <c r="Z486" i="46"/>
  <c r="Y486" i="46"/>
  <c r="AL459" i="46"/>
  <c r="AK459" i="46"/>
  <c r="AJ459" i="46"/>
  <c r="AI459" i="46"/>
  <c r="AH459" i="46"/>
  <c r="AG459" i="46"/>
  <c r="AF459" i="46"/>
  <c r="AE459" i="46"/>
  <c r="AD459" i="46"/>
  <c r="AC459" i="46"/>
  <c r="AB459" i="46"/>
  <c r="AA459" i="46"/>
  <c r="Z459" i="46"/>
  <c r="Y459" i="46"/>
  <c r="AL456" i="46"/>
  <c r="AK456" i="46"/>
  <c r="AJ456" i="46"/>
  <c r="AI456" i="46"/>
  <c r="AH456" i="46"/>
  <c r="AG456" i="46"/>
  <c r="AF456" i="46"/>
  <c r="AE456" i="46"/>
  <c r="AD456" i="46"/>
  <c r="AC456" i="46"/>
  <c r="AB456" i="46"/>
  <c r="AA456" i="46"/>
  <c r="Z456" i="46"/>
  <c r="Y456" i="46"/>
  <c r="AL433" i="46"/>
  <c r="AK433" i="46"/>
  <c r="AJ433" i="46"/>
  <c r="AI433" i="46"/>
  <c r="AH433" i="46"/>
  <c r="AG433" i="46"/>
  <c r="AF433" i="46"/>
  <c r="AE433" i="46"/>
  <c r="AD433" i="46"/>
  <c r="AC433" i="46"/>
  <c r="AB433" i="46"/>
  <c r="AA433" i="46"/>
  <c r="Z433" i="46"/>
  <c r="Y433" i="46"/>
  <c r="AL359" i="46"/>
  <c r="AK359" i="46"/>
  <c r="AJ359" i="46"/>
  <c r="AI359" i="46"/>
  <c r="AH359" i="46"/>
  <c r="AG359" i="46"/>
  <c r="AF359" i="46"/>
  <c r="AE359" i="46"/>
  <c r="AD359" i="46"/>
  <c r="AC359" i="46"/>
  <c r="AB359" i="46"/>
  <c r="AA359" i="46"/>
  <c r="Z359" i="46"/>
  <c r="Y359" i="46"/>
  <c r="AL356" i="46"/>
  <c r="AK356" i="46"/>
  <c r="AJ356" i="46"/>
  <c r="AI356" i="46"/>
  <c r="AH356" i="46"/>
  <c r="AG356" i="46"/>
  <c r="AF356" i="46"/>
  <c r="AE356" i="46"/>
  <c r="AD356" i="46"/>
  <c r="AC356" i="46"/>
  <c r="AB356" i="46"/>
  <c r="AA356" i="46"/>
  <c r="Z356" i="46"/>
  <c r="Y356" i="46"/>
  <c r="AL329" i="46"/>
  <c r="AK329" i="46"/>
  <c r="AJ329" i="46"/>
  <c r="AI329" i="46"/>
  <c r="AH329" i="46"/>
  <c r="AG329" i="46"/>
  <c r="AF329" i="46"/>
  <c r="AE329" i="46"/>
  <c r="AD329" i="46"/>
  <c r="AC329" i="46"/>
  <c r="AB329" i="46"/>
  <c r="AA329" i="46"/>
  <c r="Z329" i="46"/>
  <c r="Y329" i="46"/>
  <c r="AL326" i="46"/>
  <c r="AK326" i="46"/>
  <c r="AJ326" i="46"/>
  <c r="AI326" i="46"/>
  <c r="AH326" i="46"/>
  <c r="AG326" i="46"/>
  <c r="AF326" i="46"/>
  <c r="AE326" i="46"/>
  <c r="AD326" i="46"/>
  <c r="AC326" i="46"/>
  <c r="AB326" i="46"/>
  <c r="AA326" i="46"/>
  <c r="Z326" i="46"/>
  <c r="Y326" i="46"/>
  <c r="AL303" i="46"/>
  <c r="AK303" i="46"/>
  <c r="AJ303" i="46"/>
  <c r="AI303" i="46"/>
  <c r="AH303" i="46"/>
  <c r="AG303" i="46"/>
  <c r="AF303" i="46"/>
  <c r="AE303" i="46"/>
  <c r="AD303" i="46"/>
  <c r="AC303" i="46"/>
  <c r="AB303" i="46"/>
  <c r="AA303" i="46"/>
  <c r="Z303" i="46"/>
  <c r="Y303" i="46"/>
  <c r="C31" i="44"/>
  <c r="C30" i="44"/>
  <c r="C16" i="44"/>
  <c r="C15" i="44"/>
  <c r="AL229" i="46"/>
  <c r="AK229" i="46"/>
  <c r="AJ229" i="46"/>
  <c r="AI229" i="46"/>
  <c r="AH229" i="46"/>
  <c r="AG229" i="46"/>
  <c r="AF229" i="46"/>
  <c r="AE229" i="46"/>
  <c r="AD229" i="46"/>
  <c r="AC229" i="46"/>
  <c r="AB229" i="46"/>
  <c r="AA229" i="46"/>
  <c r="Z229" i="46"/>
  <c r="Y229" i="46"/>
  <c r="AL226" i="46"/>
  <c r="AK226" i="46"/>
  <c r="AJ226" i="46"/>
  <c r="AI226" i="46"/>
  <c r="AH226" i="46"/>
  <c r="AG226" i="46"/>
  <c r="AF226" i="46"/>
  <c r="AE226" i="46"/>
  <c r="AD226" i="46"/>
  <c r="AC226" i="46"/>
  <c r="AB226" i="46"/>
  <c r="AA226" i="46"/>
  <c r="Z226" i="46"/>
  <c r="Y226" i="46"/>
  <c r="AL199" i="46"/>
  <c r="AK199" i="46"/>
  <c r="AJ199" i="46"/>
  <c r="AI199" i="46"/>
  <c r="AH199" i="46"/>
  <c r="AG199" i="46"/>
  <c r="AF199" i="46"/>
  <c r="AE199" i="46"/>
  <c r="AD199" i="46"/>
  <c r="AC199" i="46"/>
  <c r="AB199" i="46"/>
  <c r="AA199" i="46"/>
  <c r="Z199" i="46"/>
  <c r="Y199" i="46"/>
  <c r="AL196" i="46"/>
  <c r="AK196" i="46"/>
  <c r="AJ196" i="46"/>
  <c r="AI196" i="46"/>
  <c r="AH196" i="46"/>
  <c r="AG196" i="46"/>
  <c r="AF196" i="46"/>
  <c r="AE196" i="46"/>
  <c r="AD196" i="46"/>
  <c r="AC196" i="46"/>
  <c r="AB196" i="46"/>
  <c r="AA196" i="46"/>
  <c r="Z196" i="46"/>
  <c r="Y196"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6" i="79" l="1"/>
  <c r="N83" i="79"/>
  <c r="AB106" i="46" l="1"/>
  <c r="AA106" i="46"/>
  <c r="AL1119" i="79" l="1"/>
  <c r="AK1119" i="79"/>
  <c r="AJ1119" i="79"/>
  <c r="AI1119" i="79"/>
  <c r="AH1119" i="79"/>
  <c r="AG1119" i="79"/>
  <c r="AF1119" i="79"/>
  <c r="AE1119" i="79"/>
  <c r="AD1119" i="79"/>
  <c r="AC1119" i="79"/>
  <c r="AB1119" i="79"/>
  <c r="AA1119" i="79"/>
  <c r="Z1119" i="79"/>
  <c r="Y1119" i="79"/>
  <c r="AL1116" i="79"/>
  <c r="AK1116" i="79"/>
  <c r="AJ1116" i="79"/>
  <c r="AI1116" i="79"/>
  <c r="AH1116" i="79"/>
  <c r="AG1116" i="79"/>
  <c r="AF1116" i="79"/>
  <c r="AE1116" i="79"/>
  <c r="AD1116" i="79"/>
  <c r="AC1116" i="79"/>
  <c r="AB1116" i="79"/>
  <c r="AA1116" i="79"/>
  <c r="Z1116" i="79"/>
  <c r="Y1116" i="79"/>
  <c r="AL1113" i="79"/>
  <c r="AK1113" i="79"/>
  <c r="AJ1113" i="79"/>
  <c r="AI1113" i="79"/>
  <c r="AH1113" i="79"/>
  <c r="AG1113" i="79"/>
  <c r="AF1113" i="79"/>
  <c r="AE1113" i="79"/>
  <c r="AD1113" i="79"/>
  <c r="AC1113" i="79"/>
  <c r="AB1113" i="79"/>
  <c r="AA1113" i="79"/>
  <c r="Z1113" i="79"/>
  <c r="Y1113" i="79"/>
  <c r="AL1110" i="79"/>
  <c r="AK1110" i="79"/>
  <c r="AJ1110" i="79"/>
  <c r="AI1110" i="79"/>
  <c r="AH1110" i="79"/>
  <c r="AG1110" i="79"/>
  <c r="AF1110" i="79"/>
  <c r="AE1110" i="79"/>
  <c r="AD1110" i="79"/>
  <c r="AC1110" i="79"/>
  <c r="AB1110" i="79"/>
  <c r="AA1110" i="79"/>
  <c r="Z1110" i="79"/>
  <c r="Y1110" i="79"/>
  <c r="AL1107" i="79"/>
  <c r="AK1107" i="79"/>
  <c r="AJ1107" i="79"/>
  <c r="AI1107" i="79"/>
  <c r="AH1107" i="79"/>
  <c r="AG1107" i="79"/>
  <c r="AF1107" i="79"/>
  <c r="AE1107" i="79"/>
  <c r="AD1107" i="79"/>
  <c r="AC1107" i="79"/>
  <c r="AB1107" i="79"/>
  <c r="AA1107" i="79"/>
  <c r="Z1107" i="79"/>
  <c r="Y1107" i="79"/>
  <c r="AL1104" i="79"/>
  <c r="AK1104" i="79"/>
  <c r="AJ1104" i="79"/>
  <c r="AI1104" i="79"/>
  <c r="AH1104" i="79"/>
  <c r="AG1104" i="79"/>
  <c r="AF1104" i="79"/>
  <c r="AE1104" i="79"/>
  <c r="AD1104" i="79"/>
  <c r="AC1104" i="79"/>
  <c r="AB1104" i="79"/>
  <c r="AA1104" i="79"/>
  <c r="Z1104" i="79"/>
  <c r="Y1104" i="79"/>
  <c r="AL1101" i="79"/>
  <c r="AK1101" i="79"/>
  <c r="AJ1101" i="79"/>
  <c r="AI1101" i="79"/>
  <c r="AH1101" i="79"/>
  <c r="AG1101" i="79"/>
  <c r="AF1101" i="79"/>
  <c r="AE1101" i="79"/>
  <c r="AD1101" i="79"/>
  <c r="AC1101" i="79"/>
  <c r="AB1101" i="79"/>
  <c r="AA1101" i="79"/>
  <c r="Z1101" i="79"/>
  <c r="Y1101" i="79"/>
  <c r="AL1098" i="79"/>
  <c r="AK1098" i="79"/>
  <c r="AJ1098" i="79"/>
  <c r="AI1098" i="79"/>
  <c r="AH1098" i="79"/>
  <c r="AG1098" i="79"/>
  <c r="AF1098" i="79"/>
  <c r="AE1098" i="79"/>
  <c r="AD1098" i="79"/>
  <c r="AC1098" i="79"/>
  <c r="AB1098" i="79"/>
  <c r="AA1098" i="79"/>
  <c r="Z1098" i="79"/>
  <c r="Y1098" i="79"/>
  <c r="AL1095" i="79"/>
  <c r="AK1095" i="79"/>
  <c r="AJ1095" i="79"/>
  <c r="AI1095" i="79"/>
  <c r="AH1095" i="79"/>
  <c r="AG1095" i="79"/>
  <c r="AF1095" i="79"/>
  <c r="AE1095" i="79"/>
  <c r="AD1095" i="79"/>
  <c r="AC1095" i="79"/>
  <c r="AB1095" i="79"/>
  <c r="AA1095" i="79"/>
  <c r="Z1095" i="79"/>
  <c r="Y1095" i="79"/>
  <c r="AL1092" i="79"/>
  <c r="AK1092" i="79"/>
  <c r="AJ1092" i="79"/>
  <c r="AI1092" i="79"/>
  <c r="AH1092" i="79"/>
  <c r="AG1092" i="79"/>
  <c r="AF1092" i="79"/>
  <c r="AE1092" i="79"/>
  <c r="AD1092" i="79"/>
  <c r="AC1092" i="79"/>
  <c r="AB1092" i="79"/>
  <c r="AA1092" i="79"/>
  <c r="Z1092" i="79"/>
  <c r="Y1092" i="79"/>
  <c r="AL1089" i="79"/>
  <c r="AK1089" i="79"/>
  <c r="AJ1089" i="79"/>
  <c r="AI1089" i="79"/>
  <c r="AH1089" i="79"/>
  <c r="AG1089" i="79"/>
  <c r="AF1089" i="79"/>
  <c r="AE1089" i="79"/>
  <c r="AD1089" i="79"/>
  <c r="AC1089" i="79"/>
  <c r="AB1089" i="79"/>
  <c r="AA1089" i="79"/>
  <c r="Z1089" i="79"/>
  <c r="Y1089" i="79"/>
  <c r="AL1086" i="79"/>
  <c r="AK1086" i="79"/>
  <c r="AJ1086" i="79"/>
  <c r="AI1086" i="79"/>
  <c r="AH1086" i="79"/>
  <c r="AG1086" i="79"/>
  <c r="AF1086" i="79"/>
  <c r="AE1086" i="79"/>
  <c r="AD1086" i="79"/>
  <c r="AC1086" i="79"/>
  <c r="AB1086" i="79"/>
  <c r="AA1086" i="79"/>
  <c r="Z1086" i="79"/>
  <c r="Y1086" i="79"/>
  <c r="AL1083" i="79"/>
  <c r="AK1083" i="79"/>
  <c r="AJ1083" i="79"/>
  <c r="AI1083" i="79"/>
  <c r="AH1083" i="79"/>
  <c r="AG1083" i="79"/>
  <c r="AF1083" i="79"/>
  <c r="AE1083" i="79"/>
  <c r="AD1083" i="79"/>
  <c r="AC1083" i="79"/>
  <c r="AB1083" i="79"/>
  <c r="AA1083" i="79"/>
  <c r="Z1083" i="79"/>
  <c r="Y1083" i="79"/>
  <c r="AL1080" i="79"/>
  <c r="AK1080" i="79"/>
  <c r="AJ1080" i="79"/>
  <c r="AI1080" i="79"/>
  <c r="AH1080" i="79"/>
  <c r="AG1080" i="79"/>
  <c r="AF1080" i="79"/>
  <c r="AE1080" i="79"/>
  <c r="AD1080" i="79"/>
  <c r="AC1080" i="79"/>
  <c r="AB1080" i="79"/>
  <c r="AA1080" i="79"/>
  <c r="Z1080" i="79"/>
  <c r="Y1080" i="79"/>
  <c r="AL1076" i="79"/>
  <c r="AK1076" i="79"/>
  <c r="AJ1076" i="79"/>
  <c r="AI1076" i="79"/>
  <c r="AH1076" i="79"/>
  <c r="AG1076" i="79"/>
  <c r="AF1076" i="79"/>
  <c r="AE1076" i="79"/>
  <c r="AD1076" i="79"/>
  <c r="AC1076" i="79"/>
  <c r="AB1076" i="79"/>
  <c r="AA1076" i="79"/>
  <c r="Z1076" i="79"/>
  <c r="Y1076" i="79"/>
  <c r="AL1073" i="79"/>
  <c r="AK1073" i="79"/>
  <c r="AJ1073" i="79"/>
  <c r="AI1073" i="79"/>
  <c r="AH1073" i="79"/>
  <c r="AG1073" i="79"/>
  <c r="AF1073" i="79"/>
  <c r="AE1073" i="79"/>
  <c r="AD1073" i="79"/>
  <c r="AC1073" i="79"/>
  <c r="AB1073" i="79"/>
  <c r="AA1073" i="79"/>
  <c r="Z1073" i="79"/>
  <c r="Y1073" i="79"/>
  <c r="AL1070" i="79"/>
  <c r="AK1070" i="79"/>
  <c r="AJ1070" i="79"/>
  <c r="AI1070" i="79"/>
  <c r="AH1070" i="79"/>
  <c r="AG1070" i="79"/>
  <c r="AF1070" i="79"/>
  <c r="AE1070" i="79"/>
  <c r="AD1070" i="79"/>
  <c r="AC1070" i="79"/>
  <c r="AB1070" i="79"/>
  <c r="AA1070" i="79"/>
  <c r="Z1070" i="79"/>
  <c r="Y1070" i="79"/>
  <c r="AL1066" i="79"/>
  <c r="AK1066" i="79"/>
  <c r="AJ1066" i="79"/>
  <c r="AI1066" i="79"/>
  <c r="AH1066" i="79"/>
  <c r="AG1066" i="79"/>
  <c r="AF1066" i="79"/>
  <c r="AE1066" i="79"/>
  <c r="AD1066" i="79"/>
  <c r="AC1066" i="79"/>
  <c r="AB1066" i="79"/>
  <c r="AA1066" i="79"/>
  <c r="Z1066" i="79"/>
  <c r="Y1066" i="79"/>
  <c r="AL1063" i="79"/>
  <c r="AK1063" i="79"/>
  <c r="AJ1063" i="79"/>
  <c r="AI1063" i="79"/>
  <c r="AH1063" i="79"/>
  <c r="AG1063" i="79"/>
  <c r="AF1063" i="79"/>
  <c r="AE1063" i="79"/>
  <c r="AD1063" i="79"/>
  <c r="AC1063" i="79"/>
  <c r="AB1063" i="79"/>
  <c r="AA1063" i="79"/>
  <c r="Z1063" i="79"/>
  <c r="Y1063" i="79"/>
  <c r="AL1060" i="79"/>
  <c r="AK1060" i="79"/>
  <c r="AJ1060" i="79"/>
  <c r="AI1060" i="79"/>
  <c r="AH1060" i="79"/>
  <c r="AG1060" i="79"/>
  <c r="AF1060" i="79"/>
  <c r="AE1060" i="79"/>
  <c r="AD1060" i="79"/>
  <c r="AC1060" i="79"/>
  <c r="AB1060" i="79"/>
  <c r="AA1060" i="79"/>
  <c r="Z1060" i="79"/>
  <c r="Y1060" i="79"/>
  <c r="AL1057" i="79"/>
  <c r="AK1057" i="79"/>
  <c r="AJ1057" i="79"/>
  <c r="AI1057" i="79"/>
  <c r="AH1057" i="79"/>
  <c r="AG1057" i="79"/>
  <c r="AF1057" i="79"/>
  <c r="AE1057" i="79"/>
  <c r="AD1057" i="79"/>
  <c r="AC1057" i="79"/>
  <c r="AB1057" i="79"/>
  <c r="AA1057" i="79"/>
  <c r="Z1057" i="79"/>
  <c r="Y1057" i="79"/>
  <c r="AL1054" i="79"/>
  <c r="AK1054" i="79"/>
  <c r="AJ1054" i="79"/>
  <c r="AI1054" i="79"/>
  <c r="AH1054" i="79"/>
  <c r="AG1054" i="79"/>
  <c r="AF1054" i="79"/>
  <c r="AD1054" i="79"/>
  <c r="AC1054" i="79"/>
  <c r="AB1054" i="79"/>
  <c r="AA1054" i="79"/>
  <c r="Y1054" i="79"/>
  <c r="AL1051" i="79"/>
  <c r="AK1051" i="79"/>
  <c r="AJ1051" i="79"/>
  <c r="AI1051" i="79"/>
  <c r="AH1051" i="79"/>
  <c r="AG1051" i="79"/>
  <c r="AF1051" i="79"/>
  <c r="AE1051" i="79"/>
  <c r="AD1051" i="79"/>
  <c r="AC1051" i="79"/>
  <c r="AB1051" i="79"/>
  <c r="AA1051" i="79"/>
  <c r="Z1051" i="79"/>
  <c r="Y1051" i="79"/>
  <c r="AL1048" i="79"/>
  <c r="AK1048" i="79"/>
  <c r="AJ1048" i="79"/>
  <c r="AI1048" i="79"/>
  <c r="AH1048" i="79"/>
  <c r="AG1048" i="79"/>
  <c r="AF1048" i="79"/>
  <c r="AE1048" i="79"/>
  <c r="AD1048" i="79"/>
  <c r="AC1048" i="79"/>
  <c r="AB1048" i="79"/>
  <c r="AA1048" i="79"/>
  <c r="Z1048" i="79"/>
  <c r="Y1048" i="79"/>
  <c r="AL1045" i="79"/>
  <c r="AK1045" i="79"/>
  <c r="AJ1045" i="79"/>
  <c r="AI1045" i="79"/>
  <c r="AH1045" i="79"/>
  <c r="AG1045" i="79"/>
  <c r="AF1045" i="79"/>
  <c r="AE1045" i="79"/>
  <c r="AD1045" i="79"/>
  <c r="AC1045" i="79"/>
  <c r="AB1045" i="79"/>
  <c r="AA1045" i="79"/>
  <c r="Z1045" i="79"/>
  <c r="Y1045" i="79"/>
  <c r="AL1041" i="79"/>
  <c r="AK1041" i="79"/>
  <c r="AJ1041" i="79"/>
  <c r="AI1041" i="79"/>
  <c r="AH1041" i="79"/>
  <c r="AG1041" i="79"/>
  <c r="AF1041" i="79"/>
  <c r="AE1041" i="79"/>
  <c r="AD1041" i="79"/>
  <c r="AC1041" i="79"/>
  <c r="AB1041" i="79"/>
  <c r="AA1041" i="79"/>
  <c r="Z1041" i="79"/>
  <c r="AL1038" i="79"/>
  <c r="AK1038" i="79"/>
  <c r="AJ1038" i="79"/>
  <c r="AI1038" i="79"/>
  <c r="AH1038" i="79"/>
  <c r="AG1038" i="79"/>
  <c r="AF1038" i="79"/>
  <c r="AE1038" i="79"/>
  <c r="AD1038" i="79"/>
  <c r="AC1038" i="79"/>
  <c r="AB1038" i="79"/>
  <c r="AA1038" i="79"/>
  <c r="Z1038" i="79"/>
  <c r="AL1035" i="79"/>
  <c r="AK1035" i="79"/>
  <c r="AJ1035" i="79"/>
  <c r="AI1035" i="79"/>
  <c r="AH1035" i="79"/>
  <c r="AG1035" i="79"/>
  <c r="AF1035" i="79"/>
  <c r="AE1035" i="79"/>
  <c r="AD1035" i="79"/>
  <c r="AC1035" i="79"/>
  <c r="AB1035" i="79"/>
  <c r="AA1035" i="79"/>
  <c r="Z1035" i="79"/>
  <c r="Y1035" i="79"/>
  <c r="AL1032" i="79"/>
  <c r="AK1032" i="79"/>
  <c r="AJ1032" i="79"/>
  <c r="AI1032" i="79"/>
  <c r="AH1032" i="79"/>
  <c r="AG1032" i="79"/>
  <c r="AF1032" i="79"/>
  <c r="AE1032" i="79"/>
  <c r="AD1032" i="79"/>
  <c r="AC1032" i="79"/>
  <c r="AB1032" i="79"/>
  <c r="AA1032" i="79"/>
  <c r="Z1032" i="79"/>
  <c r="Y1032" i="79"/>
  <c r="AL1007" i="79"/>
  <c r="AK1007" i="79"/>
  <c r="AJ1007" i="79"/>
  <c r="AI1007" i="79"/>
  <c r="AH1007" i="79"/>
  <c r="AG1007" i="79"/>
  <c r="AF1007" i="79"/>
  <c r="AE1007" i="79"/>
  <c r="AD1007" i="79"/>
  <c r="AC1007" i="79"/>
  <c r="AB1007" i="79"/>
  <c r="AA1007" i="79"/>
  <c r="Z1007" i="79"/>
  <c r="AL1003"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D1000" i="79"/>
  <c r="AC1000" i="79"/>
  <c r="AB1000" i="79"/>
  <c r="AA1000" i="79"/>
  <c r="Z1000" i="79"/>
  <c r="AL997" i="79"/>
  <c r="AK997" i="79"/>
  <c r="AJ997" i="79"/>
  <c r="AI997" i="79"/>
  <c r="AH997" i="79"/>
  <c r="AG997" i="79"/>
  <c r="AF997" i="79"/>
  <c r="AE997" i="79"/>
  <c r="AD997" i="79"/>
  <c r="AC997" i="79"/>
  <c r="AB997" i="79"/>
  <c r="AA997" i="79"/>
  <c r="Z997" i="79"/>
  <c r="AL993" i="79"/>
  <c r="AK993" i="79"/>
  <c r="AJ993" i="79"/>
  <c r="AI993" i="79"/>
  <c r="AH993" i="79"/>
  <c r="AG993" i="79"/>
  <c r="AF993" i="79"/>
  <c r="AE993" i="79"/>
  <c r="AD993" i="79"/>
  <c r="AC993" i="79"/>
  <c r="AB993" i="79"/>
  <c r="AA993" i="79"/>
  <c r="Z993" i="79"/>
  <c r="AL990" i="79"/>
  <c r="AK990" i="79"/>
  <c r="AJ990" i="79"/>
  <c r="AI990" i="79"/>
  <c r="AH990" i="79"/>
  <c r="AG990" i="79"/>
  <c r="AF990" i="79"/>
  <c r="AE990" i="79"/>
  <c r="AD990" i="79"/>
  <c r="AC990" i="79"/>
  <c r="AB990" i="79"/>
  <c r="AA990" i="79"/>
  <c r="Z990" i="79"/>
  <c r="Y990" i="79"/>
  <c r="AL987" i="79"/>
  <c r="AK987" i="79"/>
  <c r="AJ987" i="79"/>
  <c r="AI987" i="79"/>
  <c r="AH987" i="79"/>
  <c r="AG987" i="79"/>
  <c r="AF987" i="79"/>
  <c r="AE987" i="79"/>
  <c r="AD987" i="79"/>
  <c r="AC987" i="79"/>
  <c r="AB987" i="79"/>
  <c r="AA987" i="79"/>
  <c r="Z987" i="79"/>
  <c r="Y987" i="79"/>
  <c r="AL984" i="79"/>
  <c r="AK984" i="79"/>
  <c r="AJ984" i="79"/>
  <c r="AI984" i="79"/>
  <c r="AH984" i="79"/>
  <c r="AG984" i="79"/>
  <c r="AF984" i="79"/>
  <c r="AE984" i="79"/>
  <c r="AD984" i="79"/>
  <c r="AC984" i="79"/>
  <c r="AB984" i="79"/>
  <c r="AA984" i="79"/>
  <c r="Z984" i="79"/>
  <c r="AL981" i="79"/>
  <c r="AK981" i="79"/>
  <c r="AJ981" i="79"/>
  <c r="AI981" i="79"/>
  <c r="AH981" i="79"/>
  <c r="AG981" i="79"/>
  <c r="AF981" i="79"/>
  <c r="AE981" i="79"/>
  <c r="AD981" i="79"/>
  <c r="AC981" i="79"/>
  <c r="AB981" i="79"/>
  <c r="AA981" i="79"/>
  <c r="Z981" i="79"/>
  <c r="AL977" i="79"/>
  <c r="AK977" i="79"/>
  <c r="AJ977" i="79"/>
  <c r="AI977" i="79"/>
  <c r="AH977" i="79"/>
  <c r="AG977" i="79"/>
  <c r="AF977" i="79"/>
  <c r="AE977" i="79"/>
  <c r="AD977" i="79"/>
  <c r="AC977" i="79"/>
  <c r="AB977" i="79"/>
  <c r="AA977" i="79"/>
  <c r="Z977" i="79"/>
  <c r="AL974" i="79"/>
  <c r="AK974" i="79"/>
  <c r="AJ974" i="79"/>
  <c r="AI974" i="79"/>
  <c r="AH974" i="79"/>
  <c r="AG974" i="79"/>
  <c r="AF974" i="79"/>
  <c r="AE974" i="79"/>
  <c r="AD974" i="79"/>
  <c r="AC974" i="79"/>
  <c r="AB974" i="79"/>
  <c r="AA974" i="79"/>
  <c r="Z974" i="79"/>
  <c r="Y974" i="79"/>
  <c r="AL971" i="79"/>
  <c r="AK971" i="79"/>
  <c r="AJ971" i="79"/>
  <c r="AI971" i="79"/>
  <c r="AH971" i="79"/>
  <c r="AG971" i="79"/>
  <c r="AF971" i="79"/>
  <c r="AE971" i="79"/>
  <c r="AD971" i="79"/>
  <c r="AC971" i="79"/>
  <c r="AB971" i="79"/>
  <c r="AA971" i="79"/>
  <c r="Z971" i="79"/>
  <c r="Y971" i="79"/>
  <c r="AL968" i="79"/>
  <c r="AK968" i="79"/>
  <c r="AJ968" i="79"/>
  <c r="AI968" i="79"/>
  <c r="AH968" i="79"/>
  <c r="AG968" i="79"/>
  <c r="AF968" i="79"/>
  <c r="AE968" i="79"/>
  <c r="AD968" i="79"/>
  <c r="AC968" i="79"/>
  <c r="AB968" i="79"/>
  <c r="AA968" i="79"/>
  <c r="Z968" i="79"/>
  <c r="Y968" i="79"/>
  <c r="AL965" i="79"/>
  <c r="AK965" i="79"/>
  <c r="AJ965" i="79"/>
  <c r="AI965" i="79"/>
  <c r="AH965" i="79"/>
  <c r="AG965" i="79"/>
  <c r="AF965" i="79"/>
  <c r="AE965" i="79"/>
  <c r="AD965" i="79"/>
  <c r="AC965" i="79"/>
  <c r="AB965" i="79"/>
  <c r="AA965" i="79"/>
  <c r="Z965" i="79"/>
  <c r="Y965" i="79"/>
  <c r="AL936" i="79"/>
  <c r="AK936" i="79"/>
  <c r="AJ936" i="79"/>
  <c r="AI936" i="79"/>
  <c r="AH936" i="79"/>
  <c r="AG936" i="79"/>
  <c r="AF936" i="79"/>
  <c r="AE936" i="79"/>
  <c r="AD936" i="79"/>
  <c r="AC936" i="79"/>
  <c r="AB936" i="79"/>
  <c r="AA936" i="79"/>
  <c r="Z936" i="79"/>
  <c r="Y936" i="79"/>
  <c r="AL933" i="79"/>
  <c r="AK933" i="79"/>
  <c r="AJ933" i="79"/>
  <c r="AI933" i="79"/>
  <c r="AH933" i="79"/>
  <c r="AG933" i="79"/>
  <c r="AF933" i="79"/>
  <c r="AE933" i="79"/>
  <c r="AD933" i="79"/>
  <c r="AC933" i="79"/>
  <c r="AB933" i="79"/>
  <c r="AA933" i="79"/>
  <c r="Z933" i="79"/>
  <c r="Y933" i="79"/>
  <c r="AL930" i="79"/>
  <c r="AK930" i="79"/>
  <c r="AJ930" i="79"/>
  <c r="AI930" i="79"/>
  <c r="AH930" i="79"/>
  <c r="AG930" i="79"/>
  <c r="AF930" i="79"/>
  <c r="AE930" i="79"/>
  <c r="AD930" i="79"/>
  <c r="AC930" i="79"/>
  <c r="AB930" i="79"/>
  <c r="AA930" i="79"/>
  <c r="Z930" i="79"/>
  <c r="Y930" i="79"/>
  <c r="AL927" i="79"/>
  <c r="AK927" i="79"/>
  <c r="AJ927" i="79"/>
  <c r="AI927" i="79"/>
  <c r="AH927" i="79"/>
  <c r="AG927" i="79"/>
  <c r="AF927" i="79"/>
  <c r="AE927" i="79"/>
  <c r="AD927" i="79"/>
  <c r="AC927" i="79"/>
  <c r="AB927" i="79"/>
  <c r="AA927" i="79"/>
  <c r="Z927" i="79"/>
  <c r="Y927" i="79"/>
  <c r="AL924" i="79"/>
  <c r="AK924" i="79"/>
  <c r="AJ924" i="79"/>
  <c r="AI924" i="79"/>
  <c r="AH924" i="79"/>
  <c r="AG924" i="79"/>
  <c r="AF924" i="79"/>
  <c r="AE924" i="79"/>
  <c r="AD924" i="79"/>
  <c r="AC924" i="79"/>
  <c r="AB924" i="79"/>
  <c r="AA924" i="79"/>
  <c r="Z924" i="79"/>
  <c r="Y924" i="79"/>
  <c r="AL921" i="79"/>
  <c r="AK921" i="79"/>
  <c r="AJ921" i="79"/>
  <c r="AI921" i="79"/>
  <c r="AH921" i="79"/>
  <c r="AG921" i="79"/>
  <c r="AF921" i="79"/>
  <c r="AE921" i="79"/>
  <c r="AD921" i="79"/>
  <c r="AC921" i="79"/>
  <c r="AB921" i="79"/>
  <c r="AA921" i="79"/>
  <c r="Z921" i="79"/>
  <c r="Y921" i="79"/>
  <c r="AL918" i="79"/>
  <c r="AK918" i="79"/>
  <c r="AJ918" i="79"/>
  <c r="AI918" i="79"/>
  <c r="AH918" i="79"/>
  <c r="AG918" i="79"/>
  <c r="AF918" i="79"/>
  <c r="AE918" i="79"/>
  <c r="AD918" i="79"/>
  <c r="AC918" i="79"/>
  <c r="AB918" i="79"/>
  <c r="AA918" i="79"/>
  <c r="Z918" i="79"/>
  <c r="Y918" i="79"/>
  <c r="AL915" i="79"/>
  <c r="AK915" i="79"/>
  <c r="AJ915" i="79"/>
  <c r="AI915" i="79"/>
  <c r="AH915" i="79"/>
  <c r="AG915" i="79"/>
  <c r="AF915" i="79"/>
  <c r="AE915" i="79"/>
  <c r="AD915" i="79"/>
  <c r="AC915" i="79"/>
  <c r="AB915" i="79"/>
  <c r="AA915" i="79"/>
  <c r="Z915" i="79"/>
  <c r="Y915" i="79"/>
  <c r="AL912" i="79"/>
  <c r="AK912" i="79"/>
  <c r="AJ912" i="79"/>
  <c r="AI912" i="79"/>
  <c r="AH912" i="79"/>
  <c r="AG912" i="79"/>
  <c r="AF912" i="79"/>
  <c r="AE912" i="79"/>
  <c r="AD912" i="79"/>
  <c r="AC912" i="79"/>
  <c r="AB912" i="79"/>
  <c r="AA912" i="79"/>
  <c r="Z912" i="79"/>
  <c r="Y912" i="79"/>
  <c r="AL909" i="79"/>
  <c r="AK909" i="79"/>
  <c r="AJ909" i="79"/>
  <c r="AI909" i="79"/>
  <c r="AH909" i="79"/>
  <c r="AG909" i="79"/>
  <c r="AF909" i="79"/>
  <c r="AE909" i="79"/>
  <c r="AD909" i="79"/>
  <c r="AC909" i="79"/>
  <c r="AB909" i="79"/>
  <c r="AA909" i="79"/>
  <c r="Z909" i="79"/>
  <c r="Y909" i="79"/>
  <c r="AL906" i="79"/>
  <c r="AK906" i="79"/>
  <c r="AJ906" i="79"/>
  <c r="AI906" i="79"/>
  <c r="AH906" i="79"/>
  <c r="AG906" i="79"/>
  <c r="AF906" i="79"/>
  <c r="AE906" i="79"/>
  <c r="AD906" i="79"/>
  <c r="AC906" i="79"/>
  <c r="AB906" i="79"/>
  <c r="AA906" i="79"/>
  <c r="Z906" i="79"/>
  <c r="Y906" i="79"/>
  <c r="AL903" i="79"/>
  <c r="AK903" i="79"/>
  <c r="AJ903" i="79"/>
  <c r="AI903" i="79"/>
  <c r="AH903" i="79"/>
  <c r="AG903" i="79"/>
  <c r="AF903" i="79"/>
  <c r="AE903" i="79"/>
  <c r="AD903" i="79"/>
  <c r="AC903" i="79"/>
  <c r="AB903" i="79"/>
  <c r="AA903" i="79"/>
  <c r="Z903" i="79"/>
  <c r="Y903" i="79"/>
  <c r="AL900" i="79"/>
  <c r="AK900" i="79"/>
  <c r="AJ900" i="79"/>
  <c r="AI900" i="79"/>
  <c r="AH900" i="79"/>
  <c r="AG900" i="79"/>
  <c r="AF900" i="79"/>
  <c r="AE900" i="79"/>
  <c r="AD900" i="79"/>
  <c r="AC900" i="79"/>
  <c r="AB900" i="79"/>
  <c r="AA900" i="79"/>
  <c r="Z900" i="79"/>
  <c r="Y900" i="79"/>
  <c r="AL897" i="79"/>
  <c r="AK897" i="79"/>
  <c r="AJ897" i="79"/>
  <c r="AI897" i="79"/>
  <c r="AH897" i="79"/>
  <c r="AG897" i="79"/>
  <c r="AF897" i="79"/>
  <c r="AE897" i="79"/>
  <c r="AD897" i="79"/>
  <c r="AC897" i="79"/>
  <c r="AB897" i="79"/>
  <c r="AA897" i="79"/>
  <c r="Z897" i="79"/>
  <c r="Y897" i="79"/>
  <c r="AL893" i="79"/>
  <c r="AK893" i="79"/>
  <c r="AJ893" i="79"/>
  <c r="AI893" i="79"/>
  <c r="AH893" i="79"/>
  <c r="AG893" i="79"/>
  <c r="AF893" i="79"/>
  <c r="AE893" i="79"/>
  <c r="AD893" i="79"/>
  <c r="AC893" i="79"/>
  <c r="AB893" i="79"/>
  <c r="AA893" i="79"/>
  <c r="Z893" i="79"/>
  <c r="Y893" i="79"/>
  <c r="AL890" i="79"/>
  <c r="AK890" i="79"/>
  <c r="AJ890" i="79"/>
  <c r="AI890" i="79"/>
  <c r="AH890" i="79"/>
  <c r="AG890" i="79"/>
  <c r="AF890" i="79"/>
  <c r="AE890" i="79"/>
  <c r="AD890" i="79"/>
  <c r="AC890" i="79"/>
  <c r="AB890" i="79"/>
  <c r="AA890" i="79"/>
  <c r="Z890" i="79"/>
  <c r="Y890" i="79"/>
  <c r="AL887" i="79"/>
  <c r="AK887" i="79"/>
  <c r="AJ887" i="79"/>
  <c r="AI887" i="79"/>
  <c r="AH887" i="79"/>
  <c r="AG887" i="79"/>
  <c r="AF887" i="79"/>
  <c r="AE887" i="79"/>
  <c r="AD887" i="79"/>
  <c r="AC887" i="79"/>
  <c r="AB887" i="79"/>
  <c r="AA887" i="79"/>
  <c r="Z887" i="79"/>
  <c r="AK883" i="79"/>
  <c r="AJ883" i="79"/>
  <c r="AI883" i="79"/>
  <c r="AH883" i="79"/>
  <c r="AG883" i="79"/>
  <c r="AF883" i="79"/>
  <c r="AE883" i="79"/>
  <c r="AD883" i="79"/>
  <c r="AC883" i="79"/>
  <c r="AB883" i="79"/>
  <c r="AA883" i="79"/>
  <c r="Z883" i="79"/>
  <c r="Y883" i="79"/>
  <c r="AL880" i="79"/>
  <c r="AK880" i="79"/>
  <c r="AJ880" i="79"/>
  <c r="AI880" i="79"/>
  <c r="AH880" i="79"/>
  <c r="AG880" i="79"/>
  <c r="AF880" i="79"/>
  <c r="AE880" i="79"/>
  <c r="AD880" i="79"/>
  <c r="AC880" i="79"/>
  <c r="AB880" i="79"/>
  <c r="AA880" i="79"/>
  <c r="Z880" i="79"/>
  <c r="Y880" i="79"/>
  <c r="AL877" i="79"/>
  <c r="AK877" i="79"/>
  <c r="AJ877" i="79"/>
  <c r="AI877" i="79"/>
  <c r="AH877" i="79"/>
  <c r="AG877" i="79"/>
  <c r="AF877" i="79"/>
  <c r="AE877" i="79"/>
  <c r="AD877" i="79"/>
  <c r="AC877" i="79"/>
  <c r="AB877" i="79"/>
  <c r="AA877" i="79"/>
  <c r="Z877" i="79"/>
  <c r="Y877" i="79"/>
  <c r="AL874" i="79"/>
  <c r="AK874" i="79"/>
  <c r="AJ874" i="79"/>
  <c r="AI874" i="79"/>
  <c r="AH874" i="79"/>
  <c r="AG874" i="79"/>
  <c r="AF874" i="79"/>
  <c r="AE874" i="79"/>
  <c r="AD874" i="79"/>
  <c r="AC874" i="79"/>
  <c r="AB874" i="79"/>
  <c r="AA874" i="79"/>
  <c r="Z874" i="79"/>
  <c r="Y874" i="79"/>
  <c r="AL871" i="79"/>
  <c r="AK871" i="79"/>
  <c r="AJ871" i="79"/>
  <c r="AI871" i="79"/>
  <c r="AH871" i="79"/>
  <c r="AG871" i="79"/>
  <c r="AF871" i="79"/>
  <c r="AE871" i="79"/>
  <c r="AD871" i="79"/>
  <c r="AC871" i="79"/>
  <c r="AB871" i="79"/>
  <c r="AA871" i="79"/>
  <c r="Z871" i="79"/>
  <c r="Y871" i="79"/>
  <c r="AL868" i="79"/>
  <c r="AK868" i="79"/>
  <c r="AJ868" i="79"/>
  <c r="AI868" i="79"/>
  <c r="AH868" i="79"/>
  <c r="AG868" i="79"/>
  <c r="AF868" i="79"/>
  <c r="AE868" i="79"/>
  <c r="AD868" i="79"/>
  <c r="AC868" i="79"/>
  <c r="AB868" i="79"/>
  <c r="AA868" i="79"/>
  <c r="Z868" i="79"/>
  <c r="Y868" i="79"/>
  <c r="AL865" i="79"/>
  <c r="AK865" i="79"/>
  <c r="AJ865" i="79"/>
  <c r="AI865" i="79"/>
  <c r="AH865" i="79"/>
  <c r="AG865" i="79"/>
  <c r="AF865" i="79"/>
  <c r="AE865" i="79"/>
  <c r="AD865" i="79"/>
  <c r="AC865" i="79"/>
  <c r="AB865" i="79"/>
  <c r="AA865" i="79"/>
  <c r="Z865" i="79"/>
  <c r="Y865" i="79"/>
  <c r="AL862" i="79"/>
  <c r="AK862" i="79"/>
  <c r="AJ862" i="79"/>
  <c r="AI862" i="79"/>
  <c r="AH862" i="79"/>
  <c r="AG862" i="79"/>
  <c r="AF862" i="79"/>
  <c r="AE862" i="79"/>
  <c r="AD862" i="79"/>
  <c r="AC862" i="79"/>
  <c r="AB862" i="79"/>
  <c r="AA862" i="79"/>
  <c r="Z862" i="79"/>
  <c r="AL858" i="79"/>
  <c r="AK858" i="79"/>
  <c r="AJ858" i="79"/>
  <c r="AI858" i="79"/>
  <c r="AH858" i="79"/>
  <c r="AG858" i="79"/>
  <c r="AF858" i="79"/>
  <c r="AE858" i="79"/>
  <c r="AD858" i="79"/>
  <c r="AC858" i="79"/>
  <c r="AB858" i="79"/>
  <c r="AA858" i="79"/>
  <c r="Z858" i="79"/>
  <c r="Y858" i="79"/>
  <c r="AL855" i="79"/>
  <c r="AK855" i="79"/>
  <c r="AJ855" i="79"/>
  <c r="AI855" i="79"/>
  <c r="AH855" i="79"/>
  <c r="AG855" i="79"/>
  <c r="AF855" i="79"/>
  <c r="AE855" i="79"/>
  <c r="AD855" i="79"/>
  <c r="AC855" i="79"/>
  <c r="AB855" i="79"/>
  <c r="AA855" i="79"/>
  <c r="Z855" i="79"/>
  <c r="Y855" i="79"/>
  <c r="AL852" i="79"/>
  <c r="AK852" i="79"/>
  <c r="AJ852" i="79"/>
  <c r="AI852" i="79"/>
  <c r="AH852" i="79"/>
  <c r="AG852" i="79"/>
  <c r="AF852" i="79"/>
  <c r="AE852" i="79"/>
  <c r="AD852" i="79"/>
  <c r="AC852" i="79"/>
  <c r="AB852" i="79"/>
  <c r="AA852" i="79"/>
  <c r="Z852" i="79"/>
  <c r="Y852" i="79"/>
  <c r="AL849" i="79"/>
  <c r="AK849" i="79"/>
  <c r="AJ849" i="79"/>
  <c r="AI849" i="79"/>
  <c r="AH849" i="79"/>
  <c r="AG849" i="79"/>
  <c r="AF849" i="79"/>
  <c r="AE849" i="79"/>
  <c r="AD849" i="79"/>
  <c r="AC849" i="79"/>
  <c r="AB849" i="79"/>
  <c r="AA849" i="79"/>
  <c r="Z849" i="79"/>
  <c r="Y849" i="79"/>
  <c r="AL824" i="79"/>
  <c r="AK824" i="79"/>
  <c r="AJ824" i="79"/>
  <c r="AI824" i="79"/>
  <c r="AH824" i="79"/>
  <c r="AG824" i="79"/>
  <c r="AF824" i="79"/>
  <c r="AE824" i="79"/>
  <c r="AD824" i="79"/>
  <c r="AC824" i="79"/>
  <c r="AB824" i="79"/>
  <c r="AA824" i="79"/>
  <c r="Z824" i="79"/>
  <c r="AL820" i="79"/>
  <c r="AK820" i="79"/>
  <c r="AJ820" i="79"/>
  <c r="AI820" i="79"/>
  <c r="AH820" i="79"/>
  <c r="AG820" i="79"/>
  <c r="AF820" i="79"/>
  <c r="AE820" i="79"/>
  <c r="AD820" i="79"/>
  <c r="AC820" i="79"/>
  <c r="AB820" i="79"/>
  <c r="AA820" i="79"/>
  <c r="Z820" i="79"/>
  <c r="Y820" i="79"/>
  <c r="AL817" i="79"/>
  <c r="AK817" i="79"/>
  <c r="AJ817" i="79"/>
  <c r="AI817" i="79"/>
  <c r="AH817" i="79"/>
  <c r="AG817" i="79"/>
  <c r="AF817" i="79"/>
  <c r="AE817" i="79"/>
  <c r="AD817" i="79"/>
  <c r="AC817" i="79"/>
  <c r="AB817" i="79"/>
  <c r="AA817" i="79"/>
  <c r="Z817" i="79"/>
  <c r="Y817" i="79"/>
  <c r="AL814" i="79"/>
  <c r="AK814" i="79"/>
  <c r="AJ814" i="79"/>
  <c r="AI814" i="79"/>
  <c r="AH814" i="79"/>
  <c r="AG814" i="79"/>
  <c r="AF814" i="79"/>
  <c r="AE814" i="79"/>
  <c r="AD814" i="79"/>
  <c r="AC814" i="79"/>
  <c r="AB814" i="79"/>
  <c r="AA814" i="79"/>
  <c r="Z814" i="79"/>
  <c r="Y814" i="79"/>
  <c r="AL810" i="79"/>
  <c r="AK810" i="79"/>
  <c r="AJ810" i="79"/>
  <c r="AI810" i="79"/>
  <c r="AH810" i="79"/>
  <c r="AG810" i="79"/>
  <c r="AF810" i="79"/>
  <c r="AE810" i="79"/>
  <c r="AD810" i="79"/>
  <c r="AC810" i="79"/>
  <c r="AB810" i="79"/>
  <c r="AA810" i="79"/>
  <c r="Z810" i="79"/>
  <c r="Y810" i="79"/>
  <c r="AL807" i="79"/>
  <c r="AK807" i="79"/>
  <c r="AJ807" i="79"/>
  <c r="AI807" i="79"/>
  <c r="AH807" i="79"/>
  <c r="AG807" i="79"/>
  <c r="AF807" i="79"/>
  <c r="AE807" i="79"/>
  <c r="AD807" i="79"/>
  <c r="AC807" i="79"/>
  <c r="AB807" i="79"/>
  <c r="AA807" i="79"/>
  <c r="Z807" i="79"/>
  <c r="Y807" i="79"/>
  <c r="AL804" i="79"/>
  <c r="AK804" i="79"/>
  <c r="AJ804" i="79"/>
  <c r="AI804" i="79"/>
  <c r="AH804" i="79"/>
  <c r="AG804" i="79"/>
  <c r="AF804" i="79"/>
  <c r="AE804" i="79"/>
  <c r="AD804" i="79"/>
  <c r="AC804" i="79"/>
  <c r="AB804" i="79"/>
  <c r="AA804" i="79"/>
  <c r="Z804" i="79"/>
  <c r="Y804" i="79"/>
  <c r="AL801" i="79"/>
  <c r="AK801" i="79"/>
  <c r="AJ801" i="79"/>
  <c r="AI801" i="79"/>
  <c r="AH801" i="79"/>
  <c r="AG801" i="79"/>
  <c r="AF801" i="79"/>
  <c r="AE801" i="79"/>
  <c r="AD801" i="79"/>
  <c r="AC801" i="79"/>
  <c r="AB801" i="79"/>
  <c r="AA801" i="79"/>
  <c r="Z801" i="79"/>
  <c r="Y801" i="79"/>
  <c r="AL798" i="79"/>
  <c r="AK798" i="79"/>
  <c r="AJ798" i="79"/>
  <c r="AI798" i="79"/>
  <c r="AH798" i="79"/>
  <c r="AG798" i="79"/>
  <c r="AF798" i="79"/>
  <c r="AE798" i="79"/>
  <c r="AD798" i="79"/>
  <c r="AC798" i="79"/>
  <c r="AB798" i="79"/>
  <c r="AA798" i="79"/>
  <c r="Z798" i="79"/>
  <c r="Y798" i="79"/>
  <c r="AL794" i="79"/>
  <c r="AK794" i="79"/>
  <c r="AJ794" i="79"/>
  <c r="AI794" i="79"/>
  <c r="AH794" i="79"/>
  <c r="AG794" i="79"/>
  <c r="AF794" i="79"/>
  <c r="AE794" i="79"/>
  <c r="AD794" i="79"/>
  <c r="AC794" i="79"/>
  <c r="AB794" i="79"/>
  <c r="AA794" i="79"/>
  <c r="Z794" i="79"/>
  <c r="Y794" i="79"/>
  <c r="AL791" i="79"/>
  <c r="AK791" i="79"/>
  <c r="AJ791" i="79"/>
  <c r="AI791" i="79"/>
  <c r="AH791" i="79"/>
  <c r="AG791" i="79"/>
  <c r="AF791" i="79"/>
  <c r="AE791" i="79"/>
  <c r="AD791" i="79"/>
  <c r="AC791" i="79"/>
  <c r="AB791" i="79"/>
  <c r="AA791" i="79"/>
  <c r="Z791" i="79"/>
  <c r="Y791" i="79"/>
  <c r="AL788" i="79"/>
  <c r="AK788" i="79"/>
  <c r="AJ788" i="79"/>
  <c r="AI788" i="79"/>
  <c r="AH788" i="79"/>
  <c r="AG788" i="79"/>
  <c r="AF788" i="79"/>
  <c r="AE788" i="79"/>
  <c r="AD788" i="79"/>
  <c r="AC788" i="79"/>
  <c r="AB788" i="79"/>
  <c r="AA788" i="79"/>
  <c r="Z788" i="79"/>
  <c r="Y788" i="79"/>
  <c r="AL785" i="79"/>
  <c r="AK785" i="79"/>
  <c r="AJ785" i="79"/>
  <c r="AI785" i="79"/>
  <c r="AH785" i="79"/>
  <c r="AG785" i="79"/>
  <c r="AF785" i="79"/>
  <c r="AE785" i="79"/>
  <c r="AD785" i="79"/>
  <c r="AC785" i="79"/>
  <c r="AB785" i="79"/>
  <c r="AA785" i="79"/>
  <c r="Z785" i="79"/>
  <c r="Y785" i="79"/>
  <c r="AL782" i="79"/>
  <c r="AK782" i="79"/>
  <c r="AJ782" i="79"/>
  <c r="AI782" i="79"/>
  <c r="AH782" i="79"/>
  <c r="AG782" i="79"/>
  <c r="AF782" i="79"/>
  <c r="AE782" i="79"/>
  <c r="AD782" i="79"/>
  <c r="AC782" i="79"/>
  <c r="AB782" i="79"/>
  <c r="AA782" i="79"/>
  <c r="Z782" i="79"/>
  <c r="Y782" i="79"/>
  <c r="AL753" i="79"/>
  <c r="AK753" i="79"/>
  <c r="AJ753" i="79"/>
  <c r="AI753" i="79"/>
  <c r="AH753" i="79"/>
  <c r="AG753" i="79"/>
  <c r="AF753" i="79"/>
  <c r="AE753" i="79"/>
  <c r="AD753" i="79"/>
  <c r="AC753" i="79"/>
  <c r="AB753" i="79"/>
  <c r="AA753" i="79"/>
  <c r="Z753" i="79"/>
  <c r="Y753" i="79"/>
  <c r="AL750" i="79"/>
  <c r="AK750" i="79"/>
  <c r="AJ750" i="79"/>
  <c r="AI750" i="79"/>
  <c r="AH750" i="79"/>
  <c r="AG750" i="79"/>
  <c r="AF750" i="79"/>
  <c r="AE750" i="79"/>
  <c r="AD750" i="79"/>
  <c r="AC750" i="79"/>
  <c r="AB750" i="79"/>
  <c r="AA750" i="79"/>
  <c r="Z750" i="79"/>
  <c r="Y750" i="79"/>
  <c r="AL747" i="79"/>
  <c r="AK747" i="79"/>
  <c r="AJ747" i="79"/>
  <c r="AI747" i="79"/>
  <c r="AH747" i="79"/>
  <c r="AG747" i="79"/>
  <c r="AF747" i="79"/>
  <c r="AE747" i="79"/>
  <c r="AD747" i="79"/>
  <c r="AC747" i="79"/>
  <c r="AB747" i="79"/>
  <c r="AA747" i="79"/>
  <c r="Z747" i="79"/>
  <c r="Y747" i="79"/>
  <c r="AL744" i="79"/>
  <c r="AK744" i="79"/>
  <c r="AJ744" i="79"/>
  <c r="AI744" i="79"/>
  <c r="AH744" i="79"/>
  <c r="AG744" i="79"/>
  <c r="AF744" i="79"/>
  <c r="AE744" i="79"/>
  <c r="AD744" i="79"/>
  <c r="AC744" i="79"/>
  <c r="AB744" i="79"/>
  <c r="AA744" i="79"/>
  <c r="Z744" i="79"/>
  <c r="Y744" i="79"/>
  <c r="AL741" i="79"/>
  <c r="AK741" i="79"/>
  <c r="AJ741" i="79"/>
  <c r="AI741" i="79"/>
  <c r="AH741" i="79"/>
  <c r="AG741" i="79"/>
  <c r="AF741" i="79"/>
  <c r="AE741" i="79"/>
  <c r="AD741" i="79"/>
  <c r="AC741" i="79"/>
  <c r="AB741" i="79"/>
  <c r="AA741" i="79"/>
  <c r="Z741" i="79"/>
  <c r="Y741" i="79"/>
  <c r="AL738" i="79"/>
  <c r="AK738" i="79"/>
  <c r="AJ738" i="79"/>
  <c r="AI738" i="79"/>
  <c r="AH738" i="79"/>
  <c r="AG738" i="79"/>
  <c r="AF738" i="79"/>
  <c r="AE738" i="79"/>
  <c r="AD738" i="79"/>
  <c r="AC738" i="79"/>
  <c r="AB738" i="79"/>
  <c r="AA738" i="79"/>
  <c r="Z738" i="79"/>
  <c r="Y738" i="79"/>
  <c r="AL735" i="79"/>
  <c r="AK735" i="79"/>
  <c r="AJ735" i="79"/>
  <c r="AI735" i="79"/>
  <c r="AH735" i="79"/>
  <c r="AG735" i="79"/>
  <c r="AF735" i="79"/>
  <c r="AE735" i="79"/>
  <c r="AD735" i="79"/>
  <c r="AC735" i="79"/>
  <c r="AB735" i="79"/>
  <c r="AA735" i="79"/>
  <c r="Z735" i="79"/>
  <c r="Y735" i="79"/>
  <c r="AL732" i="79"/>
  <c r="AK732" i="79"/>
  <c r="AJ732" i="79"/>
  <c r="AI732" i="79"/>
  <c r="AH732" i="79"/>
  <c r="AG732" i="79"/>
  <c r="AF732" i="79"/>
  <c r="AE732" i="79"/>
  <c r="AD732" i="79"/>
  <c r="AC732" i="79"/>
  <c r="AB732" i="79"/>
  <c r="AA732" i="79"/>
  <c r="Z732" i="79"/>
  <c r="Y732" i="79"/>
  <c r="AL729" i="79"/>
  <c r="AK729" i="79"/>
  <c r="AJ729" i="79"/>
  <c r="AI729" i="79"/>
  <c r="AH729" i="79"/>
  <c r="AG729" i="79"/>
  <c r="AF729" i="79"/>
  <c r="AE729" i="79"/>
  <c r="AD729" i="79"/>
  <c r="AC729" i="79"/>
  <c r="AB729" i="79"/>
  <c r="AA729" i="79"/>
  <c r="Z729" i="79"/>
  <c r="Y729" i="79"/>
  <c r="AL726" i="79"/>
  <c r="AK726" i="79"/>
  <c r="AJ726" i="79"/>
  <c r="AI726" i="79"/>
  <c r="AH726" i="79"/>
  <c r="AG726" i="79"/>
  <c r="AF726" i="79"/>
  <c r="AE726" i="79"/>
  <c r="AD726" i="79"/>
  <c r="AC726" i="79"/>
  <c r="AB726" i="79"/>
  <c r="AA726" i="79"/>
  <c r="Z726" i="79"/>
  <c r="Y726" i="79"/>
  <c r="AL723" i="79"/>
  <c r="AK723" i="79"/>
  <c r="AJ723" i="79"/>
  <c r="AI723" i="79"/>
  <c r="AH723" i="79"/>
  <c r="AG723" i="79"/>
  <c r="AF723" i="79"/>
  <c r="AE723" i="79"/>
  <c r="AD723" i="79"/>
  <c r="AC723" i="79"/>
  <c r="AB723" i="79"/>
  <c r="AA723" i="79"/>
  <c r="Z723" i="79"/>
  <c r="Y723" i="79"/>
  <c r="AL720" i="79"/>
  <c r="AK720" i="79"/>
  <c r="AJ720" i="79"/>
  <c r="AI720" i="79"/>
  <c r="AH720" i="79"/>
  <c r="AG720" i="79"/>
  <c r="AF720" i="79"/>
  <c r="AE720" i="79"/>
  <c r="AD720" i="79"/>
  <c r="AC720" i="79"/>
  <c r="AB720" i="79"/>
  <c r="AA720" i="79"/>
  <c r="Z720" i="79"/>
  <c r="Y720" i="79"/>
  <c r="AL717" i="79"/>
  <c r="AK717" i="79"/>
  <c r="AJ717" i="79"/>
  <c r="AI717" i="79"/>
  <c r="AH717" i="79"/>
  <c r="AG717" i="79"/>
  <c r="AF717" i="79"/>
  <c r="AE717" i="79"/>
  <c r="AD717" i="79"/>
  <c r="AC717" i="79"/>
  <c r="AB717" i="79"/>
  <c r="AA717" i="79"/>
  <c r="Z717" i="79"/>
  <c r="Y717" i="79"/>
  <c r="AL714" i="79"/>
  <c r="AK714" i="79"/>
  <c r="AJ714" i="79"/>
  <c r="AI714" i="79"/>
  <c r="AH714" i="79"/>
  <c r="AG714" i="79"/>
  <c r="AF714" i="79"/>
  <c r="AE714" i="79"/>
  <c r="AD714" i="79"/>
  <c r="AC714" i="79"/>
  <c r="AB714" i="79"/>
  <c r="AA714" i="79"/>
  <c r="Z714" i="79"/>
  <c r="Y714" i="79"/>
  <c r="AL710" i="79"/>
  <c r="AK710" i="79"/>
  <c r="AJ710" i="79"/>
  <c r="AI710" i="79"/>
  <c r="AH710" i="79"/>
  <c r="AG710" i="79"/>
  <c r="AF710" i="79"/>
  <c r="AE710" i="79"/>
  <c r="AD710" i="79"/>
  <c r="AC710" i="79"/>
  <c r="AB710" i="79"/>
  <c r="AA710" i="79"/>
  <c r="Z710" i="79"/>
  <c r="AL707" i="79"/>
  <c r="AK707" i="79"/>
  <c r="AJ707" i="79"/>
  <c r="AI707" i="79"/>
  <c r="AH707" i="79"/>
  <c r="AG707" i="79"/>
  <c r="AF707" i="79"/>
  <c r="AE707" i="79"/>
  <c r="AD707" i="79"/>
  <c r="AC707" i="79"/>
  <c r="AB707" i="79"/>
  <c r="AA707" i="79"/>
  <c r="Z707" i="79"/>
  <c r="Y707" i="79"/>
  <c r="AL704" i="79"/>
  <c r="AK704" i="79"/>
  <c r="AJ704" i="79"/>
  <c r="AI704" i="79"/>
  <c r="AH704" i="79"/>
  <c r="AG704" i="79"/>
  <c r="AF704" i="79"/>
  <c r="AE704" i="79"/>
  <c r="AD704" i="79"/>
  <c r="AC704" i="79"/>
  <c r="AB704" i="79"/>
  <c r="AA704" i="79"/>
  <c r="Z704" i="79"/>
  <c r="AL700" i="79"/>
  <c r="AK700" i="79"/>
  <c r="AJ700" i="79"/>
  <c r="AI700" i="79"/>
  <c r="AH700" i="79"/>
  <c r="AG700" i="79"/>
  <c r="AF700" i="79"/>
  <c r="AE700" i="79"/>
  <c r="AD700" i="79"/>
  <c r="AC700" i="79"/>
  <c r="AB700" i="79"/>
  <c r="AA700" i="79"/>
  <c r="Z700" i="79"/>
  <c r="Y700" i="79"/>
  <c r="AL697" i="79"/>
  <c r="AK697" i="79"/>
  <c r="AJ697" i="79"/>
  <c r="AI697" i="79"/>
  <c r="AH697" i="79"/>
  <c r="AG697" i="79"/>
  <c r="AF697" i="79"/>
  <c r="AE697" i="79"/>
  <c r="AD697" i="79"/>
  <c r="AC697" i="79"/>
  <c r="AB697" i="79"/>
  <c r="AA697" i="79"/>
  <c r="Z697" i="79"/>
  <c r="Y697" i="79"/>
  <c r="AL694" i="79"/>
  <c r="AK694" i="79"/>
  <c r="AJ694" i="79"/>
  <c r="AI694" i="79"/>
  <c r="AH694" i="79"/>
  <c r="AG694" i="79"/>
  <c r="AF694" i="79"/>
  <c r="AE694" i="79"/>
  <c r="AD694" i="79"/>
  <c r="AC694" i="79"/>
  <c r="AB694" i="79"/>
  <c r="AA694" i="79"/>
  <c r="Z694" i="79"/>
  <c r="Y694" i="79"/>
  <c r="AL691" i="79"/>
  <c r="AK691" i="79"/>
  <c r="AJ691" i="79"/>
  <c r="AI691" i="79"/>
  <c r="AH691" i="79"/>
  <c r="AG691" i="79"/>
  <c r="AF691" i="79"/>
  <c r="AE691" i="79"/>
  <c r="AD691" i="79"/>
  <c r="AC691" i="79"/>
  <c r="AB691" i="79"/>
  <c r="AA691" i="79"/>
  <c r="Z691" i="79"/>
  <c r="Y691" i="79"/>
  <c r="AL688" i="79"/>
  <c r="AK688" i="79"/>
  <c r="AJ688" i="79"/>
  <c r="AI688" i="79"/>
  <c r="AH688" i="79"/>
  <c r="AG688" i="79"/>
  <c r="AF688" i="79"/>
  <c r="AE688" i="79"/>
  <c r="AD688" i="79"/>
  <c r="AL685" i="79"/>
  <c r="AK685" i="79"/>
  <c r="AJ685" i="79"/>
  <c r="AI685" i="79"/>
  <c r="AH685" i="79"/>
  <c r="AG685" i="79"/>
  <c r="AF685" i="79"/>
  <c r="AE685" i="79"/>
  <c r="AD685" i="79"/>
  <c r="AC685" i="79"/>
  <c r="AB685" i="79"/>
  <c r="AA685" i="79"/>
  <c r="Z685" i="79"/>
  <c r="Y685" i="79"/>
  <c r="AL682" i="79"/>
  <c r="AK682" i="79"/>
  <c r="AJ682" i="79"/>
  <c r="AI682" i="79"/>
  <c r="AH682" i="79"/>
  <c r="AG682" i="79"/>
  <c r="AF682" i="79"/>
  <c r="AE682" i="79"/>
  <c r="AD682" i="79"/>
  <c r="AL678" i="79"/>
  <c r="AK678" i="79"/>
  <c r="AJ678" i="79"/>
  <c r="AI678" i="79"/>
  <c r="AH678" i="79"/>
  <c r="AG678" i="79"/>
  <c r="AF678" i="79"/>
  <c r="AE678" i="79"/>
  <c r="AD678" i="79"/>
  <c r="AC678" i="79"/>
  <c r="AB678" i="79"/>
  <c r="AA678" i="79"/>
  <c r="Z678" i="79"/>
  <c r="Y678"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5" i="79"/>
  <c r="AK665" i="79"/>
  <c r="AJ665" i="79"/>
  <c r="AI665" i="79"/>
  <c r="AH665" i="79"/>
  <c r="AG665" i="79"/>
  <c r="AF665" i="79"/>
  <c r="AE665" i="79"/>
  <c r="AD665" i="79"/>
  <c r="AC665" i="79"/>
  <c r="AB665" i="79"/>
  <c r="AA665" i="79"/>
  <c r="Z665" i="79"/>
  <c r="Y665" i="79"/>
  <c r="AL640" i="79"/>
  <c r="AK640" i="79"/>
  <c r="AJ640" i="79"/>
  <c r="AI640" i="79"/>
  <c r="AH640" i="79"/>
  <c r="AG640" i="79"/>
  <c r="AF640" i="79"/>
  <c r="AE640" i="79"/>
  <c r="AD640" i="79"/>
  <c r="AC640" i="79"/>
  <c r="AB640" i="79"/>
  <c r="AA640" i="79"/>
  <c r="Z640" i="79"/>
  <c r="AL636" i="79"/>
  <c r="AK636" i="79"/>
  <c r="AJ636" i="79"/>
  <c r="AI636" i="79"/>
  <c r="AH636" i="79"/>
  <c r="AG636" i="79"/>
  <c r="AF636" i="79"/>
  <c r="AE636" i="79"/>
  <c r="AD636" i="79"/>
  <c r="AC636" i="79"/>
  <c r="AB636" i="79"/>
  <c r="AA636" i="79"/>
  <c r="Z636" i="79"/>
  <c r="Y636" i="79"/>
  <c r="AL633" i="79"/>
  <c r="AK633" i="79"/>
  <c r="AJ633" i="79"/>
  <c r="AI633" i="79"/>
  <c r="AH633" i="79"/>
  <c r="AG633" i="79"/>
  <c r="AF633" i="79"/>
  <c r="AE633" i="79"/>
  <c r="AD633" i="79"/>
  <c r="AC633" i="79"/>
  <c r="AB633" i="79"/>
  <c r="AA633" i="79"/>
  <c r="Z633" i="79"/>
  <c r="Y633" i="79"/>
  <c r="AL630" i="79"/>
  <c r="AK630" i="79"/>
  <c r="AJ630" i="79"/>
  <c r="AI630" i="79"/>
  <c r="AH630" i="79"/>
  <c r="AG630" i="79"/>
  <c r="AF630" i="79"/>
  <c r="AE630" i="79"/>
  <c r="AD630" i="79"/>
  <c r="AC630" i="79"/>
  <c r="AB630" i="79"/>
  <c r="AA630" i="79"/>
  <c r="Z630" i="79"/>
  <c r="Y630" i="79"/>
  <c r="AL626" i="79"/>
  <c r="AK626" i="79"/>
  <c r="AJ626" i="79"/>
  <c r="AI626" i="79"/>
  <c r="AH626" i="79"/>
  <c r="AG626" i="79"/>
  <c r="AF626" i="79"/>
  <c r="AE626" i="79"/>
  <c r="AD626" i="79"/>
  <c r="AC626" i="79"/>
  <c r="AB626" i="79"/>
  <c r="AA626" i="79"/>
  <c r="Z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7" i="79"/>
  <c r="AK617" i="79"/>
  <c r="AJ617" i="79"/>
  <c r="AI617" i="79"/>
  <c r="AH617" i="79"/>
  <c r="AG617" i="79"/>
  <c r="AF617" i="79"/>
  <c r="AE617" i="79"/>
  <c r="AD617" i="79"/>
  <c r="AC617" i="79"/>
  <c r="AB617" i="79"/>
  <c r="AA617" i="79"/>
  <c r="Z617" i="79"/>
  <c r="AL614" i="79"/>
  <c r="AK614" i="79"/>
  <c r="AJ614" i="79"/>
  <c r="AI614" i="79"/>
  <c r="AH614" i="79"/>
  <c r="AG614" i="79"/>
  <c r="AF614" i="79"/>
  <c r="AE614" i="79"/>
  <c r="AD614" i="79"/>
  <c r="AC614" i="79"/>
  <c r="AB614" i="79"/>
  <c r="AA614" i="79"/>
  <c r="Z614" i="79"/>
  <c r="Y614"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Y607" i="79"/>
  <c r="AL604" i="79"/>
  <c r="AK604" i="79"/>
  <c r="AJ604" i="79"/>
  <c r="AI604" i="79"/>
  <c r="AH604" i="79"/>
  <c r="AG604" i="79"/>
  <c r="AF604" i="79"/>
  <c r="AE604" i="79"/>
  <c r="AD604" i="79"/>
  <c r="AC604" i="79"/>
  <c r="AB604" i="79"/>
  <c r="AA604" i="79"/>
  <c r="Z604" i="79"/>
  <c r="Y604" i="79"/>
  <c r="AL601" i="79"/>
  <c r="AK601" i="79"/>
  <c r="AJ601" i="79"/>
  <c r="AI601" i="79"/>
  <c r="AH601" i="79"/>
  <c r="AG601" i="79"/>
  <c r="AF601" i="79"/>
  <c r="AE601" i="79"/>
  <c r="AD601" i="79"/>
  <c r="AC601" i="79"/>
  <c r="AB601" i="79"/>
  <c r="AA601" i="79"/>
  <c r="Z601" i="79"/>
  <c r="Y601" i="79"/>
  <c r="AL598" i="79"/>
  <c r="AK598" i="79"/>
  <c r="AJ598" i="79"/>
  <c r="AI598" i="79"/>
  <c r="AH598" i="79"/>
  <c r="AG598" i="79"/>
  <c r="AF598" i="79"/>
  <c r="AE598" i="79"/>
  <c r="AD598" i="79"/>
  <c r="AC598" i="79"/>
  <c r="AB598" i="79"/>
  <c r="AA598" i="79"/>
  <c r="Z598" i="79"/>
  <c r="Y598" i="79"/>
  <c r="AL569" i="79"/>
  <c r="AK569" i="79"/>
  <c r="AJ569" i="79"/>
  <c r="AI569" i="79"/>
  <c r="AH569" i="79"/>
  <c r="AG569" i="79"/>
  <c r="AF569" i="79"/>
  <c r="AE569" i="79"/>
  <c r="AD569" i="79"/>
  <c r="AC569" i="79"/>
  <c r="AB569" i="79"/>
  <c r="AA569" i="79"/>
  <c r="Z569" i="79"/>
  <c r="Y569" i="79"/>
  <c r="AL566" i="79"/>
  <c r="AK566" i="79"/>
  <c r="AJ566" i="79"/>
  <c r="AI566" i="79"/>
  <c r="AH566" i="79"/>
  <c r="AG566" i="79"/>
  <c r="AF566" i="79"/>
  <c r="AE566" i="79"/>
  <c r="AD566" i="79"/>
  <c r="AC566" i="79"/>
  <c r="AB566" i="79"/>
  <c r="AA566" i="79"/>
  <c r="Z566" i="79"/>
  <c r="Y566" i="79"/>
  <c r="AL563" i="79"/>
  <c r="AK563" i="79"/>
  <c r="AJ563" i="79"/>
  <c r="AI563" i="79"/>
  <c r="AH563" i="79"/>
  <c r="AG563" i="79"/>
  <c r="AF563" i="79"/>
  <c r="AE563" i="79"/>
  <c r="AD563" i="79"/>
  <c r="AC563" i="79"/>
  <c r="AB563" i="79"/>
  <c r="AA563" i="79"/>
  <c r="Z563" i="79"/>
  <c r="Y563" i="79"/>
  <c r="AL560" i="79"/>
  <c r="AK560" i="79"/>
  <c r="AJ560" i="79"/>
  <c r="AI560" i="79"/>
  <c r="AH560" i="79"/>
  <c r="AG560" i="79"/>
  <c r="AF560" i="79"/>
  <c r="AE560" i="79"/>
  <c r="AD560" i="79"/>
  <c r="AC560" i="79"/>
  <c r="AB560" i="79"/>
  <c r="AA560" i="79"/>
  <c r="Z560" i="79"/>
  <c r="Y560" i="79"/>
  <c r="AL557" i="79"/>
  <c r="AK557" i="79"/>
  <c r="AJ557" i="79"/>
  <c r="AI557" i="79"/>
  <c r="AH557" i="79"/>
  <c r="AG557" i="79"/>
  <c r="AF557" i="79"/>
  <c r="AE557" i="79"/>
  <c r="AD557" i="79"/>
  <c r="AC557" i="79"/>
  <c r="AB557" i="79"/>
  <c r="AA557" i="79"/>
  <c r="Z557" i="79"/>
  <c r="Y557" i="79"/>
  <c r="AL554" i="79"/>
  <c r="AK554" i="79"/>
  <c r="AJ554" i="79"/>
  <c r="AI554" i="79"/>
  <c r="AH554" i="79"/>
  <c r="AG554" i="79"/>
  <c r="AF554" i="79"/>
  <c r="AE554" i="79"/>
  <c r="AD554" i="79"/>
  <c r="AC554" i="79"/>
  <c r="AB554" i="79"/>
  <c r="AA554" i="79"/>
  <c r="Z554" i="79"/>
  <c r="Y554" i="79"/>
  <c r="AL551" i="79"/>
  <c r="AK551" i="79"/>
  <c r="AJ551" i="79"/>
  <c r="AI551" i="79"/>
  <c r="AH551" i="79"/>
  <c r="AG551" i="79"/>
  <c r="AF551" i="79"/>
  <c r="AE551" i="79"/>
  <c r="AD551" i="79"/>
  <c r="AC551" i="79"/>
  <c r="AB551" i="79"/>
  <c r="AA551" i="79"/>
  <c r="Z551" i="79"/>
  <c r="Y551" i="79"/>
  <c r="AL548" i="79"/>
  <c r="AK548" i="79"/>
  <c r="AJ548" i="79"/>
  <c r="AI548" i="79"/>
  <c r="AH548" i="79"/>
  <c r="AG548" i="79"/>
  <c r="AF548" i="79"/>
  <c r="AE548" i="79"/>
  <c r="AD548" i="79"/>
  <c r="AC548" i="79"/>
  <c r="AB548" i="79"/>
  <c r="AA548" i="79"/>
  <c r="Z548" i="79"/>
  <c r="Y548" i="79"/>
  <c r="AL545" i="79"/>
  <c r="AK545" i="79"/>
  <c r="AJ545" i="79"/>
  <c r="AI545" i="79"/>
  <c r="AH545" i="79"/>
  <c r="AG545" i="79"/>
  <c r="AF545" i="79"/>
  <c r="AE545" i="79"/>
  <c r="AD545" i="79"/>
  <c r="AC545" i="79"/>
  <c r="AB545" i="79"/>
  <c r="AA545" i="79"/>
  <c r="Z545" i="79"/>
  <c r="Y545" i="79"/>
  <c r="AL542" i="79"/>
  <c r="AK542" i="79"/>
  <c r="AJ542" i="79"/>
  <c r="AI542" i="79"/>
  <c r="AH542" i="79"/>
  <c r="AG542" i="79"/>
  <c r="AF542" i="79"/>
  <c r="AE542" i="79"/>
  <c r="AD542" i="79"/>
  <c r="AC542" i="79"/>
  <c r="AB542" i="79"/>
  <c r="AA542" i="79"/>
  <c r="Z542" i="79"/>
  <c r="Y542" i="79"/>
  <c r="AL539" i="79"/>
  <c r="AK539" i="79"/>
  <c r="AJ539" i="79"/>
  <c r="AI539" i="79"/>
  <c r="AH539" i="79"/>
  <c r="AG539" i="79"/>
  <c r="AF539" i="79"/>
  <c r="AE539" i="79"/>
  <c r="AD539" i="79"/>
  <c r="AC539" i="79"/>
  <c r="AB539" i="79"/>
  <c r="AA539" i="79"/>
  <c r="Z539" i="79"/>
  <c r="Y539" i="79"/>
  <c r="AL536" i="79"/>
  <c r="AK536" i="79"/>
  <c r="AJ536" i="79"/>
  <c r="AI536" i="79"/>
  <c r="AH536" i="79"/>
  <c r="AG536" i="79"/>
  <c r="AF536" i="79"/>
  <c r="AE536" i="79"/>
  <c r="AD536" i="79"/>
  <c r="AC536" i="79"/>
  <c r="AB536" i="79"/>
  <c r="AA536" i="79"/>
  <c r="Z536" i="79"/>
  <c r="Y536" i="79"/>
  <c r="AL533" i="79"/>
  <c r="AK533" i="79"/>
  <c r="AJ533" i="79"/>
  <c r="AI533" i="79"/>
  <c r="AH533" i="79"/>
  <c r="AG533" i="79"/>
  <c r="AF533" i="79"/>
  <c r="AE533" i="79"/>
  <c r="AD533" i="79"/>
  <c r="AC533" i="79"/>
  <c r="AB533" i="79"/>
  <c r="AA533" i="79"/>
  <c r="Z533" i="79"/>
  <c r="Y533" i="79"/>
  <c r="AL530" i="79"/>
  <c r="AK530" i="79"/>
  <c r="AJ530" i="79"/>
  <c r="AI530" i="79"/>
  <c r="AH530" i="79"/>
  <c r="AG530" i="79"/>
  <c r="AF530" i="79"/>
  <c r="AE530" i="79"/>
  <c r="AD530" i="79"/>
  <c r="AC530" i="79"/>
  <c r="AB530" i="79"/>
  <c r="AA530" i="79"/>
  <c r="Z530"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Y520" i="79"/>
  <c r="AL517" i="79"/>
  <c r="AK517" i="79"/>
  <c r="AJ517" i="79"/>
  <c r="AI517" i="79"/>
  <c r="AH517" i="79"/>
  <c r="AG517" i="79"/>
  <c r="AF517" i="79"/>
  <c r="AE517" i="79"/>
  <c r="AD517" i="79"/>
  <c r="AC517" i="79"/>
  <c r="AB517" i="79"/>
  <c r="AA517" i="79"/>
  <c r="Z517" i="79"/>
  <c r="Y517" i="79"/>
  <c r="AL513" i="79"/>
  <c r="AK513" i="79"/>
  <c r="AJ513" i="79"/>
  <c r="AI513" i="79"/>
  <c r="AH513" i="79"/>
  <c r="AG513" i="79"/>
  <c r="AF513" i="79"/>
  <c r="AE513" i="79"/>
  <c r="AD513" i="79"/>
  <c r="AL510" i="79"/>
  <c r="AK510" i="79"/>
  <c r="AJ510" i="79"/>
  <c r="AI510" i="79"/>
  <c r="AH510" i="79"/>
  <c r="AG510" i="79"/>
  <c r="AF510" i="79"/>
  <c r="AE510" i="79"/>
  <c r="AD510" i="79"/>
  <c r="AC510" i="79"/>
  <c r="AB510" i="79"/>
  <c r="AA510" i="79"/>
  <c r="Z510" i="79"/>
  <c r="Y510" i="79"/>
  <c r="AL507" i="79"/>
  <c r="AK507" i="79"/>
  <c r="AJ507" i="79"/>
  <c r="AI507" i="79"/>
  <c r="AH507" i="79"/>
  <c r="AG507" i="79"/>
  <c r="AF507" i="79"/>
  <c r="AE507" i="79"/>
  <c r="AD507" i="79"/>
  <c r="AC507" i="79"/>
  <c r="AB507" i="79"/>
  <c r="AA507" i="79"/>
  <c r="Z507" i="79"/>
  <c r="Y507" i="79"/>
  <c r="AL504" i="79"/>
  <c r="AK504" i="79"/>
  <c r="AJ504" i="79"/>
  <c r="AI504" i="79"/>
  <c r="AH504" i="79"/>
  <c r="AG504" i="79"/>
  <c r="AF504" i="79"/>
  <c r="AE504" i="79"/>
  <c r="AD504" i="79"/>
  <c r="AC504" i="79"/>
  <c r="AB504" i="79"/>
  <c r="AA504" i="79"/>
  <c r="Z504" i="79"/>
  <c r="Y504" i="79"/>
  <c r="AL501" i="79"/>
  <c r="AK501" i="79"/>
  <c r="AJ501" i="79"/>
  <c r="AI501" i="79"/>
  <c r="AH501" i="79"/>
  <c r="AG501" i="79"/>
  <c r="AF501" i="79"/>
  <c r="AE501" i="79"/>
  <c r="AD501" i="79"/>
  <c r="AL498" i="79"/>
  <c r="AK498" i="79"/>
  <c r="AJ498" i="79"/>
  <c r="AI498" i="79"/>
  <c r="AH498" i="79"/>
  <c r="AG498" i="79"/>
  <c r="AF498" i="79"/>
  <c r="AE498" i="79"/>
  <c r="AD498" i="79"/>
  <c r="AC498" i="79"/>
  <c r="AB498" i="79"/>
  <c r="AA498" i="79"/>
  <c r="Z498" i="79"/>
  <c r="Y498" i="79"/>
  <c r="AL495" i="79"/>
  <c r="AK495" i="79"/>
  <c r="AJ495" i="79"/>
  <c r="AI495" i="79"/>
  <c r="AH495" i="79"/>
  <c r="AG495" i="79"/>
  <c r="AF495" i="79"/>
  <c r="AE495" i="79"/>
  <c r="AL491" i="79"/>
  <c r="AK491" i="79"/>
  <c r="AJ491" i="79"/>
  <c r="AI491" i="79"/>
  <c r="AH491" i="79"/>
  <c r="AG491" i="79"/>
  <c r="AF491" i="79"/>
  <c r="AE491" i="79"/>
  <c r="AD491" i="79"/>
  <c r="AC491" i="79"/>
  <c r="AB491" i="79"/>
  <c r="AA491" i="79"/>
  <c r="Z491" i="79"/>
  <c r="Y491" i="79"/>
  <c r="AL487" i="79"/>
  <c r="AK487" i="79"/>
  <c r="AJ487" i="79"/>
  <c r="AI487" i="79"/>
  <c r="AH487" i="79"/>
  <c r="AG487" i="79"/>
  <c r="AF487" i="79"/>
  <c r="AE487" i="79"/>
  <c r="AD487" i="79"/>
  <c r="AC487" i="79"/>
  <c r="AB487" i="79"/>
  <c r="AA487" i="79"/>
  <c r="Z487" i="79"/>
  <c r="Y487" i="79"/>
  <c r="AL484" i="79"/>
  <c r="AK484" i="79"/>
  <c r="AJ484" i="79"/>
  <c r="AI484" i="79"/>
  <c r="AH484" i="79"/>
  <c r="AG484" i="79"/>
  <c r="AF484" i="79"/>
  <c r="AE484" i="79"/>
  <c r="AD484" i="79"/>
  <c r="AC484" i="79"/>
  <c r="AB484" i="79"/>
  <c r="AA484" i="79"/>
  <c r="Z484" i="79"/>
  <c r="Y484" i="79"/>
  <c r="AL481" i="79"/>
  <c r="AK481" i="79"/>
  <c r="AJ481" i="79"/>
  <c r="AI481" i="79"/>
  <c r="AH481" i="79"/>
  <c r="AG481" i="79"/>
  <c r="AF481" i="79"/>
  <c r="AE481" i="79"/>
  <c r="AD481" i="79"/>
  <c r="AC481" i="79"/>
  <c r="AB481" i="79"/>
  <c r="AA481" i="79"/>
  <c r="Z481" i="79"/>
  <c r="Y481" i="79"/>
  <c r="AL475" i="79"/>
  <c r="AK475" i="79"/>
  <c r="AJ475" i="79"/>
  <c r="AI475" i="79"/>
  <c r="AH475" i="79"/>
  <c r="AG475" i="79"/>
  <c r="AF475" i="79"/>
  <c r="AE475" i="79"/>
  <c r="AD475" i="79"/>
  <c r="AC475" i="79"/>
  <c r="AB475" i="79"/>
  <c r="AA475" i="79"/>
  <c r="Z475" i="79"/>
  <c r="Y475" i="79"/>
  <c r="AL450" i="79"/>
  <c r="AK450" i="79"/>
  <c r="AJ450" i="79"/>
  <c r="AI450" i="79"/>
  <c r="AH450" i="79"/>
  <c r="AG450" i="79"/>
  <c r="AF450" i="79"/>
  <c r="AE450" i="79"/>
  <c r="AD450" i="79"/>
  <c r="AC450" i="79"/>
  <c r="AB450" i="79"/>
  <c r="AA450" i="79"/>
  <c r="Z450" i="79"/>
  <c r="AL446" i="79"/>
  <c r="AK446" i="79"/>
  <c r="AJ446" i="79"/>
  <c r="AI446" i="79"/>
  <c r="AH446" i="79"/>
  <c r="AG446" i="79"/>
  <c r="AF446" i="79"/>
  <c r="AE446" i="79"/>
  <c r="AD446" i="79"/>
  <c r="AC446" i="79"/>
  <c r="AB446" i="79"/>
  <c r="AA446" i="79"/>
  <c r="Z446" i="79"/>
  <c r="Y446"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6" i="79"/>
  <c r="AK436" i="79"/>
  <c r="AJ436" i="79"/>
  <c r="AI436" i="79"/>
  <c r="AH436" i="79"/>
  <c r="AG436" i="79"/>
  <c r="AF436" i="79"/>
  <c r="AE436" i="79"/>
  <c r="AD436" i="79"/>
  <c r="AC436" i="79"/>
  <c r="AB436" i="79"/>
  <c r="AA436" i="79"/>
  <c r="Z436" i="79"/>
  <c r="Y436"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0" i="79"/>
  <c r="AK420" i="79"/>
  <c r="AJ420" i="79"/>
  <c r="AI420" i="79"/>
  <c r="AH420" i="79"/>
  <c r="AG420" i="79"/>
  <c r="AF420" i="79"/>
  <c r="AE420" i="79"/>
  <c r="AD420" i="79"/>
  <c r="AC420" i="79"/>
  <c r="AB420" i="79"/>
  <c r="AA420" i="79"/>
  <c r="Z420" i="79"/>
  <c r="Y420"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379" i="79"/>
  <c r="AK379" i="79"/>
  <c r="AJ379" i="79"/>
  <c r="AI379" i="79"/>
  <c r="AH379" i="79"/>
  <c r="AG379" i="79"/>
  <c r="AF379" i="79"/>
  <c r="AE379" i="79"/>
  <c r="AD379" i="79"/>
  <c r="AC379" i="79"/>
  <c r="AB379" i="79"/>
  <c r="AA379" i="79"/>
  <c r="Z379" i="79"/>
  <c r="AL376" i="79"/>
  <c r="AK376" i="79"/>
  <c r="AJ376" i="79"/>
  <c r="AI376" i="79"/>
  <c r="AH376" i="79"/>
  <c r="AG376" i="79"/>
  <c r="AF376" i="79"/>
  <c r="AE376" i="79"/>
  <c r="AD376" i="79"/>
  <c r="AC376" i="79"/>
  <c r="AB376" i="79"/>
  <c r="AA376" i="79"/>
  <c r="Z376" i="79"/>
  <c r="Y376" i="79"/>
  <c r="AL373" i="79"/>
  <c r="AK373" i="79"/>
  <c r="AJ373" i="79"/>
  <c r="AI373" i="79"/>
  <c r="AH373" i="79"/>
  <c r="AG373" i="79"/>
  <c r="AF373" i="79"/>
  <c r="AE373" i="79"/>
  <c r="AD373" i="79"/>
  <c r="AC373" i="79"/>
  <c r="AB373" i="79"/>
  <c r="AA373" i="79"/>
  <c r="Z373" i="79"/>
  <c r="AL370" i="79"/>
  <c r="AK370" i="79"/>
  <c r="AJ370" i="79"/>
  <c r="AI370" i="79"/>
  <c r="AH370" i="79"/>
  <c r="AG370" i="79"/>
  <c r="AF370" i="79"/>
  <c r="AE370" i="79"/>
  <c r="AD370" i="79"/>
  <c r="AC370" i="79"/>
  <c r="AB370" i="79"/>
  <c r="AA370" i="79"/>
  <c r="Z370" i="79"/>
  <c r="Y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6" i="79"/>
  <c r="AK336" i="79"/>
  <c r="AJ336" i="79"/>
  <c r="AI336" i="79"/>
  <c r="AH336" i="79"/>
  <c r="AG336" i="79"/>
  <c r="AF336" i="79"/>
  <c r="AE336" i="79"/>
  <c r="AD336" i="79"/>
  <c r="AC336" i="79"/>
  <c r="AB336" i="79"/>
  <c r="AA336" i="79"/>
  <c r="Z336" i="79"/>
  <c r="Y336"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6" i="79"/>
  <c r="AK326" i="79"/>
  <c r="AJ326" i="79"/>
  <c r="AI326" i="79"/>
  <c r="AH326" i="79"/>
  <c r="AG326" i="79"/>
  <c r="AF326" i="79"/>
  <c r="AE326" i="79"/>
  <c r="AD326" i="79"/>
  <c r="AC326" i="79"/>
  <c r="AB326" i="79"/>
  <c r="AA326" i="79"/>
  <c r="Z326" i="79"/>
  <c r="Y326"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1" i="79"/>
  <c r="AK301" i="79"/>
  <c r="AJ301" i="79"/>
  <c r="AI301" i="79"/>
  <c r="AH301" i="79"/>
  <c r="AG301" i="79"/>
  <c r="AF301" i="79"/>
  <c r="AE301" i="79"/>
  <c r="AD301" i="79"/>
  <c r="AC301" i="79"/>
  <c r="AB301" i="79"/>
  <c r="AA301" i="79"/>
  <c r="Z301" i="79"/>
  <c r="Y301" i="79"/>
  <c r="AL298" i="79"/>
  <c r="AK298" i="79"/>
  <c r="AJ298" i="79"/>
  <c r="AI298" i="79"/>
  <c r="AH298" i="79"/>
  <c r="AG298" i="79"/>
  <c r="AF298" i="79"/>
  <c r="AE298" i="79"/>
  <c r="AD298" i="79"/>
  <c r="AC298" i="79"/>
  <c r="AB298" i="79"/>
  <c r="AA298" i="79"/>
  <c r="Z298" i="79"/>
  <c r="Y298" i="79"/>
  <c r="AL294" i="79"/>
  <c r="AK294" i="79"/>
  <c r="AJ294" i="79"/>
  <c r="AI294" i="79"/>
  <c r="AH294" i="79"/>
  <c r="AG294" i="79"/>
  <c r="AF294" i="79"/>
  <c r="AE294" i="79"/>
  <c r="AD294" i="79"/>
  <c r="AC294" i="79"/>
  <c r="AB294" i="79"/>
  <c r="AA294" i="79"/>
  <c r="Z294" i="79"/>
  <c r="Y294" i="79"/>
  <c r="AL291" i="79"/>
  <c r="AK291" i="79"/>
  <c r="AJ291" i="79"/>
  <c r="AI291" i="79"/>
  <c r="AH291" i="79"/>
  <c r="AG291" i="79"/>
  <c r="AF291" i="79"/>
  <c r="AE291" i="79"/>
  <c r="AD291" i="79"/>
  <c r="AC291" i="79"/>
  <c r="AB291" i="79"/>
  <c r="AA291" i="79"/>
  <c r="Z291" i="79"/>
  <c r="Y291" i="79"/>
  <c r="AL266" i="79"/>
  <c r="AK266" i="79"/>
  <c r="AJ266" i="79"/>
  <c r="AI266" i="79"/>
  <c r="AH266" i="79"/>
  <c r="AG266" i="79"/>
  <c r="AF266" i="79"/>
  <c r="AE266" i="79"/>
  <c r="AD266" i="79"/>
  <c r="AC266" i="79"/>
  <c r="AB266" i="79"/>
  <c r="AA266" i="79"/>
  <c r="Z266" i="79"/>
  <c r="AL262" i="79"/>
  <c r="AK262" i="79"/>
  <c r="AJ262" i="79"/>
  <c r="AI262" i="79"/>
  <c r="AH262" i="79"/>
  <c r="AG262" i="79"/>
  <c r="AF262" i="79"/>
  <c r="AE262" i="79"/>
  <c r="AD262" i="79"/>
  <c r="AC262" i="79"/>
  <c r="AB262" i="79"/>
  <c r="AA262" i="79"/>
  <c r="Z262" i="79"/>
  <c r="Y262" i="79"/>
  <c r="AL259" i="79"/>
  <c r="AK259" i="79"/>
  <c r="AJ259" i="79"/>
  <c r="AI259" i="79"/>
  <c r="AH259" i="79"/>
  <c r="AG259" i="79"/>
  <c r="AF259" i="79"/>
  <c r="AE259" i="79"/>
  <c r="AD259" i="79"/>
  <c r="AC259" i="79"/>
  <c r="AB259" i="79"/>
  <c r="AA259" i="79"/>
  <c r="Z259" i="79"/>
  <c r="Y259" i="79"/>
  <c r="AL256" i="79"/>
  <c r="AK256" i="79"/>
  <c r="AJ256" i="79"/>
  <c r="AI256" i="79"/>
  <c r="AH256" i="79"/>
  <c r="AG256" i="79"/>
  <c r="AF256" i="79"/>
  <c r="AE256" i="79"/>
  <c r="AD256" i="79"/>
  <c r="AC256" i="79"/>
  <c r="AB256" i="79"/>
  <c r="AA256" i="79"/>
  <c r="Z256" i="79"/>
  <c r="Y256" i="79"/>
  <c r="AL252" i="79"/>
  <c r="AK252" i="79"/>
  <c r="AJ252" i="79"/>
  <c r="AI252" i="79"/>
  <c r="AH252" i="79"/>
  <c r="AG252" i="79"/>
  <c r="AF252" i="79"/>
  <c r="AE252" i="79"/>
  <c r="AD252" i="79"/>
  <c r="AC252" i="79"/>
  <c r="AB252" i="79"/>
  <c r="AA252" i="79"/>
  <c r="Z252" i="79"/>
  <c r="Y252" i="79"/>
  <c r="AL249" i="79"/>
  <c r="AK249" i="79"/>
  <c r="AJ249" i="79"/>
  <c r="AI249" i="79"/>
  <c r="AH249" i="79"/>
  <c r="AG249" i="79"/>
  <c r="AF249" i="79"/>
  <c r="AE249" i="79"/>
  <c r="AD249" i="79"/>
  <c r="AC249" i="79"/>
  <c r="AB249" i="79"/>
  <c r="AA249" i="79"/>
  <c r="Z249" i="79"/>
  <c r="Y249" i="79"/>
  <c r="AL246" i="79"/>
  <c r="AK246" i="79"/>
  <c r="AJ246" i="79"/>
  <c r="AI246" i="79"/>
  <c r="AH246" i="79"/>
  <c r="AG246" i="79"/>
  <c r="AF246" i="79"/>
  <c r="AE246" i="79"/>
  <c r="AD246" i="79"/>
  <c r="AC246" i="79"/>
  <c r="AB246" i="79"/>
  <c r="AA246" i="79"/>
  <c r="Z246" i="79"/>
  <c r="Y246" i="79"/>
  <c r="AL243" i="79"/>
  <c r="AK243" i="79"/>
  <c r="AJ243" i="79"/>
  <c r="AI243" i="79"/>
  <c r="AH243" i="79"/>
  <c r="AG243" i="79"/>
  <c r="AF243" i="79"/>
  <c r="AE243" i="79"/>
  <c r="AD243" i="79"/>
  <c r="AC243" i="79"/>
  <c r="AB243" i="79"/>
  <c r="AA243" i="79"/>
  <c r="Z243" i="79"/>
  <c r="Y243" i="79"/>
  <c r="AL240" i="79"/>
  <c r="AK240" i="79"/>
  <c r="AJ240" i="79"/>
  <c r="AI240" i="79"/>
  <c r="AH240" i="79"/>
  <c r="AG240" i="79"/>
  <c r="AF240" i="79"/>
  <c r="AE240" i="79"/>
  <c r="AD240" i="79"/>
  <c r="AC240" i="79"/>
  <c r="AB240" i="79"/>
  <c r="AA240" i="79"/>
  <c r="Z240" i="79"/>
  <c r="Y240" i="79"/>
  <c r="AL236" i="79"/>
  <c r="AK236" i="79"/>
  <c r="AJ236" i="79"/>
  <c r="AI236" i="79"/>
  <c r="AH236" i="79"/>
  <c r="AG236" i="79"/>
  <c r="AF236" i="79"/>
  <c r="AE236" i="79"/>
  <c r="AD236" i="79"/>
  <c r="AC236" i="79"/>
  <c r="AB236" i="79"/>
  <c r="AA236" i="79"/>
  <c r="Z236" i="79"/>
  <c r="AL233" i="79"/>
  <c r="AK233" i="79"/>
  <c r="AJ233" i="79"/>
  <c r="AI233" i="79"/>
  <c r="AH233" i="79"/>
  <c r="AG233" i="79"/>
  <c r="AF233" i="79"/>
  <c r="AE233" i="79"/>
  <c r="AD233" i="79"/>
  <c r="AC233" i="79"/>
  <c r="AB233" i="79"/>
  <c r="AA233" i="79"/>
  <c r="Z233" i="79"/>
  <c r="Y233" i="79"/>
  <c r="AL230" i="79"/>
  <c r="AK230" i="79"/>
  <c r="AJ230" i="79"/>
  <c r="AI230" i="79"/>
  <c r="AH230" i="79"/>
  <c r="AG230" i="79"/>
  <c r="AF230" i="79"/>
  <c r="AE230" i="79"/>
  <c r="AD230" i="79"/>
  <c r="AC230" i="79"/>
  <c r="AB230" i="79"/>
  <c r="AA230" i="79"/>
  <c r="Z230" i="79"/>
  <c r="Y230" i="79"/>
  <c r="AL227" i="79"/>
  <c r="AK227" i="79"/>
  <c r="AJ227" i="79"/>
  <c r="AI227" i="79"/>
  <c r="AH227" i="79"/>
  <c r="AG227" i="79"/>
  <c r="AF227" i="79"/>
  <c r="AE227" i="79"/>
  <c r="AD227" i="79"/>
  <c r="AC227" i="79"/>
  <c r="AB227" i="79"/>
  <c r="AA227" i="79"/>
  <c r="Z227" i="79"/>
  <c r="AL224" i="79"/>
  <c r="AK224" i="79"/>
  <c r="AJ224" i="79"/>
  <c r="AI224" i="79"/>
  <c r="AH224" i="79"/>
  <c r="AG224" i="79"/>
  <c r="AF224" i="79"/>
  <c r="AE224" i="79"/>
  <c r="AD224" i="79"/>
  <c r="AC224" i="79"/>
  <c r="AB224" i="79"/>
  <c r="AA224" i="79"/>
  <c r="Z224" i="79"/>
  <c r="AL195" i="79"/>
  <c r="AK195" i="79"/>
  <c r="AJ195" i="79"/>
  <c r="AI195" i="79"/>
  <c r="AH195" i="79"/>
  <c r="AG195" i="79"/>
  <c r="AF195" i="79"/>
  <c r="AE195" i="79"/>
  <c r="AD195" i="79"/>
  <c r="AC195" i="79"/>
  <c r="AB195" i="79"/>
  <c r="AA195" i="79"/>
  <c r="Z195" i="79"/>
  <c r="Y195" i="79"/>
  <c r="AL192" i="79"/>
  <c r="AK192" i="79"/>
  <c r="AJ192" i="79"/>
  <c r="AI192" i="79"/>
  <c r="AH192" i="79"/>
  <c r="AG192" i="79"/>
  <c r="AF192" i="79"/>
  <c r="AE192" i="79"/>
  <c r="AD192" i="79"/>
  <c r="AC192" i="79"/>
  <c r="AB192" i="79"/>
  <c r="AA192" i="79"/>
  <c r="Z192" i="79"/>
  <c r="Y192" i="79"/>
  <c r="AL189" i="79"/>
  <c r="AK189" i="79"/>
  <c r="AJ189" i="79"/>
  <c r="AI189" i="79"/>
  <c r="AH189" i="79"/>
  <c r="AG189" i="79"/>
  <c r="AF189" i="79"/>
  <c r="AE189" i="79"/>
  <c r="AD189" i="79"/>
  <c r="AC189" i="79"/>
  <c r="AB189" i="79"/>
  <c r="AA189" i="79"/>
  <c r="Z189" i="79"/>
  <c r="Y189" i="79"/>
  <c r="AL186" i="79"/>
  <c r="AK186" i="79"/>
  <c r="AJ186" i="79"/>
  <c r="AI186" i="79"/>
  <c r="AH186" i="79"/>
  <c r="AG186" i="79"/>
  <c r="AF186" i="79"/>
  <c r="AE186" i="79"/>
  <c r="AD186" i="79"/>
  <c r="AC186" i="79"/>
  <c r="AB186" i="79"/>
  <c r="AA186" i="79"/>
  <c r="Z186" i="79"/>
  <c r="Y186" i="79"/>
  <c r="AL183" i="79"/>
  <c r="AK183" i="79"/>
  <c r="AJ183" i="79"/>
  <c r="AI183" i="79"/>
  <c r="AH183" i="79"/>
  <c r="AG183" i="79"/>
  <c r="AF183" i="79"/>
  <c r="AE183" i="79"/>
  <c r="AD183" i="79"/>
  <c r="AC183" i="79"/>
  <c r="AB183" i="79"/>
  <c r="AA183" i="79"/>
  <c r="Z183" i="79"/>
  <c r="Y183" i="79"/>
  <c r="AL180" i="79"/>
  <c r="AK180" i="79"/>
  <c r="AJ180" i="79"/>
  <c r="AI180" i="79"/>
  <c r="AH180" i="79"/>
  <c r="AG180" i="79"/>
  <c r="AF180" i="79"/>
  <c r="AE180" i="79"/>
  <c r="AD180" i="79"/>
  <c r="AC180" i="79"/>
  <c r="AB180" i="79"/>
  <c r="AA180" i="79"/>
  <c r="Z180" i="79"/>
  <c r="Y180" i="79"/>
  <c r="AL177" i="79"/>
  <c r="AK177" i="79"/>
  <c r="AJ177" i="79"/>
  <c r="AI177" i="79"/>
  <c r="AH177" i="79"/>
  <c r="AG177" i="79"/>
  <c r="AF177" i="79"/>
  <c r="AE177" i="79"/>
  <c r="AD177" i="79"/>
  <c r="AC177" i="79"/>
  <c r="AB177" i="79"/>
  <c r="AA177" i="79"/>
  <c r="Z177" i="79"/>
  <c r="Y177" i="79"/>
  <c r="AL174" i="79"/>
  <c r="AK174" i="79"/>
  <c r="AJ174" i="79"/>
  <c r="AI174" i="79"/>
  <c r="AH174" i="79"/>
  <c r="AG174" i="79"/>
  <c r="AF174" i="79"/>
  <c r="AE174" i="79"/>
  <c r="AD174" i="79"/>
  <c r="AC174" i="79"/>
  <c r="AB174" i="79"/>
  <c r="AA174" i="79"/>
  <c r="Z174" i="79"/>
  <c r="Y174" i="79"/>
  <c r="AL171" i="79"/>
  <c r="AK171" i="79"/>
  <c r="AJ171" i="79"/>
  <c r="AI171" i="79"/>
  <c r="AH171" i="79"/>
  <c r="AG171" i="79"/>
  <c r="AF171" i="79"/>
  <c r="AE171" i="79"/>
  <c r="AD171" i="79"/>
  <c r="AC171" i="79"/>
  <c r="AB171" i="79"/>
  <c r="AA171" i="79"/>
  <c r="Z171" i="79"/>
  <c r="Y171" i="79"/>
  <c r="AL168" i="79"/>
  <c r="AK168" i="79"/>
  <c r="AJ168" i="79"/>
  <c r="AI168" i="79"/>
  <c r="AH168" i="79"/>
  <c r="AG168" i="79"/>
  <c r="AF168" i="79"/>
  <c r="AE168" i="79"/>
  <c r="AD168" i="79"/>
  <c r="AC168" i="79"/>
  <c r="AB168" i="79"/>
  <c r="AA168" i="79"/>
  <c r="Z168" i="79"/>
  <c r="Y168" i="79"/>
  <c r="AL165" i="79"/>
  <c r="AK165" i="79"/>
  <c r="AJ165" i="79"/>
  <c r="AI165" i="79"/>
  <c r="AH165" i="79"/>
  <c r="AG165" i="79"/>
  <c r="AF165" i="79"/>
  <c r="AE165" i="79"/>
  <c r="AD165" i="79"/>
  <c r="AC165" i="79"/>
  <c r="AB165" i="79"/>
  <c r="AA165" i="79"/>
  <c r="Z165" i="79"/>
  <c r="Y165" i="79"/>
  <c r="AL162" i="79"/>
  <c r="AK162" i="79"/>
  <c r="AJ162" i="79"/>
  <c r="AI162" i="79"/>
  <c r="AH162" i="79"/>
  <c r="AG162" i="79"/>
  <c r="AF162" i="79"/>
  <c r="AE162" i="79"/>
  <c r="AD162" i="79"/>
  <c r="AC162" i="79"/>
  <c r="AB162" i="79"/>
  <c r="AA162" i="79"/>
  <c r="Z162" i="79"/>
  <c r="Y162" i="79"/>
  <c r="AL159" i="79"/>
  <c r="AK159" i="79"/>
  <c r="AJ159" i="79"/>
  <c r="AI159" i="79"/>
  <c r="AH159" i="79"/>
  <c r="AG159" i="79"/>
  <c r="AF159" i="79"/>
  <c r="AE159" i="79"/>
  <c r="AD159" i="79"/>
  <c r="AC159" i="79"/>
  <c r="AB159" i="79"/>
  <c r="AA159" i="79"/>
  <c r="Z159" i="79"/>
  <c r="Y159" i="79"/>
  <c r="AL156" i="79"/>
  <c r="AK156" i="79"/>
  <c r="AJ156" i="79"/>
  <c r="AI156" i="79"/>
  <c r="AH156" i="79"/>
  <c r="AG156" i="79"/>
  <c r="AF156" i="79"/>
  <c r="AE156" i="79"/>
  <c r="AD156" i="79"/>
  <c r="AC156" i="79"/>
  <c r="AB156" i="79"/>
  <c r="AA156" i="79"/>
  <c r="Z156" i="79"/>
  <c r="AL152" i="79"/>
  <c r="AK152" i="79"/>
  <c r="AJ152" i="79"/>
  <c r="AI152" i="79"/>
  <c r="AH152" i="79"/>
  <c r="AG152" i="79"/>
  <c r="AF152" i="79"/>
  <c r="AE152" i="79"/>
  <c r="AD152" i="79"/>
  <c r="AC152" i="79"/>
  <c r="AB152" i="79"/>
  <c r="AA152" i="79"/>
  <c r="Z152" i="79"/>
  <c r="Y152" i="79"/>
  <c r="AL149" i="79"/>
  <c r="AK149" i="79"/>
  <c r="AJ149" i="79"/>
  <c r="AI149" i="79"/>
  <c r="AH149" i="79"/>
  <c r="AG149" i="79"/>
  <c r="AF149" i="79"/>
  <c r="AE149" i="79"/>
  <c r="AD149" i="79"/>
  <c r="AC149" i="79"/>
  <c r="AB149" i="79"/>
  <c r="AA149" i="79"/>
  <c r="Z149" i="79"/>
  <c r="Y149" i="79"/>
  <c r="AL146" i="79"/>
  <c r="AK146" i="79"/>
  <c r="AJ146" i="79"/>
  <c r="AI146" i="79"/>
  <c r="AH146" i="79"/>
  <c r="AG146" i="79"/>
  <c r="AF146" i="79"/>
  <c r="AE146" i="79"/>
  <c r="AD146" i="79"/>
  <c r="AC146" i="79"/>
  <c r="AB146" i="79"/>
  <c r="AA146" i="79"/>
  <c r="Z146" i="79"/>
  <c r="Y146" i="79"/>
  <c r="AL142" i="79"/>
  <c r="AK142" i="79"/>
  <c r="AJ142" i="79"/>
  <c r="AI142" i="79"/>
  <c r="AH142" i="79"/>
  <c r="AG142" i="79"/>
  <c r="AF142" i="79"/>
  <c r="AE142" i="79"/>
  <c r="AD142" i="79"/>
  <c r="AC142" i="79"/>
  <c r="AB142" i="79"/>
  <c r="AA142" i="79"/>
  <c r="Z142" i="79"/>
  <c r="Y142" i="79"/>
  <c r="AL139" i="79"/>
  <c r="AK139" i="79"/>
  <c r="AJ139" i="79"/>
  <c r="AI139" i="79"/>
  <c r="AH139" i="79"/>
  <c r="AG139" i="79"/>
  <c r="AF139" i="79"/>
  <c r="AE139" i="79"/>
  <c r="AD139" i="79"/>
  <c r="AC139" i="79"/>
  <c r="AB139" i="79"/>
  <c r="AA139" i="79"/>
  <c r="Z139" i="79"/>
  <c r="Y139" i="79"/>
  <c r="AL136" i="79"/>
  <c r="AK136" i="79"/>
  <c r="AJ136" i="79"/>
  <c r="AI136" i="79"/>
  <c r="AH136" i="79"/>
  <c r="AG136" i="79"/>
  <c r="AF136" i="79"/>
  <c r="AE136" i="79"/>
  <c r="AD136" i="79"/>
  <c r="AC136" i="79"/>
  <c r="AB136" i="79"/>
  <c r="AA136" i="79"/>
  <c r="Z136" i="79"/>
  <c r="Y136" i="79"/>
  <c r="AL133" i="79"/>
  <c r="AK133" i="79"/>
  <c r="AJ133" i="79"/>
  <c r="AI133" i="79"/>
  <c r="AH133" i="79"/>
  <c r="AG133" i="79"/>
  <c r="AF133" i="79"/>
  <c r="AE133" i="79"/>
  <c r="AD133" i="79"/>
  <c r="AC133" i="79"/>
  <c r="AB133" i="79"/>
  <c r="AA133" i="79"/>
  <c r="Z133" i="79"/>
  <c r="Y133" i="79"/>
  <c r="AL130" i="79"/>
  <c r="AK130" i="79"/>
  <c r="AJ130" i="79"/>
  <c r="AI130" i="79"/>
  <c r="AH130" i="79"/>
  <c r="AG130" i="79"/>
  <c r="AF130" i="79"/>
  <c r="AE130" i="79"/>
  <c r="AD130" i="79"/>
  <c r="AC130" i="79"/>
  <c r="AB130" i="79"/>
  <c r="AA130" i="79"/>
  <c r="Z130" i="79"/>
  <c r="Y130" i="79"/>
  <c r="AL127" i="79"/>
  <c r="AK127" i="79"/>
  <c r="AJ127" i="79"/>
  <c r="AI127" i="79"/>
  <c r="AH127" i="79"/>
  <c r="AG127" i="79"/>
  <c r="AF127" i="79"/>
  <c r="AE127" i="79"/>
  <c r="AD127" i="79"/>
  <c r="AC127" i="79"/>
  <c r="AB127" i="79"/>
  <c r="AA127" i="79"/>
  <c r="Z127" i="79"/>
  <c r="Y127" i="79"/>
  <c r="AL124" i="79"/>
  <c r="AK124" i="79"/>
  <c r="AJ124" i="79"/>
  <c r="AI124" i="79"/>
  <c r="AH124" i="79"/>
  <c r="AG124" i="79"/>
  <c r="AF124" i="79"/>
  <c r="AE124" i="79"/>
  <c r="AD124" i="79"/>
  <c r="AC124" i="79"/>
  <c r="AB124" i="79"/>
  <c r="AA124" i="79"/>
  <c r="Z124" i="79"/>
  <c r="Y124" i="79"/>
  <c r="AL121" i="79"/>
  <c r="AK121" i="79"/>
  <c r="AJ121" i="79"/>
  <c r="AI121" i="79"/>
  <c r="AH121" i="79"/>
  <c r="AG121" i="79"/>
  <c r="AF121" i="79"/>
  <c r="AE121" i="79"/>
  <c r="AD121" i="79"/>
  <c r="AC121" i="79"/>
  <c r="AB121" i="79"/>
  <c r="AA121" i="79"/>
  <c r="Z121" i="79"/>
  <c r="Y121" i="79"/>
  <c r="AL117" i="79"/>
  <c r="AK117" i="79"/>
  <c r="AJ117" i="79"/>
  <c r="AI117" i="79"/>
  <c r="AH117" i="79"/>
  <c r="AG117" i="79"/>
  <c r="AF117" i="79"/>
  <c r="AE117" i="79"/>
  <c r="AD117" i="79"/>
  <c r="AC117" i="79"/>
  <c r="AB117" i="79"/>
  <c r="AA117" i="79"/>
  <c r="Z117" i="79"/>
  <c r="Y117" i="79"/>
  <c r="AL114" i="79"/>
  <c r="AK114" i="79"/>
  <c r="AJ114" i="79"/>
  <c r="AI114" i="79"/>
  <c r="AH114" i="79"/>
  <c r="AG114" i="79"/>
  <c r="AF114" i="79"/>
  <c r="AE114" i="79"/>
  <c r="AD114" i="79"/>
  <c r="AC114" i="79"/>
  <c r="AB114" i="79"/>
  <c r="AA114" i="79"/>
  <c r="Z114" i="79"/>
  <c r="Y114" i="79"/>
  <c r="AL111" i="79"/>
  <c r="AK111" i="79"/>
  <c r="AJ111" i="79"/>
  <c r="AI111" i="79"/>
  <c r="AH111" i="79"/>
  <c r="AG111" i="79"/>
  <c r="AF111" i="79"/>
  <c r="AE111" i="79"/>
  <c r="AD111" i="79"/>
  <c r="AC111" i="79"/>
  <c r="AB111" i="79"/>
  <c r="AA111" i="79"/>
  <c r="Z111" i="79"/>
  <c r="Y111" i="79"/>
  <c r="AL108" i="79"/>
  <c r="AK108" i="79"/>
  <c r="AJ108" i="79"/>
  <c r="AI108" i="79"/>
  <c r="AH108" i="79"/>
  <c r="AG108" i="79"/>
  <c r="AF108" i="79"/>
  <c r="AE108" i="79"/>
  <c r="AD108" i="79"/>
  <c r="AC108" i="79"/>
  <c r="AB108" i="79"/>
  <c r="AA108" i="79"/>
  <c r="Z108" i="79"/>
  <c r="Y108" i="79"/>
  <c r="AL103" i="79"/>
  <c r="AK103" i="79"/>
  <c r="AJ103" i="79"/>
  <c r="AI103" i="79"/>
  <c r="AH103" i="79"/>
  <c r="AG103" i="79"/>
  <c r="AF103" i="79"/>
  <c r="AE103" i="79"/>
  <c r="AD103" i="79"/>
  <c r="AC103" i="79"/>
  <c r="AB103" i="79"/>
  <c r="AA103" i="79"/>
  <c r="Z103" i="79"/>
  <c r="Y103" i="79"/>
  <c r="AL97" i="79"/>
  <c r="AK97" i="79"/>
  <c r="AJ97" i="79"/>
  <c r="AI97" i="79"/>
  <c r="AH97" i="79"/>
  <c r="AG97" i="79"/>
  <c r="AF97" i="79"/>
  <c r="AE97" i="79"/>
  <c r="AD97" i="79"/>
  <c r="AC97" i="79"/>
  <c r="AB97" i="79"/>
  <c r="AA97" i="79"/>
  <c r="Z97" i="79"/>
  <c r="Y97" i="79"/>
  <c r="AL83" i="79"/>
  <c r="AK83" i="79"/>
  <c r="AJ83" i="79"/>
  <c r="AI83" i="79"/>
  <c r="AH83" i="79"/>
  <c r="AG83" i="79"/>
  <c r="AF83" i="79"/>
  <c r="AE83" i="79"/>
  <c r="AC83" i="79"/>
  <c r="AB83" i="79"/>
  <c r="AA83" i="79"/>
  <c r="Z83" i="79"/>
  <c r="AL76" i="79"/>
  <c r="AK76" i="79"/>
  <c r="AJ76" i="79"/>
  <c r="AI76" i="79"/>
  <c r="AH76" i="79"/>
  <c r="AG76" i="79"/>
  <c r="AF76" i="79"/>
  <c r="AE76" i="79"/>
  <c r="AD76" i="79"/>
  <c r="AC76" i="79"/>
  <c r="AB76" i="79"/>
  <c r="AA76" i="79"/>
  <c r="Z76" i="79"/>
  <c r="Y76" i="79"/>
  <c r="AL73" i="79"/>
  <c r="AK73" i="79"/>
  <c r="AJ73" i="79"/>
  <c r="AI73" i="79"/>
  <c r="AH73" i="79"/>
  <c r="AG73" i="79"/>
  <c r="AF73" i="79"/>
  <c r="AE73" i="79"/>
  <c r="AD73" i="79"/>
  <c r="AC73" i="79"/>
  <c r="AB73" i="79"/>
  <c r="AA73" i="79"/>
  <c r="Z73" i="79"/>
  <c r="Y73" i="79"/>
  <c r="AL69" i="79"/>
  <c r="AK69" i="79"/>
  <c r="AJ69" i="79"/>
  <c r="AI69" i="79"/>
  <c r="AH69" i="79"/>
  <c r="AG69" i="79"/>
  <c r="AF69" i="79"/>
  <c r="AE69" i="79"/>
  <c r="AD69" i="79"/>
  <c r="AC69" i="79"/>
  <c r="AB69" i="79"/>
  <c r="AA69" i="79"/>
  <c r="Z69" i="79"/>
  <c r="Y69" i="79"/>
  <c r="AL66" i="79"/>
  <c r="AK66" i="79"/>
  <c r="AJ66" i="79"/>
  <c r="AI66" i="79"/>
  <c r="AH66" i="79"/>
  <c r="AG66" i="79"/>
  <c r="AF66" i="79"/>
  <c r="AE66" i="79"/>
  <c r="AD66" i="79"/>
  <c r="AC66" i="79"/>
  <c r="AB66" i="79"/>
  <c r="AA66" i="79"/>
  <c r="Z66" i="79"/>
  <c r="Y66" i="79"/>
  <c r="AL63" i="79"/>
  <c r="AK63" i="79"/>
  <c r="AJ63" i="79"/>
  <c r="AI63" i="79"/>
  <c r="AH63" i="79"/>
  <c r="AG63" i="79"/>
  <c r="AF63" i="79"/>
  <c r="AE63" i="79"/>
  <c r="AD63" i="79"/>
  <c r="AC63" i="79"/>
  <c r="AB63" i="79"/>
  <c r="AA63" i="79"/>
  <c r="Z63" i="79"/>
  <c r="Y63" i="79"/>
  <c r="AL60" i="79"/>
  <c r="AK60" i="79"/>
  <c r="AJ60" i="79"/>
  <c r="AI60" i="79"/>
  <c r="AH60" i="79"/>
  <c r="AG60" i="79"/>
  <c r="AF60" i="79"/>
  <c r="AE60" i="79"/>
  <c r="AD60" i="79"/>
  <c r="AC60" i="79"/>
  <c r="AB60" i="79"/>
  <c r="AA60" i="79"/>
  <c r="Z60" i="79"/>
  <c r="Y60"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6" i="79"/>
  <c r="N133" i="79"/>
  <c r="N121" i="79"/>
  <c r="N69" i="79"/>
  <c r="AL499" i="46"/>
  <c r="AK499" i="46"/>
  <c r="AJ499" i="46"/>
  <c r="AI499" i="46"/>
  <c r="AH499" i="46"/>
  <c r="AG499" i="46"/>
  <c r="AF499" i="46"/>
  <c r="AE499" i="46"/>
  <c r="AD499" i="46"/>
  <c r="AC499" i="46"/>
  <c r="AB499" i="46"/>
  <c r="AA499" i="46"/>
  <c r="Z499" i="46"/>
  <c r="Y499" i="46"/>
  <c r="AL496" i="46"/>
  <c r="AK496" i="46"/>
  <c r="AJ496" i="46"/>
  <c r="AI496" i="46"/>
  <c r="AH496" i="46"/>
  <c r="AG496" i="46"/>
  <c r="AF496" i="46"/>
  <c r="AE496" i="46"/>
  <c r="AD496" i="46"/>
  <c r="AC496" i="46"/>
  <c r="AB496" i="46"/>
  <c r="AA496" i="46"/>
  <c r="Z496" i="46"/>
  <c r="Y496" i="46"/>
  <c r="AL493" i="46"/>
  <c r="AK493" i="46"/>
  <c r="AJ493" i="46"/>
  <c r="AI493" i="46"/>
  <c r="AH493" i="46"/>
  <c r="AG493" i="46"/>
  <c r="AF493" i="46"/>
  <c r="AE493" i="46"/>
  <c r="AD493" i="46"/>
  <c r="AC493" i="46"/>
  <c r="AB493" i="46"/>
  <c r="AA493" i="46"/>
  <c r="Z493" i="46"/>
  <c r="Y493" i="46"/>
  <c r="AL482" i="46"/>
  <c r="AK482" i="46"/>
  <c r="AJ482" i="46"/>
  <c r="AI482" i="46"/>
  <c r="AH482" i="46"/>
  <c r="AG482" i="46"/>
  <c r="AF482" i="46"/>
  <c r="AE482" i="46"/>
  <c r="AD482" i="46"/>
  <c r="AC482" i="46"/>
  <c r="AB482" i="46"/>
  <c r="AA482" i="46"/>
  <c r="Z482" i="46"/>
  <c r="Y482" i="46"/>
  <c r="AL478" i="46"/>
  <c r="AK478" i="46"/>
  <c r="AJ478" i="46"/>
  <c r="AI478" i="46"/>
  <c r="AH478" i="46"/>
  <c r="AG478" i="46"/>
  <c r="AF478" i="46"/>
  <c r="AE478" i="46"/>
  <c r="AD478" i="46"/>
  <c r="AC478" i="46"/>
  <c r="AB478" i="46"/>
  <c r="AA478" i="46"/>
  <c r="Z478" i="46"/>
  <c r="Y478" i="46"/>
  <c r="AL475" i="46"/>
  <c r="AK475" i="46"/>
  <c r="AJ475" i="46"/>
  <c r="AI475" i="46"/>
  <c r="AH475" i="46"/>
  <c r="AG475" i="46"/>
  <c r="AF475" i="46"/>
  <c r="AE475" i="46"/>
  <c r="AD475" i="46"/>
  <c r="AC475" i="46"/>
  <c r="AB475" i="46"/>
  <c r="AA475" i="46"/>
  <c r="Z475" i="46"/>
  <c r="Y475" i="46"/>
  <c r="AL472" i="46"/>
  <c r="AK472" i="46"/>
  <c r="AJ472" i="46"/>
  <c r="AI472" i="46"/>
  <c r="AH472" i="46"/>
  <c r="AG472" i="46"/>
  <c r="AF472" i="46"/>
  <c r="AE472" i="46"/>
  <c r="AD472" i="46"/>
  <c r="AC472" i="46"/>
  <c r="AB472" i="46"/>
  <c r="AA472" i="46"/>
  <c r="Z472" i="46"/>
  <c r="Y472" i="46"/>
  <c r="AL469" i="46"/>
  <c r="AK469" i="46"/>
  <c r="AJ469" i="46"/>
  <c r="AI469" i="46"/>
  <c r="AH469" i="46"/>
  <c r="AG469" i="46"/>
  <c r="AF469" i="46"/>
  <c r="AE469" i="46"/>
  <c r="AD469" i="46"/>
  <c r="AC469" i="46"/>
  <c r="AB469" i="46"/>
  <c r="AA469" i="46"/>
  <c r="Z469" i="46"/>
  <c r="Y469" i="46"/>
  <c r="AL466" i="46"/>
  <c r="AK466" i="46"/>
  <c r="AJ466" i="46"/>
  <c r="AI466" i="46"/>
  <c r="AH466" i="46"/>
  <c r="AG466" i="46"/>
  <c r="AF466" i="46"/>
  <c r="AE466" i="46"/>
  <c r="AD466" i="46"/>
  <c r="AC466" i="46"/>
  <c r="AB466" i="46"/>
  <c r="AA466" i="46"/>
  <c r="Z466" i="46"/>
  <c r="Y466" i="46"/>
  <c r="AL462" i="46"/>
  <c r="AK462" i="46"/>
  <c r="AJ462" i="46"/>
  <c r="AI462" i="46"/>
  <c r="AH462" i="46"/>
  <c r="AG462" i="46"/>
  <c r="AF462" i="46"/>
  <c r="AE462" i="46"/>
  <c r="AD462" i="46"/>
  <c r="AC462" i="46"/>
  <c r="AB462" i="46"/>
  <c r="AA462" i="46"/>
  <c r="Z462" i="46"/>
  <c r="Y462" i="46"/>
  <c r="AL453" i="46"/>
  <c r="AK453" i="46"/>
  <c r="AJ453" i="46"/>
  <c r="AI453" i="46"/>
  <c r="AH453" i="46"/>
  <c r="AG453" i="46"/>
  <c r="AF453" i="46"/>
  <c r="AE453" i="46"/>
  <c r="AD453" i="46"/>
  <c r="AC453" i="46"/>
  <c r="AB453" i="46"/>
  <c r="AA453" i="46"/>
  <c r="Z453" i="46"/>
  <c r="Y453" i="46"/>
  <c r="AL450" i="46"/>
  <c r="AK450" i="46"/>
  <c r="AJ450" i="46"/>
  <c r="AI450" i="46"/>
  <c r="AH450" i="46"/>
  <c r="AG450" i="46"/>
  <c r="AF450" i="46"/>
  <c r="AE450" i="46"/>
  <c r="AD450" i="46"/>
  <c r="AC450" i="46"/>
  <c r="AB450" i="46"/>
  <c r="AA450" i="46"/>
  <c r="Z450" i="46"/>
  <c r="Y450" i="46"/>
  <c r="AL447" i="46"/>
  <c r="AK447" i="46"/>
  <c r="AJ447" i="46"/>
  <c r="AI447" i="46"/>
  <c r="AH447" i="46"/>
  <c r="AG447" i="46"/>
  <c r="AF447" i="46"/>
  <c r="AE447" i="46"/>
  <c r="AD447" i="46"/>
  <c r="AC447" i="46"/>
  <c r="AB447" i="46"/>
  <c r="AA447" i="46"/>
  <c r="Z447" i="46"/>
  <c r="Y447" i="46"/>
  <c r="AL444" i="46"/>
  <c r="AK444" i="46"/>
  <c r="AJ444" i="46"/>
  <c r="AI444" i="46"/>
  <c r="AH444" i="46"/>
  <c r="AG444" i="46"/>
  <c r="AF444" i="46"/>
  <c r="AE444" i="46"/>
  <c r="AD444" i="46"/>
  <c r="AC444" i="46"/>
  <c r="AB444" i="46"/>
  <c r="AA444" i="46"/>
  <c r="Z444" i="46"/>
  <c r="Y444" i="46"/>
  <c r="AL441" i="46"/>
  <c r="AK441" i="46"/>
  <c r="AJ441" i="46"/>
  <c r="AI441" i="46"/>
  <c r="AH441" i="46"/>
  <c r="AG441" i="46"/>
  <c r="AF441" i="46"/>
  <c r="AE441" i="46"/>
  <c r="AD441" i="46"/>
  <c r="AC441" i="46"/>
  <c r="AB441" i="46"/>
  <c r="AA441" i="46"/>
  <c r="Z441" i="46"/>
  <c r="Y441" i="46"/>
  <c r="AL436" i="46"/>
  <c r="AK436" i="46"/>
  <c r="AJ436" i="46"/>
  <c r="AI436" i="46"/>
  <c r="AH436" i="46"/>
  <c r="AG436" i="46"/>
  <c r="AF436" i="46"/>
  <c r="AE436" i="46"/>
  <c r="AD436" i="46"/>
  <c r="AC436" i="46"/>
  <c r="AB436" i="46"/>
  <c r="AA436" i="46"/>
  <c r="Z436" i="46"/>
  <c r="Y436" i="46"/>
  <c r="AL430" i="46"/>
  <c r="AK430" i="46"/>
  <c r="AJ430" i="46"/>
  <c r="AI430" i="46"/>
  <c r="AH430" i="46"/>
  <c r="AG430" i="46"/>
  <c r="AF430" i="46"/>
  <c r="AE430" i="46"/>
  <c r="AD430" i="46"/>
  <c r="AC430" i="46"/>
  <c r="AB430" i="46"/>
  <c r="AA430" i="46"/>
  <c r="Z430" i="46"/>
  <c r="Y430"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369" i="46"/>
  <c r="AK369" i="46"/>
  <c r="AJ369" i="46"/>
  <c r="AI369" i="46"/>
  <c r="AH369" i="46"/>
  <c r="AG369" i="46"/>
  <c r="AF369" i="46"/>
  <c r="AE369" i="46"/>
  <c r="AD369" i="46"/>
  <c r="AC369" i="46"/>
  <c r="AB369" i="46"/>
  <c r="AA369" i="46"/>
  <c r="Z36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Y363" i="46"/>
  <c r="AL352" i="46"/>
  <c r="AK352" i="46"/>
  <c r="AJ352" i="46"/>
  <c r="AI352" i="46"/>
  <c r="AH352" i="46"/>
  <c r="AG352" i="46"/>
  <c r="AF352" i="46"/>
  <c r="AE352" i="46"/>
  <c r="AD352" i="46"/>
  <c r="AC352" i="46"/>
  <c r="AB352" i="46"/>
  <c r="AA352" i="46"/>
  <c r="Z352" i="46"/>
  <c r="Y352" i="46"/>
  <c r="AL348" i="46"/>
  <c r="AK348" i="46"/>
  <c r="AJ348" i="46"/>
  <c r="AI348" i="46"/>
  <c r="AH348" i="46"/>
  <c r="AG348" i="46"/>
  <c r="AF348" i="46"/>
  <c r="AE348" i="46"/>
  <c r="AD348" i="46"/>
  <c r="AC348" i="46"/>
  <c r="AB348" i="46"/>
  <c r="AA348" i="46"/>
  <c r="Z348" i="46"/>
  <c r="Y348"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2" i="46"/>
  <c r="AK332" i="46"/>
  <c r="AJ332" i="46"/>
  <c r="AI332" i="46"/>
  <c r="AH332" i="46"/>
  <c r="AG332" i="46"/>
  <c r="AF332" i="46"/>
  <c r="AE332" i="46"/>
  <c r="AD332" i="46"/>
  <c r="AC332" i="46"/>
  <c r="AB332" i="46"/>
  <c r="AA332" i="46"/>
  <c r="Z332" i="46"/>
  <c r="Y332" i="46"/>
  <c r="AL323" i="46"/>
  <c r="AK323" i="46"/>
  <c r="AJ323" i="46"/>
  <c r="AI323" i="46"/>
  <c r="AH323" i="46"/>
  <c r="AG323" i="46"/>
  <c r="AF323" i="46"/>
  <c r="AE323" i="46"/>
  <c r="AD323" i="46"/>
  <c r="AC323" i="46"/>
  <c r="AB323" i="46"/>
  <c r="AA323" i="46"/>
  <c r="Z323" i="46"/>
  <c r="Y323"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6" i="46"/>
  <c r="AK306" i="46"/>
  <c r="AJ306" i="46"/>
  <c r="AI306" i="46"/>
  <c r="AH306" i="46"/>
  <c r="AG306" i="46"/>
  <c r="AF306" i="46"/>
  <c r="AE306" i="46"/>
  <c r="AD306" i="46"/>
  <c r="AC306" i="46"/>
  <c r="AB306" i="46"/>
  <c r="AA306" i="46"/>
  <c r="Z306" i="46"/>
  <c r="Y306" i="46"/>
  <c r="AL300" i="46"/>
  <c r="AK300" i="46"/>
  <c r="AJ300" i="46"/>
  <c r="AI300" i="46"/>
  <c r="AH300" i="46"/>
  <c r="AG300" i="46"/>
  <c r="AF300" i="46"/>
  <c r="AE300" i="46"/>
  <c r="AD300" i="46"/>
  <c r="AC300" i="46"/>
  <c r="AB300" i="46"/>
  <c r="AA300" i="46"/>
  <c r="Z300" i="46"/>
  <c r="Y300" i="46"/>
  <c r="AL297" i="46"/>
  <c r="AK297" i="46"/>
  <c r="AJ297" i="46"/>
  <c r="AI297" i="46"/>
  <c r="AH297" i="46"/>
  <c r="AG297" i="46"/>
  <c r="AF297" i="46"/>
  <c r="AE297" i="46"/>
  <c r="AD297" i="46"/>
  <c r="AC297" i="46"/>
  <c r="AB297" i="46"/>
  <c r="AA297" i="46"/>
  <c r="Z297" i="46"/>
  <c r="Y297" i="46"/>
  <c r="AL294" i="46"/>
  <c r="AK294" i="46"/>
  <c r="AJ294" i="46"/>
  <c r="AI294" i="46"/>
  <c r="AH294" i="46"/>
  <c r="AG294" i="46"/>
  <c r="AF294" i="46"/>
  <c r="AE294" i="46"/>
  <c r="AD294" i="46"/>
  <c r="AC294" i="46"/>
  <c r="AB294" i="46"/>
  <c r="AA294" i="46"/>
  <c r="Z294" i="46"/>
  <c r="Y294" i="46"/>
  <c r="AL291" i="46"/>
  <c r="AK291" i="46"/>
  <c r="AJ291" i="46"/>
  <c r="AI291" i="46"/>
  <c r="AH291" i="46"/>
  <c r="AG291" i="46"/>
  <c r="AF291" i="46"/>
  <c r="AE291" i="46"/>
  <c r="AD291" i="46"/>
  <c r="AC291" i="46"/>
  <c r="AB291" i="46"/>
  <c r="AA291" i="46"/>
  <c r="Z291" i="46"/>
  <c r="Y291" i="46"/>
  <c r="AL288" i="46"/>
  <c r="AK288" i="46"/>
  <c r="AJ288" i="46"/>
  <c r="AI288" i="46"/>
  <c r="AH288" i="46"/>
  <c r="AG288" i="46"/>
  <c r="AF288" i="46"/>
  <c r="AE288" i="46"/>
  <c r="AD288" i="46"/>
  <c r="AC288" i="46"/>
  <c r="AB288" i="46"/>
  <c r="AA288" i="46"/>
  <c r="Z288" i="46"/>
  <c r="Y288" i="46"/>
  <c r="AL285" i="46"/>
  <c r="AK285" i="46"/>
  <c r="AJ285" i="46"/>
  <c r="AI285" i="46"/>
  <c r="AH285" i="46"/>
  <c r="AG285" i="46"/>
  <c r="AF285" i="46"/>
  <c r="AE285" i="46"/>
  <c r="AD285" i="46"/>
  <c r="AC285" i="46"/>
  <c r="AB285" i="46"/>
  <c r="AA285" i="46"/>
  <c r="Z285" i="46"/>
  <c r="Y285" i="46"/>
  <c r="AL282" i="46"/>
  <c r="AK282" i="46"/>
  <c r="AJ282" i="46"/>
  <c r="AI282" i="46"/>
  <c r="AH282" i="46"/>
  <c r="AG282" i="46"/>
  <c r="AF282" i="46"/>
  <c r="AE282" i="46"/>
  <c r="AD282" i="46"/>
  <c r="AC282" i="46"/>
  <c r="AB282" i="46"/>
  <c r="AA282" i="46"/>
  <c r="Z282" i="46"/>
  <c r="Y282" i="46"/>
  <c r="AL239" i="46"/>
  <c r="AK239" i="46"/>
  <c r="AJ239" i="46"/>
  <c r="AI239" i="46"/>
  <c r="AH239" i="46"/>
  <c r="AG239" i="46"/>
  <c r="AF239" i="46"/>
  <c r="AE239" i="46"/>
  <c r="AD239" i="46"/>
  <c r="AC239" i="46"/>
  <c r="AB239" i="46"/>
  <c r="AA239" i="46"/>
  <c r="Z239" i="46"/>
  <c r="AL236" i="46"/>
  <c r="AK236" i="46"/>
  <c r="AJ236" i="46"/>
  <c r="AI236" i="46"/>
  <c r="AH236" i="46"/>
  <c r="AG236" i="46"/>
  <c r="AF236" i="46"/>
  <c r="AE236" i="46"/>
  <c r="AD236" i="46"/>
  <c r="AC236" i="46"/>
  <c r="AB236" i="46"/>
  <c r="AA236" i="46"/>
  <c r="Z236" i="46"/>
  <c r="Y236" i="46"/>
  <c r="AL233" i="46"/>
  <c r="AK233" i="46"/>
  <c r="AJ233" i="46"/>
  <c r="AI233" i="46"/>
  <c r="AH233" i="46"/>
  <c r="AG233" i="46"/>
  <c r="AF233" i="46"/>
  <c r="AE233" i="46"/>
  <c r="AD233" i="46"/>
  <c r="AC233" i="46"/>
  <c r="AB233" i="46"/>
  <c r="AA233" i="46"/>
  <c r="Z233" i="46"/>
  <c r="Y233" i="46"/>
  <c r="AL222" i="46"/>
  <c r="AK222" i="46"/>
  <c r="AJ222" i="46"/>
  <c r="AI222" i="46"/>
  <c r="AH222" i="46"/>
  <c r="AG222" i="46"/>
  <c r="AF222" i="46"/>
  <c r="AE222" i="46"/>
  <c r="AD222" i="46"/>
  <c r="AC222" i="46"/>
  <c r="AB222" i="46"/>
  <c r="AA222" i="46"/>
  <c r="Z222" i="46"/>
  <c r="Y222" i="46"/>
  <c r="AL218" i="46"/>
  <c r="AK218" i="46"/>
  <c r="AJ218" i="46"/>
  <c r="AI218" i="46"/>
  <c r="AH218" i="46"/>
  <c r="AG218" i="46"/>
  <c r="AF218" i="46"/>
  <c r="AE218" i="46"/>
  <c r="AD218" i="46"/>
  <c r="AC218" i="46"/>
  <c r="AB218" i="46"/>
  <c r="AA218" i="46"/>
  <c r="Z218" i="46"/>
  <c r="Y218" i="46"/>
  <c r="AL215" i="46"/>
  <c r="AK215" i="46"/>
  <c r="AJ215" i="46"/>
  <c r="AI215" i="46"/>
  <c r="AH215" i="46"/>
  <c r="AG215" i="46"/>
  <c r="AF215" i="46"/>
  <c r="AE215" i="46"/>
  <c r="AD215" i="46"/>
  <c r="AC215" i="46"/>
  <c r="AB215" i="46"/>
  <c r="AA215" i="46"/>
  <c r="Z215" i="46"/>
  <c r="Y215" i="46"/>
  <c r="AL212" i="46"/>
  <c r="AK212" i="46"/>
  <c r="AJ212" i="46"/>
  <c r="AI212" i="46"/>
  <c r="AH212" i="46"/>
  <c r="AG212" i="46"/>
  <c r="AF212" i="46"/>
  <c r="AE212" i="46"/>
  <c r="AD212" i="46"/>
  <c r="AC212" i="46"/>
  <c r="AB212" i="46"/>
  <c r="AA212" i="46"/>
  <c r="Z212" i="46"/>
  <c r="Y212" i="46"/>
  <c r="AL209" i="46"/>
  <c r="AK209" i="46"/>
  <c r="AJ209" i="46"/>
  <c r="AI209" i="46"/>
  <c r="AH209" i="46"/>
  <c r="AG209" i="46"/>
  <c r="AF209" i="46"/>
  <c r="AE209" i="46"/>
  <c r="AD209" i="46"/>
  <c r="AC209" i="46"/>
  <c r="AB209" i="46"/>
  <c r="AA209" i="46"/>
  <c r="Z209" i="46"/>
  <c r="Y209" i="46"/>
  <c r="AL206" i="46"/>
  <c r="AK206" i="46"/>
  <c r="AJ206" i="46"/>
  <c r="AI206" i="46"/>
  <c r="AH206" i="46"/>
  <c r="AG206" i="46"/>
  <c r="AF206" i="46"/>
  <c r="AE206" i="46"/>
  <c r="AD206" i="46"/>
  <c r="AC206" i="46"/>
  <c r="AB206" i="46"/>
  <c r="AA206" i="46"/>
  <c r="Z206" i="46"/>
  <c r="Y206" i="46"/>
  <c r="AL202" i="46"/>
  <c r="AK202" i="46"/>
  <c r="AJ202" i="46"/>
  <c r="AI202" i="46"/>
  <c r="AH202" i="46"/>
  <c r="AG202" i="46"/>
  <c r="AF202" i="46"/>
  <c r="AE202" i="46"/>
  <c r="AD202" i="46"/>
  <c r="AC202" i="46"/>
  <c r="AB202" i="46"/>
  <c r="AA202" i="46"/>
  <c r="Z202" i="46"/>
  <c r="Y202" i="46"/>
  <c r="AL193" i="46"/>
  <c r="AK193" i="46"/>
  <c r="AJ193" i="46"/>
  <c r="AI193" i="46"/>
  <c r="AH193" i="46"/>
  <c r="AG193" i="46"/>
  <c r="AF193" i="46"/>
  <c r="AE193" i="46"/>
  <c r="AD193" i="46"/>
  <c r="AC193" i="46"/>
  <c r="AB193" i="46"/>
  <c r="AA193" i="46"/>
  <c r="Z193" i="46"/>
  <c r="Y193" i="46"/>
  <c r="AL190" i="46"/>
  <c r="AK190" i="46"/>
  <c r="AJ190" i="46"/>
  <c r="AI190" i="46"/>
  <c r="AH190" i="46"/>
  <c r="AG190" i="46"/>
  <c r="AF190" i="46"/>
  <c r="AE190" i="46"/>
  <c r="AD190" i="46"/>
  <c r="AC190" i="46"/>
  <c r="AB190" i="46"/>
  <c r="AA190" i="46"/>
  <c r="Z190" i="46"/>
  <c r="Y190" i="46"/>
  <c r="AL187" i="46"/>
  <c r="AK187" i="46"/>
  <c r="AJ187" i="46"/>
  <c r="AI187" i="46"/>
  <c r="AH187" i="46"/>
  <c r="AG187" i="46"/>
  <c r="AF187" i="46"/>
  <c r="AE187" i="46"/>
  <c r="AD187" i="46"/>
  <c r="AC187" i="46"/>
  <c r="AB187" i="46"/>
  <c r="AA187" i="46"/>
  <c r="Z187" i="46"/>
  <c r="Y187" i="46"/>
  <c r="AL184" i="46"/>
  <c r="AK184" i="46"/>
  <c r="AJ184" i="46"/>
  <c r="AI184" i="46"/>
  <c r="AH184" i="46"/>
  <c r="AG184" i="46"/>
  <c r="AF184" i="46"/>
  <c r="AE184" i="46"/>
  <c r="AD184" i="46"/>
  <c r="AC184" i="46"/>
  <c r="AB184" i="46"/>
  <c r="AA184" i="46"/>
  <c r="Z184" i="46"/>
  <c r="Y184" i="46"/>
  <c r="AL181" i="46"/>
  <c r="AK181" i="46"/>
  <c r="AJ181" i="46"/>
  <c r="AI181" i="46"/>
  <c r="AH181" i="46"/>
  <c r="AG181" i="46"/>
  <c r="AF181" i="46"/>
  <c r="AE181" i="46"/>
  <c r="AD181" i="46"/>
  <c r="AC181" i="46"/>
  <c r="AB181" i="46"/>
  <c r="AA181" i="46"/>
  <c r="Z181" i="46"/>
  <c r="Y181"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955" i="79" l="1"/>
  <c r="Y270" i="46"/>
  <c r="Y267" i="46"/>
  <c r="Y530" i="46"/>
  <c r="Y398"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Z138" i="46" l="1"/>
  <c r="Z140" i="46"/>
  <c r="Z142" i="46"/>
  <c r="Z139" i="46"/>
  <c r="Z141" i="46"/>
  <c r="Z143" i="46"/>
  <c r="Y395" i="79"/>
  <c r="Y398" i="79"/>
  <c r="Y397" i="79"/>
  <c r="Y396" i="79"/>
  <c r="Z397" i="79"/>
  <c r="Z395" i="79"/>
  <c r="Z396" i="79"/>
  <c r="Y535" i="46"/>
  <c r="Z533" i="46"/>
  <c r="Z535" i="46"/>
  <c r="Z534" i="46"/>
  <c r="Z530" i="46"/>
  <c r="Z532" i="46"/>
  <c r="Z531" i="46"/>
  <c r="Y531" i="46"/>
  <c r="Y532" i="46"/>
  <c r="Y534" i="46"/>
  <c r="Y533" i="46"/>
  <c r="Z399" i="46"/>
  <c r="Z401" i="46"/>
  <c r="Z400" i="46"/>
  <c r="Z402" i="46"/>
  <c r="Z398" i="46"/>
  <c r="Z404" i="46"/>
  <c r="Z403" i="46"/>
  <c r="Y268" i="46"/>
  <c r="Y274" i="46"/>
  <c r="Y273" i="46"/>
  <c r="Y271" i="46"/>
  <c r="Y269" i="46"/>
  <c r="Y272" i="46"/>
  <c r="Z272" i="46"/>
  <c r="Z270" i="46"/>
  <c r="Z267" i="46"/>
  <c r="Z273" i="46"/>
  <c r="Z271" i="46"/>
  <c r="Z269" i="46"/>
  <c r="Z268" i="46"/>
  <c r="Z274" i="46"/>
  <c r="Z135" i="46"/>
  <c r="Z137" i="46"/>
  <c r="Z136" i="46"/>
  <c r="AM961" i="79" l="1"/>
  <c r="AM778" i="79"/>
  <c r="AM594" i="79"/>
  <c r="AM404" i="79"/>
  <c r="AM220" i="79"/>
  <c r="AM35" i="79"/>
  <c r="AM409" i="46"/>
  <c r="AM279"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80" i="46"/>
  <c r="AF280" i="46"/>
  <c r="AJ410" i="46"/>
  <c r="AF410" i="46"/>
  <c r="AJ36" i="79"/>
  <c r="AJ210" i="79" s="1"/>
  <c r="AF36" i="79"/>
  <c r="AJ221" i="79"/>
  <c r="AF221" i="79"/>
  <c r="AJ405" i="79"/>
  <c r="AF405" i="79"/>
  <c r="AJ595" i="79"/>
  <c r="AF595" i="79"/>
  <c r="AJ779" i="79"/>
  <c r="AF779" i="79"/>
  <c r="AJ962" i="79"/>
  <c r="AF962" i="79"/>
  <c r="K14" i="44"/>
  <c r="K18" i="44" s="1"/>
  <c r="O14" i="44"/>
  <c r="O18" i="44" s="1"/>
  <c r="O29" i="44"/>
  <c r="O33" i="44" s="1"/>
  <c r="O43" i="44"/>
  <c r="C95" i="45" s="1"/>
  <c r="AF21" i="46"/>
  <c r="AI149" i="46"/>
  <c r="AI280" i="46"/>
  <c r="AI410" i="46"/>
  <c r="AI36" i="79"/>
  <c r="AI221" i="79"/>
  <c r="AI405" i="79"/>
  <c r="AI595" i="79"/>
  <c r="AI779" i="79"/>
  <c r="AI962" i="79"/>
  <c r="M43" i="44"/>
  <c r="AL21" i="46"/>
  <c r="AL149" i="46"/>
  <c r="AH149" i="46"/>
  <c r="AL280" i="46"/>
  <c r="AH280" i="46"/>
  <c r="AL410" i="46"/>
  <c r="AH410" i="46"/>
  <c r="AL36" i="79"/>
  <c r="AH36" i="79"/>
  <c r="AL221" i="79"/>
  <c r="AH221" i="79"/>
  <c r="AL405" i="79"/>
  <c r="AH405" i="79"/>
  <c r="AL595" i="79"/>
  <c r="AH595" i="79"/>
  <c r="AL779" i="79"/>
  <c r="AH779" i="79"/>
  <c r="AL962" i="79"/>
  <c r="AH962" i="79"/>
  <c r="N29" i="44"/>
  <c r="N33" i="44" s="1"/>
  <c r="K43" i="44"/>
  <c r="K53" i="44" s="1"/>
  <c r="AH21" i="46"/>
  <c r="AK21" i="46"/>
  <c r="AK149" i="46"/>
  <c r="AG149" i="46"/>
  <c r="AK280" i="46"/>
  <c r="AG280" i="46"/>
  <c r="AK410" i="46"/>
  <c r="AG410" i="46"/>
  <c r="AK36" i="79"/>
  <c r="AG36" i="79"/>
  <c r="AK221" i="79"/>
  <c r="AG221" i="79"/>
  <c r="AK405" i="79"/>
  <c r="AG405" i="79"/>
  <c r="AK595" i="79"/>
  <c r="AG595" i="79"/>
  <c r="AK779" i="79"/>
  <c r="AG779" i="79"/>
  <c r="AK962" i="79"/>
  <c r="AK1121" i="79" s="1"/>
  <c r="AG962" i="79"/>
  <c r="K122" i="45"/>
  <c r="AK404" i="79"/>
  <c r="AJ20" i="46"/>
  <c r="AG594" i="79"/>
  <c r="AG148" i="46"/>
  <c r="AK409" i="46"/>
  <c r="AF778" i="79"/>
  <c r="AG35" i="79"/>
  <c r="L13" i="44"/>
  <c r="P13" i="44"/>
  <c r="S14" i="47"/>
  <c r="AF148" i="46"/>
  <c r="AK279" i="46"/>
  <c r="AG409" i="46"/>
  <c r="AF35" i="79"/>
  <c r="AI404" i="79"/>
  <c r="AK778" i="79"/>
  <c r="AJ961" i="79"/>
  <c r="N28" i="44"/>
  <c r="Q14" i="47"/>
  <c r="AI20" i="46"/>
  <c r="AK148" i="46"/>
  <c r="AI279" i="46"/>
  <c r="AK35" i="79"/>
  <c r="AJ220" i="79"/>
  <c r="AG404" i="79"/>
  <c r="AJ778" i="79"/>
  <c r="AF961" i="79"/>
  <c r="O122" i="45"/>
  <c r="U14" i="47"/>
  <c r="AG20" i="46"/>
  <c r="AK20" i="46"/>
  <c r="AJ148" i="46"/>
  <c r="AG279" i="46"/>
  <c r="AJ35" i="79"/>
  <c r="AF220" i="79"/>
  <c r="AK594" i="79"/>
  <c r="AG778" i="79"/>
  <c r="V14" i="47"/>
  <c r="AL409" i="46"/>
  <c r="AH409" i="46"/>
  <c r="AL594" i="79"/>
  <c r="AH594" i="79"/>
  <c r="N13" i="44"/>
  <c r="M122" i="45"/>
  <c r="M28" i="44"/>
  <c r="Q42" i="44"/>
  <c r="R14" i="47"/>
  <c r="AH20" i="46"/>
  <c r="AL279" i="46"/>
  <c r="AH279" i="46"/>
  <c r="AI220" i="79"/>
  <c r="AL404" i="79"/>
  <c r="AH404" i="79"/>
  <c r="AI961" i="79"/>
  <c r="Q28" i="44"/>
  <c r="M42" i="44"/>
  <c r="AI148" i="46"/>
  <c r="AJ409" i="46"/>
  <c r="AF409" i="46"/>
  <c r="AI35" i="79"/>
  <c r="AL220" i="79"/>
  <c r="AH220" i="79"/>
  <c r="AJ594" i="79"/>
  <c r="AF594" i="79"/>
  <c r="AI778" i="79"/>
  <c r="AL961" i="79"/>
  <c r="AH961" i="79"/>
  <c r="T14" i="47"/>
  <c r="P14" i="47"/>
  <c r="AF20" i="46"/>
  <c r="AL20" i="46"/>
  <c r="AL148" i="46"/>
  <c r="AH148" i="46"/>
  <c r="AJ279" i="46"/>
  <c r="AF279" i="46"/>
  <c r="AI409" i="46"/>
  <c r="AL35" i="79"/>
  <c r="AH35" i="79"/>
  <c r="AK220" i="79"/>
  <c r="AG220" i="79"/>
  <c r="AJ404" i="79"/>
  <c r="AF404" i="79"/>
  <c r="AI594" i="79"/>
  <c r="AL778" i="79"/>
  <c r="AH778" i="79"/>
  <c r="AK961" i="79"/>
  <c r="AG961"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G397" i="79" l="1"/>
  <c r="AG398" i="79"/>
  <c r="AG571" i="79"/>
  <c r="AG586" i="79"/>
  <c r="AL535" i="46"/>
  <c r="AL533"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55" i="79"/>
  <c r="AK938" i="79"/>
  <c r="AK588" i="79"/>
  <c r="AK587" i="79"/>
  <c r="AK571" i="79"/>
  <c r="AK586" i="79"/>
  <c r="AK214" i="79"/>
  <c r="AK213" i="79"/>
  <c r="AK197" i="79"/>
  <c r="AK212" i="79"/>
  <c r="AK211" i="79"/>
  <c r="AK210" i="79"/>
  <c r="AK772" i="79"/>
  <c r="AK755" i="79"/>
  <c r="AK771" i="79"/>
  <c r="AK396" i="79"/>
  <c r="AK398" i="79"/>
  <c r="AK397" i="79"/>
  <c r="AK381" i="79"/>
  <c r="AK395" i="79"/>
  <c r="AK532" i="46"/>
  <c r="AK531" i="46"/>
  <c r="AK534" i="46"/>
  <c r="AK530" i="46"/>
  <c r="AK533" i="46"/>
  <c r="AK535" i="46"/>
  <c r="AK402" i="46"/>
  <c r="AK403" i="46"/>
  <c r="AK404" i="46"/>
  <c r="AK401" i="46"/>
  <c r="AK400" i="46"/>
  <c r="AK399" i="46"/>
  <c r="AK398" i="46"/>
  <c r="AK268" i="46"/>
  <c r="AK273" i="46"/>
  <c r="AK272" i="46"/>
  <c r="AK271" i="46"/>
  <c r="AK270" i="46"/>
  <c r="AK269" i="46"/>
  <c r="AK274" i="46"/>
  <c r="AK267"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21" i="79"/>
  <c r="D938" i="79"/>
  <c r="D755" i="79"/>
  <c r="D571" i="79"/>
  <c r="D381" i="79"/>
  <c r="AL381" i="79" l="1"/>
  <c r="AL396" i="79"/>
  <c r="AL395" i="79"/>
  <c r="AL397" i="79"/>
  <c r="AL398" i="79"/>
  <c r="AL587" i="79"/>
  <c r="AL586" i="79"/>
  <c r="AL588" i="79"/>
  <c r="AL571" i="79"/>
  <c r="AL755" i="79"/>
  <c r="AL771" i="79"/>
  <c r="AL772" i="79"/>
  <c r="AL955" i="79"/>
  <c r="AL938" i="79"/>
  <c r="AL1121" i="79"/>
  <c r="AH955" i="79"/>
  <c r="AI955" i="79"/>
  <c r="AF955" i="79"/>
  <c r="AJ955" i="79"/>
  <c r="AG955" i="79"/>
  <c r="AF771" i="79"/>
  <c r="AJ771" i="79"/>
  <c r="AI772" i="79"/>
  <c r="AI771" i="79"/>
  <c r="AF772" i="79"/>
  <c r="AJ772" i="79"/>
  <c r="AH772" i="79"/>
  <c r="AH771" i="79"/>
  <c r="AH938" i="79"/>
  <c r="AJ938" i="79"/>
  <c r="AG938" i="79"/>
  <c r="AF938" i="79"/>
  <c r="AI938" i="79"/>
  <c r="AJ1121" i="79"/>
  <c r="AF1121" i="79"/>
  <c r="AG1121" i="79"/>
  <c r="AI1121" i="79"/>
  <c r="AH1121" i="79"/>
  <c r="AJ755" i="79"/>
  <c r="AF755" i="79"/>
  <c r="AI755" i="79"/>
  <c r="AH755" i="79"/>
  <c r="AH586" i="79"/>
  <c r="AI587" i="79"/>
  <c r="AF588" i="79"/>
  <c r="AJ588" i="79"/>
  <c r="AJ571" i="79"/>
  <c r="AF571" i="79"/>
  <c r="AJ587" i="79"/>
  <c r="AG588" i="79"/>
  <c r="AJ586" i="79"/>
  <c r="AG587" i="79"/>
  <c r="AH571" i="79"/>
  <c r="AH587" i="79"/>
  <c r="AI588" i="79"/>
  <c r="AI586" i="79"/>
  <c r="AF587" i="79"/>
  <c r="AI571" i="79"/>
  <c r="AF586" i="79"/>
  <c r="AH588" i="79"/>
  <c r="AI398" i="79"/>
  <c r="AH397" i="79"/>
  <c r="AI395" i="79"/>
  <c r="AJ397" i="79"/>
  <c r="AI396" i="79"/>
  <c r="AH398" i="79"/>
  <c r="AJ396" i="79"/>
  <c r="AH395" i="79"/>
  <c r="AF398" i="79"/>
  <c r="AJ398" i="79"/>
  <c r="AI397" i="79"/>
  <c r="AH396" i="79"/>
  <c r="AF395" i="79"/>
  <c r="AJ395" i="79"/>
  <c r="AF397" i="79"/>
  <c r="AF396" i="79"/>
  <c r="AI381" i="79"/>
  <c r="AH381" i="79"/>
  <c r="AJ381" i="79"/>
  <c r="AF381" i="79"/>
  <c r="Z955" i="79"/>
  <c r="Z398" i="79"/>
  <c r="Y39" i="79" l="1"/>
  <c r="Y210" i="79" s="1"/>
  <c r="B60" i="45"/>
  <c r="B53" i="45"/>
  <c r="B46" i="45"/>
  <c r="B39" i="45"/>
  <c r="B32" i="45"/>
  <c r="B25" i="45"/>
  <c r="B18" i="45"/>
  <c r="AL214" i="79" l="1"/>
  <c r="AL197" i="79"/>
  <c r="AL211" i="79"/>
  <c r="AL212" i="79"/>
  <c r="AL210" i="79"/>
  <c r="AL213" i="79"/>
  <c r="AI214" i="79"/>
  <c r="AI213" i="79"/>
  <c r="AI212" i="79"/>
  <c r="AI211" i="79"/>
  <c r="AI210" i="79"/>
  <c r="AJ197" i="79"/>
  <c r="AF197" i="79"/>
  <c r="AH213" i="79"/>
  <c r="AH211" i="79"/>
  <c r="AG213" i="79"/>
  <c r="AH197" i="79"/>
  <c r="AJ214" i="79"/>
  <c r="AF214" i="79"/>
  <c r="AJ213" i="79"/>
  <c r="AF213" i="79"/>
  <c r="AJ212" i="79"/>
  <c r="AF212" i="79"/>
  <c r="AJ211" i="79"/>
  <c r="AF211" i="79"/>
  <c r="AF210" i="79"/>
  <c r="AH214" i="79"/>
  <c r="AH212" i="79"/>
  <c r="AH210" i="79"/>
  <c r="AI197" i="79"/>
  <c r="AG214" i="79"/>
  <c r="Z210" i="79"/>
  <c r="Z214" i="79"/>
  <c r="Z213" i="79"/>
  <c r="Z212" i="79"/>
  <c r="Z211" i="79"/>
  <c r="Y211" i="79"/>
  <c r="Y212" i="79"/>
  <c r="Y213" i="79"/>
  <c r="Y214" i="79"/>
  <c r="D517" i="46"/>
  <c r="O387" i="46"/>
  <c r="D387" i="46"/>
  <c r="Y404" i="46"/>
  <c r="J53" i="43"/>
  <c r="J29" i="44" s="1"/>
  <c r="J33" i="44" s="1"/>
  <c r="I53" i="43"/>
  <c r="I29" i="44" s="1"/>
  <c r="I33" i="44" s="1"/>
  <c r="H53" i="43"/>
  <c r="H29" i="44" s="1"/>
  <c r="H33" i="44" s="1"/>
  <c r="G53" i="43"/>
  <c r="F53" i="43"/>
  <c r="E53" i="43"/>
  <c r="E29" i="44" s="1"/>
  <c r="E33" i="44" s="1"/>
  <c r="D53" i="43"/>
  <c r="Y21" i="46" s="1"/>
  <c r="O257" i="46"/>
  <c r="D257" i="46"/>
  <c r="J28" i="44"/>
  <c r="I28" i="44"/>
  <c r="H28" i="44"/>
  <c r="G28" i="44"/>
  <c r="F28" i="44"/>
  <c r="E28" i="44"/>
  <c r="D28" i="44"/>
  <c r="AL270" i="46" l="1"/>
  <c r="AL274" i="46"/>
  <c r="AL267" i="46"/>
  <c r="AL268" i="46"/>
  <c r="AL273" i="46"/>
  <c r="AL269" i="46"/>
  <c r="AL271" i="46"/>
  <c r="AL272" i="46"/>
  <c r="AL399" i="46"/>
  <c r="AL401" i="46"/>
  <c r="AL404" i="46"/>
  <c r="AL400" i="46"/>
  <c r="AL403" i="46"/>
  <c r="AL398" i="46"/>
  <c r="AL402" i="46"/>
  <c r="AL534" i="46"/>
  <c r="AL530" i="46"/>
  <c r="AL532" i="46"/>
  <c r="AL531" i="46"/>
  <c r="AJ533" i="46"/>
  <c r="AH532" i="46"/>
  <c r="AH535" i="46"/>
  <c r="AI534" i="46"/>
  <c r="AI531" i="46"/>
  <c r="AF532" i="46"/>
  <c r="AJ534" i="46"/>
  <c r="AG534" i="46"/>
  <c r="AF535" i="46"/>
  <c r="AJ530" i="46"/>
  <c r="AH530" i="46"/>
  <c r="AF531" i="46"/>
  <c r="AF533" i="46"/>
  <c r="AJ535" i="46"/>
  <c r="AJ532" i="46"/>
  <c r="AH531" i="46"/>
  <c r="AG535" i="46"/>
  <c r="AI530" i="46"/>
  <c r="AI533" i="46"/>
  <c r="AF534" i="46"/>
  <c r="AJ531" i="46"/>
  <c r="AH534" i="46"/>
  <c r="AI532" i="46"/>
  <c r="AF530" i="46"/>
  <c r="AH533" i="46"/>
  <c r="AI535" i="46"/>
  <c r="AF398" i="46"/>
  <c r="AH398" i="46"/>
  <c r="AF402" i="46"/>
  <c r="AJ402" i="46"/>
  <c r="AI402" i="46"/>
  <c r="AH402" i="46"/>
  <c r="AJ403" i="46"/>
  <c r="AI401" i="46"/>
  <c r="AI398" i="46"/>
  <c r="AF404" i="46"/>
  <c r="AJ400" i="46"/>
  <c r="AI399" i="46"/>
  <c r="AH400" i="46"/>
  <c r="AF401" i="46"/>
  <c r="AF399" i="46"/>
  <c r="AJ401" i="46"/>
  <c r="AJ399" i="46"/>
  <c r="AI400" i="46"/>
  <c r="AI404" i="46"/>
  <c r="AH403" i="46"/>
  <c r="AJ398" i="46"/>
  <c r="AG403" i="46"/>
  <c r="AF403" i="46"/>
  <c r="AH399" i="46"/>
  <c r="AH401" i="46"/>
  <c r="AG404" i="46"/>
  <c r="AF400" i="46"/>
  <c r="AJ404" i="46"/>
  <c r="AI403" i="46"/>
  <c r="AH404" i="46"/>
  <c r="Y402" i="46"/>
  <c r="Y399" i="46"/>
  <c r="Y401" i="46"/>
  <c r="Y400" i="46"/>
  <c r="Y403" i="46"/>
  <c r="AI274" i="46"/>
  <c r="AF274" i="46"/>
  <c r="AF273" i="46"/>
  <c r="AJ273" i="46"/>
  <c r="AH272" i="46"/>
  <c r="AF271" i="46"/>
  <c r="AJ271" i="46"/>
  <c r="AH270" i="46"/>
  <c r="AF269" i="46"/>
  <c r="AJ269" i="46"/>
  <c r="AF272" i="46"/>
  <c r="AH271" i="46"/>
  <c r="AF270" i="46"/>
  <c r="AH269" i="46"/>
  <c r="AJ267" i="46"/>
  <c r="AF267" i="46"/>
  <c r="AI273" i="46"/>
  <c r="AF268" i="46"/>
  <c r="AI267" i="46"/>
  <c r="AG274" i="46"/>
  <c r="AG273" i="46"/>
  <c r="AI272" i="46"/>
  <c r="AI270" i="46"/>
  <c r="AH268" i="46"/>
  <c r="AH267" i="46"/>
  <c r="AH274" i="46"/>
  <c r="AH273" i="46"/>
  <c r="AJ272" i="46"/>
  <c r="AJ270" i="46"/>
  <c r="AI268" i="46"/>
  <c r="AJ274" i="46"/>
  <c r="AI271" i="46"/>
  <c r="AI269" i="46"/>
  <c r="AJ268" i="46"/>
  <c r="AK257" i="46"/>
  <c r="AL257" i="46"/>
  <c r="AK387" i="46"/>
  <c r="AL387" i="46"/>
  <c r="AJ387" i="46"/>
  <c r="AK517" i="46"/>
  <c r="AL517" i="46"/>
  <c r="AJ517" i="46"/>
  <c r="AI387" i="46"/>
  <c r="AF387" i="46"/>
  <c r="AH387" i="46"/>
  <c r="AF517" i="46"/>
  <c r="AH517" i="46"/>
  <c r="AI517" i="46"/>
  <c r="AJ257" i="46"/>
  <c r="AH257" i="46"/>
  <c r="AF257" i="46"/>
  <c r="AI257" i="46"/>
  <c r="F29" i="44"/>
  <c r="F33" i="44" s="1"/>
  <c r="AA21" i="46"/>
  <c r="D29" i="44"/>
  <c r="D33" i="44" s="1"/>
  <c r="AA410" i="46"/>
  <c r="AB280" i="46"/>
  <c r="G29" i="44"/>
  <c r="G33" i="44" s="1"/>
  <c r="Z279" i="46"/>
  <c r="E13" i="44"/>
  <c r="Z404" i="79"/>
  <c r="Z778" i="79"/>
  <c r="Z220" i="79"/>
  <c r="Z961" i="79"/>
  <c r="Z594" i="79"/>
  <c r="Z35" i="79"/>
  <c r="D123" i="45"/>
  <c r="E14" i="44"/>
  <c r="E18" i="44" s="1"/>
  <c r="Z595" i="79"/>
  <c r="Z221" i="79"/>
  <c r="Z381" i="79" s="1"/>
  <c r="Z405" i="79"/>
  <c r="Z779" i="79"/>
  <c r="Z938" i="79" s="1"/>
  <c r="Z962" i="79"/>
  <c r="Z1121" i="79" s="1"/>
  <c r="Z36" i="79"/>
  <c r="Z197" i="79" s="1"/>
  <c r="AE409" i="46"/>
  <c r="J13" i="44"/>
  <c r="AE961" i="79"/>
  <c r="AE404" i="79"/>
  <c r="AE778" i="79"/>
  <c r="AE594" i="79"/>
  <c r="AE220" i="79"/>
  <c r="AE35" i="79"/>
  <c r="J43" i="44"/>
  <c r="J53" i="44" s="1"/>
  <c r="J14" i="44"/>
  <c r="J18" i="44" s="1"/>
  <c r="AE405" i="79"/>
  <c r="AE595" i="79"/>
  <c r="AE962" i="79"/>
  <c r="AE1121" i="79" s="1"/>
  <c r="AE779" i="79"/>
  <c r="AE221" i="79"/>
  <c r="AE36" i="79"/>
  <c r="Y279" i="46"/>
  <c r="D13" i="44"/>
  <c r="Y778" i="79"/>
  <c r="Y594" i="79"/>
  <c r="Y220" i="79"/>
  <c r="Y961" i="79"/>
  <c r="Y404" i="79"/>
  <c r="Y35" i="79"/>
  <c r="AC148" i="46"/>
  <c r="H13" i="44"/>
  <c r="AC778" i="79"/>
  <c r="AC961" i="79"/>
  <c r="AC404" i="79"/>
  <c r="AC594" i="79"/>
  <c r="AC220" i="79"/>
  <c r="AC35" i="79"/>
  <c r="Y410" i="46"/>
  <c r="Y517" i="46" s="1"/>
  <c r="D14" i="44"/>
  <c r="D18" i="44" s="1"/>
  <c r="Y962" i="79"/>
  <c r="Y1121" i="79" s="1"/>
  <c r="Y405" i="79"/>
  <c r="Y779" i="79"/>
  <c r="Y938" i="79" s="1"/>
  <c r="Y595" i="79"/>
  <c r="Y221" i="79"/>
  <c r="Y381" i="79" s="1"/>
  <c r="Y36" i="79"/>
  <c r="Y197" i="79" s="1"/>
  <c r="AC280" i="46"/>
  <c r="AC398" i="46" s="1"/>
  <c r="H14" i="44"/>
  <c r="H18" i="44" s="1"/>
  <c r="AC779" i="79"/>
  <c r="AC955" i="79" s="1"/>
  <c r="AC595" i="79"/>
  <c r="AC221" i="79"/>
  <c r="AC962" i="79"/>
  <c r="AC1121" i="79" s="1"/>
  <c r="AC405" i="79"/>
  <c r="AC36" i="79"/>
  <c r="AD148" i="46"/>
  <c r="I13" i="44"/>
  <c r="AD404" i="79"/>
  <c r="AD594" i="79"/>
  <c r="AD961" i="79"/>
  <c r="AD778" i="79"/>
  <c r="AD220" i="79"/>
  <c r="AD35" i="79"/>
  <c r="H123" i="45"/>
  <c r="I14" i="44"/>
  <c r="I18" i="44" s="1"/>
  <c r="AD779" i="79"/>
  <c r="AD955" i="79" s="1"/>
  <c r="AD962" i="79"/>
  <c r="AD1121" i="79" s="1"/>
  <c r="AD405" i="79"/>
  <c r="AD586" i="79" s="1"/>
  <c r="AD595" i="79"/>
  <c r="AD221" i="79"/>
  <c r="AD395" i="79" s="1"/>
  <c r="AD36" i="79"/>
  <c r="AA409" i="46"/>
  <c r="F13" i="44"/>
  <c r="AA961" i="79"/>
  <c r="AA778" i="79"/>
  <c r="AA594" i="79"/>
  <c r="AA220" i="79"/>
  <c r="AA404" i="79"/>
  <c r="AA35" i="79"/>
  <c r="F43" i="44"/>
  <c r="F53" i="44" s="1"/>
  <c r="F14" i="44"/>
  <c r="F18" i="44" s="1"/>
  <c r="AA405" i="79"/>
  <c r="AA779" i="79"/>
  <c r="AA221" i="79"/>
  <c r="AA962" i="79"/>
  <c r="AA1121" i="79" s="1"/>
  <c r="AA595" i="79"/>
  <c r="AA36" i="79"/>
  <c r="AA210" i="79" s="1"/>
  <c r="AB409" i="46"/>
  <c r="G13" i="44"/>
  <c r="AB778" i="79"/>
  <c r="AB594" i="79"/>
  <c r="AB220" i="79"/>
  <c r="AB961" i="79"/>
  <c r="AB404" i="79"/>
  <c r="AB35" i="79"/>
  <c r="AB410" i="46"/>
  <c r="G14" i="44"/>
  <c r="G18" i="44" s="1"/>
  <c r="AB962" i="79"/>
  <c r="AB1121" i="79" s="1"/>
  <c r="AB779" i="79"/>
  <c r="AB595" i="79"/>
  <c r="AB221" i="79"/>
  <c r="AB405" i="79"/>
  <c r="AB36" i="79"/>
  <c r="AB21" i="46"/>
  <c r="Y280" i="46"/>
  <c r="Y387" i="46" s="1"/>
  <c r="AE149" i="46"/>
  <c r="AE257" i="46" s="1"/>
  <c r="AB148" i="46"/>
  <c r="G123" i="45"/>
  <c r="AA149" i="46"/>
  <c r="AA257" i="46" s="1"/>
  <c r="AE410" i="46"/>
  <c r="I43" i="44"/>
  <c r="I53" i="44" s="1"/>
  <c r="E43" i="44"/>
  <c r="E53" i="44" s="1"/>
  <c r="Z409" i="46"/>
  <c r="AE148" i="46"/>
  <c r="AA148" i="46"/>
  <c r="H43" i="44"/>
  <c r="H53" i="44" s="1"/>
  <c r="C123" i="45"/>
  <c r="F123" i="45"/>
  <c r="AE21" i="46"/>
  <c r="AD149" i="46"/>
  <c r="Z149" i="46"/>
  <c r="Z257" i="46" s="1"/>
  <c r="AE280" i="46"/>
  <c r="AA280" i="46"/>
  <c r="AC279" i="46"/>
  <c r="AD410" i="46"/>
  <c r="Z410" i="46"/>
  <c r="Z517" i="46" s="1"/>
  <c r="AC409" i="46"/>
  <c r="AD279" i="46"/>
  <c r="AD409" i="46"/>
  <c r="Z148" i="46"/>
  <c r="D43" i="44"/>
  <c r="G43" i="44"/>
  <c r="G53" i="44" s="1"/>
  <c r="I123" i="45"/>
  <c r="E123" i="45"/>
  <c r="AD21" i="46"/>
  <c r="Z21" i="46"/>
  <c r="Z127" i="46" s="1"/>
  <c r="AC149" i="46"/>
  <c r="AC257" i="46" s="1"/>
  <c r="AD280" i="46"/>
  <c r="Z280" i="46"/>
  <c r="Z387" i="46" s="1"/>
  <c r="AB279" i="46"/>
  <c r="Y409" i="46"/>
  <c r="AC410" i="46"/>
  <c r="Y148" i="46"/>
  <c r="AC21" i="46"/>
  <c r="Y149" i="46"/>
  <c r="Y257" i="46" s="1"/>
  <c r="AB149" i="46"/>
  <c r="AB257" i="46" s="1"/>
  <c r="AE279" i="46"/>
  <c r="AA279" i="46"/>
  <c r="D53" i="44" l="1"/>
  <c r="AD214" i="79"/>
  <c r="AD210" i="79"/>
  <c r="AD213" i="79"/>
  <c r="AD212" i="79"/>
  <c r="AD211" i="79"/>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5" i="79"/>
  <c r="AB397" i="79"/>
  <c r="AB381" i="79"/>
  <c r="AB396" i="79"/>
  <c r="AB398" i="79"/>
  <c r="AD587" i="79"/>
  <c r="AD571" i="79"/>
  <c r="AD588" i="79"/>
  <c r="AC395" i="79"/>
  <c r="AC397" i="79"/>
  <c r="AC381" i="79"/>
  <c r="AC396" i="79"/>
  <c r="AC398" i="79"/>
  <c r="AD396" i="79"/>
  <c r="AD398" i="79"/>
  <c r="AD397" i="79"/>
  <c r="AD381" i="79"/>
  <c r="AD938" i="79"/>
  <c r="AC938" i="79"/>
  <c r="AE395" i="79"/>
  <c r="AE381" i="79"/>
  <c r="AE397" i="79"/>
  <c r="AE396" i="79"/>
  <c r="AE398" i="79"/>
  <c r="AE571" i="79"/>
  <c r="AE588" i="79"/>
  <c r="AE587" i="79"/>
  <c r="AE586" i="79"/>
  <c r="AD772" i="79"/>
  <c r="AD755" i="79"/>
  <c r="AD771" i="79"/>
  <c r="AE955" i="79"/>
  <c r="AE938" i="79"/>
  <c r="AA398" i="79"/>
  <c r="AA381" i="79"/>
  <c r="AA397" i="79"/>
  <c r="AA395" i="79"/>
  <c r="AA396" i="79"/>
  <c r="AB213" i="79"/>
  <c r="AB197" i="79"/>
  <c r="AB214" i="79"/>
  <c r="AB210" i="79"/>
  <c r="AB212" i="79"/>
  <c r="AB211" i="79"/>
  <c r="AB938" i="79"/>
  <c r="AB955" i="79"/>
  <c r="AA212" i="79"/>
  <c r="AA197" i="79"/>
  <c r="AA211" i="79"/>
  <c r="AA213" i="79"/>
  <c r="AA214" i="79"/>
  <c r="AA938" i="79"/>
  <c r="AA955" i="79"/>
  <c r="AD197" i="79"/>
  <c r="AC211" i="79"/>
  <c r="AC214" i="79"/>
  <c r="AC210" i="79"/>
  <c r="AC212" i="79"/>
  <c r="AC197" i="79"/>
  <c r="AC213" i="79"/>
  <c r="AE213" i="79"/>
  <c r="AE197" i="79"/>
  <c r="AE210" i="79"/>
  <c r="AE211" i="79"/>
  <c r="AE212" i="79"/>
  <c r="AE214" i="79"/>
  <c r="AE771" i="79"/>
  <c r="AE772" i="79"/>
  <c r="AE755" i="79"/>
  <c r="AD517" i="46"/>
  <c r="AD533" i="46"/>
  <c r="AD532" i="46"/>
  <c r="AD531" i="46"/>
  <c r="AD534" i="46"/>
  <c r="AD530" i="46"/>
  <c r="AD535" i="46"/>
  <c r="AA517" i="46"/>
  <c r="AA534" i="46"/>
  <c r="AA530" i="46"/>
  <c r="AA535" i="46"/>
  <c r="AA531" i="46"/>
  <c r="AA533" i="46"/>
  <c r="AA532" i="46"/>
  <c r="AB517" i="46"/>
  <c r="AB535" i="46"/>
  <c r="AB531" i="46"/>
  <c r="AB530" i="46"/>
  <c r="AB532" i="46"/>
  <c r="AB534" i="46"/>
  <c r="AB533" i="46"/>
  <c r="AC517" i="46"/>
  <c r="AC532" i="46"/>
  <c r="AC531" i="46"/>
  <c r="AC530" i="46"/>
  <c r="AC533" i="46"/>
  <c r="AC535" i="46"/>
  <c r="AC534" i="46"/>
  <c r="AE517" i="46"/>
  <c r="AE534" i="46"/>
  <c r="AE530" i="46"/>
  <c r="AE535" i="46"/>
  <c r="AE531" i="46"/>
  <c r="AE533" i="46"/>
  <c r="AE532" i="46"/>
  <c r="AB399" i="46"/>
  <c r="AB400" i="46"/>
  <c r="AA403" i="46"/>
  <c r="AA400" i="46"/>
  <c r="AA402" i="46"/>
  <c r="AA401" i="46"/>
  <c r="AA399" i="46"/>
  <c r="AA404" i="46"/>
  <c r="AD399" i="46"/>
  <c r="AD404" i="46"/>
  <c r="AD403" i="46"/>
  <c r="AD402" i="46"/>
  <c r="AD401" i="46"/>
  <c r="AD400" i="46"/>
  <c r="AE403" i="46"/>
  <c r="AE400" i="46"/>
  <c r="AE402" i="46"/>
  <c r="AE401" i="46"/>
  <c r="AE399" i="46"/>
  <c r="AE404" i="46"/>
  <c r="AB404" i="46"/>
  <c r="AB401" i="46"/>
  <c r="AB402" i="46"/>
  <c r="AB403" i="46"/>
  <c r="AC402" i="46"/>
  <c r="AC403" i="46"/>
  <c r="AC404" i="46"/>
  <c r="AC401" i="46"/>
  <c r="AC400" i="46"/>
  <c r="AC399" i="46"/>
  <c r="AD387" i="46"/>
  <c r="AD398" i="46"/>
  <c r="AB387" i="46"/>
  <c r="AB398" i="46"/>
  <c r="AA387" i="46"/>
  <c r="AA398" i="46"/>
  <c r="AE273" i="46"/>
  <c r="AE387" i="46"/>
  <c r="AE398" i="46"/>
  <c r="AC387" i="46"/>
  <c r="AE267" i="46"/>
  <c r="AE268" i="46"/>
  <c r="AE272" i="46"/>
  <c r="AA271" i="46"/>
  <c r="AA274" i="46"/>
  <c r="AC271" i="46"/>
  <c r="AC270" i="46"/>
  <c r="AA273" i="46"/>
  <c r="AD257" i="46"/>
  <c r="AD270" i="46"/>
  <c r="AD268" i="46"/>
  <c r="AD267" i="46"/>
  <c r="AD271" i="46"/>
  <c r="AD273" i="46"/>
  <c r="AD274" i="46"/>
  <c r="AD269" i="46"/>
  <c r="AD272" i="46"/>
  <c r="AC267" i="46"/>
  <c r="AA269" i="46"/>
  <c r="AB267" i="46"/>
  <c r="AB270" i="46"/>
  <c r="AE270" i="46"/>
  <c r="AC273" i="46"/>
  <c r="AE271" i="46"/>
  <c r="AE274" i="46"/>
  <c r="AB269" i="46"/>
  <c r="AB271" i="46"/>
  <c r="AB273" i="46"/>
  <c r="AA270" i="46"/>
  <c r="AC272" i="46"/>
  <c r="AC268" i="46"/>
  <c r="AB268" i="46"/>
  <c r="AA268" i="46"/>
  <c r="AB272" i="46"/>
  <c r="AA267" i="46"/>
  <c r="AC269" i="46"/>
  <c r="AA272" i="46"/>
  <c r="AC274" i="46"/>
  <c r="AE269" i="46"/>
  <c r="AB274" i="46"/>
  <c r="D127" i="46"/>
  <c r="D122" i="45" l="1"/>
  <c r="E122" i="45"/>
  <c r="F122" i="45"/>
  <c r="G122" i="45"/>
  <c r="H122" i="45"/>
  <c r="I122" i="45"/>
  <c r="C122" i="45"/>
  <c r="O17" i="45" l="1"/>
  <c r="N17" i="45"/>
  <c r="N23" i="45" s="1"/>
  <c r="M17" i="45"/>
  <c r="M23" i="45" s="1"/>
  <c r="L17" i="45"/>
  <c r="L23" i="45" s="1"/>
  <c r="N57" i="46"/>
  <c r="AA127" i="46" l="1"/>
  <c r="AD127" i="46"/>
  <c r="AD143" i="46"/>
  <c r="AB135" i="46"/>
  <c r="AD138" i="46"/>
  <c r="AD142" i="46"/>
  <c r="AD135" i="46"/>
  <c r="AD141" i="46"/>
  <c r="AD139" i="46"/>
  <c r="AD137" i="46"/>
  <c r="AD140" i="46"/>
  <c r="AD136"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D133" i="45" l="1"/>
  <c r="G131" i="45"/>
  <c r="L133" i="45"/>
  <c r="E133" i="45"/>
  <c r="I131" i="45"/>
  <c r="J131" i="45"/>
  <c r="F133" i="45"/>
  <c r="K131" i="45"/>
  <c r="I133" i="45"/>
  <c r="H133" i="45"/>
  <c r="E131" i="45"/>
  <c r="K133" i="45"/>
  <c r="L131" i="45"/>
  <c r="J133" i="45"/>
  <c r="L132" i="45"/>
  <c r="H131" i="45"/>
  <c r="F131"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8" i="46" s="1"/>
  <c r="G130" i="45" l="1"/>
  <c r="C131" i="45"/>
  <c r="Y758" i="79" s="1"/>
  <c r="L129" i="45"/>
  <c r="AF520" i="46"/>
  <c r="J127" i="45"/>
  <c r="H130" i="45"/>
  <c r="C133" i="45"/>
  <c r="Y1124" i="79" s="1"/>
  <c r="N130" i="45"/>
  <c r="K125" i="45"/>
  <c r="AG260" i="46" s="1"/>
  <c r="AG261" i="46" s="1"/>
  <c r="K128" i="45"/>
  <c r="N127" i="45"/>
  <c r="K126" i="45"/>
  <c r="AG390" i="46" s="1"/>
  <c r="AA384" i="79"/>
  <c r="AA385" i="79" s="1"/>
  <c r="J125" i="45"/>
  <c r="AF260" i="46" s="1"/>
  <c r="Y260" i="46"/>
  <c r="Y261" i="46" s="1"/>
  <c r="F128" i="45"/>
  <c r="E130" i="45"/>
  <c r="L130" i="45"/>
  <c r="J128" i="45"/>
  <c r="K127" i="45"/>
  <c r="AG520" i="46" s="1"/>
  <c r="AG524" i="46" s="1"/>
  <c r="J124" i="45"/>
  <c r="AF130" i="46" s="1"/>
  <c r="AF131" i="46" s="1"/>
  <c r="K54" i="43" s="1"/>
  <c r="K124" i="45"/>
  <c r="AG130" i="46" s="1"/>
  <c r="AG131" i="46" s="1"/>
  <c r="L54" i="43" s="1"/>
  <c r="G128" i="45"/>
  <c r="E128" i="45"/>
  <c r="AE200" i="79" s="1"/>
  <c r="AE204" i="79" s="1"/>
  <c r="H128" i="45"/>
  <c r="F130" i="45"/>
  <c r="M130" i="45"/>
  <c r="L125" i="45"/>
  <c r="AH260" i="46" s="1"/>
  <c r="L128" i="45"/>
  <c r="M127" i="45"/>
  <c r="K130" i="45"/>
  <c r="L127" i="45"/>
  <c r="AH520" i="46" s="1"/>
  <c r="AI390" i="46"/>
  <c r="AI392" i="46" s="1"/>
  <c r="D130" i="45"/>
  <c r="I130" i="45"/>
  <c r="J130" i="45"/>
  <c r="J126" i="45"/>
  <c r="AF390" i="46" s="1"/>
  <c r="L124" i="45"/>
  <c r="AL130" i="46" s="1"/>
  <c r="AL131" i="46" s="1"/>
  <c r="Q54" i="43" s="1"/>
  <c r="D128" i="45"/>
  <c r="Y200" i="79"/>
  <c r="AJ390" i="46"/>
  <c r="AJ392" i="46" s="1"/>
  <c r="Y128" i="46"/>
  <c r="AL390" i="46"/>
  <c r="AL392" i="46" s="1"/>
  <c r="AJ756" i="79"/>
  <c r="AG756" i="79"/>
  <c r="AG382" i="79"/>
  <c r="AK939" i="79"/>
  <c r="AF756" i="79"/>
  <c r="AH572" i="79"/>
  <c r="AL198" i="79"/>
  <c r="AG518" i="46"/>
  <c r="AI939" i="79"/>
  <c r="AJ939" i="79"/>
  <c r="AF382" i="79"/>
  <c r="AL572" i="79"/>
  <c r="AF939" i="79"/>
  <c r="AJ382" i="79"/>
  <c r="AH1122" i="79"/>
  <c r="AI1122" i="79"/>
  <c r="AK518" i="46"/>
  <c r="AI198" i="79"/>
  <c r="AK382" i="79"/>
  <c r="AF518" i="46"/>
  <c r="AF572" i="79"/>
  <c r="AL382" i="79"/>
  <c r="AL756" i="79"/>
  <c r="AJ572" i="79"/>
  <c r="AJ518" i="46"/>
  <c r="AK198" i="79"/>
  <c r="AG198" i="79"/>
  <c r="AG1122" i="79"/>
  <c r="AG572" i="79"/>
  <c r="AH518" i="46"/>
  <c r="AK1122" i="79"/>
  <c r="AH198" i="79"/>
  <c r="AH939" i="79"/>
  <c r="AJ1122" i="79"/>
  <c r="AF198" i="79"/>
  <c r="AF1122" i="79"/>
  <c r="AL939" i="79"/>
  <c r="AI382" i="79"/>
  <c r="AL518" i="46"/>
  <c r="AK756" i="79"/>
  <c r="AH382" i="79"/>
  <c r="AJ198" i="79"/>
  <c r="AL1122" i="79"/>
  <c r="AH756" i="79"/>
  <c r="AI518" i="46"/>
  <c r="AK572" i="79"/>
  <c r="AI572" i="79"/>
  <c r="AI756" i="79"/>
  <c r="AG939" i="79"/>
  <c r="Y518" i="46"/>
  <c r="AB518" i="46"/>
  <c r="AE1122" i="79"/>
  <c r="AD382" i="79"/>
  <c r="AC572" i="79"/>
  <c r="Y1122" i="79"/>
  <c r="Y572" i="79"/>
  <c r="AC518" i="46"/>
  <c r="AB939" i="79"/>
  <c r="AA1122" i="79"/>
  <c r="AD198" i="79"/>
  <c r="Y198" i="79"/>
  <c r="AE756" i="79"/>
  <c r="AA518" i="46"/>
  <c r="AE518" i="46"/>
  <c r="AC382" i="79"/>
  <c r="AB756" i="79"/>
  <c r="AC1122" i="79"/>
  <c r="AE382" i="79"/>
  <c r="Z939" i="79"/>
  <c r="AD518" i="46"/>
  <c r="AA572" i="79"/>
  <c r="AD1122" i="79"/>
  <c r="AE939" i="79"/>
  <c r="AB382" i="79"/>
  <c r="AB1122" i="79"/>
  <c r="AA756" i="79"/>
  <c r="AD572" i="79"/>
  <c r="Y756" i="79"/>
  <c r="AE572" i="79"/>
  <c r="Z756" i="79"/>
  <c r="Z518" i="46"/>
  <c r="AC939" i="79"/>
  <c r="AB572" i="79"/>
  <c r="Y382" i="79"/>
  <c r="Z382" i="79"/>
  <c r="AA198" i="79"/>
  <c r="AD939" i="79"/>
  <c r="AC198" i="79"/>
  <c r="Y939" i="79"/>
  <c r="AE198" i="79"/>
  <c r="AD756" i="79"/>
  <c r="AA382" i="79"/>
  <c r="AA939" i="79"/>
  <c r="AB198" i="79"/>
  <c r="AC756" i="79"/>
  <c r="Z572" i="79"/>
  <c r="Z198" i="79"/>
  <c r="Z1122" i="79"/>
  <c r="Y520" i="46"/>
  <c r="AD520" i="46"/>
  <c r="AD524" i="46" s="1"/>
  <c r="AD130" i="46"/>
  <c r="AD131" i="46" s="1"/>
  <c r="AD390" i="46"/>
  <c r="AD260" i="46"/>
  <c r="AD262" i="46" s="1"/>
  <c r="AC130" i="46"/>
  <c r="AC520" i="46"/>
  <c r="AC524" i="46" s="1"/>
  <c r="AC390" i="46"/>
  <c r="AC392" i="46" s="1"/>
  <c r="AC260" i="46"/>
  <c r="AC261" i="46" s="1"/>
  <c r="AB390" i="46"/>
  <c r="AB392" i="46" s="1"/>
  <c r="AB260" i="46"/>
  <c r="AB262" i="46" s="1"/>
  <c r="AB130" i="46"/>
  <c r="AB520" i="46"/>
  <c r="AB524" i="46" s="1"/>
  <c r="AE390" i="46"/>
  <c r="AE392" i="46" s="1"/>
  <c r="AE260" i="46"/>
  <c r="AE261" i="46" s="1"/>
  <c r="AE520" i="46"/>
  <c r="AE524" i="46" s="1"/>
  <c r="AE130" i="46"/>
  <c r="AE131" i="46" s="1"/>
  <c r="Y130" i="46"/>
  <c r="Y390" i="46"/>
  <c r="Z520" i="46"/>
  <c r="Z524" i="46" s="1"/>
  <c r="Z130" i="46"/>
  <c r="Z390" i="46"/>
  <c r="Z392" i="46" s="1"/>
  <c r="Z260" i="46"/>
  <c r="AA390" i="46"/>
  <c r="AA260" i="46"/>
  <c r="AA261" i="46" s="1"/>
  <c r="AA520" i="46"/>
  <c r="AA524" i="46" s="1"/>
  <c r="AA130" i="46"/>
  <c r="AA388" i="46"/>
  <c r="AE388" i="46"/>
  <c r="AA258" i="46"/>
  <c r="AE258" i="46"/>
  <c r="AA128" i="46"/>
  <c r="AE128" i="46"/>
  <c r="AB388" i="46"/>
  <c r="AF388" i="46"/>
  <c r="AB258" i="46"/>
  <c r="AF258" i="46"/>
  <c r="AB128" i="46"/>
  <c r="AF128" i="46"/>
  <c r="AC388" i="46"/>
  <c r="AC258" i="46"/>
  <c r="AC128" i="46"/>
  <c r="Z388" i="46"/>
  <c r="AD388" i="46"/>
  <c r="Z258" i="46"/>
  <c r="AD258" i="46"/>
  <c r="Z128" i="46"/>
  <c r="AD128" i="46"/>
  <c r="AH388" i="46"/>
  <c r="AL258" i="46"/>
  <c r="AL388" i="46"/>
  <c r="AK388" i="46"/>
  <c r="AJ388" i="46"/>
  <c r="AG258" i="46"/>
  <c r="AK258" i="46"/>
  <c r="AI128" i="46"/>
  <c r="AJ128" i="46"/>
  <c r="AG128" i="46"/>
  <c r="AH258" i="46"/>
  <c r="AI258" i="46"/>
  <c r="AL128" i="46"/>
  <c r="AG388" i="46"/>
  <c r="AI388" i="46"/>
  <c r="AH128" i="46"/>
  <c r="AJ258" i="46"/>
  <c r="AK128" i="46"/>
  <c r="Y388" i="46"/>
  <c r="AI520" i="46" l="1"/>
  <c r="AL520" i="46"/>
  <c r="AL524" i="46" s="1"/>
  <c r="AK574" i="79"/>
  <c r="AK583" i="79" s="1"/>
  <c r="P73" i="43" s="1"/>
  <c r="AK260" i="46"/>
  <c r="AK261" i="46" s="1"/>
  <c r="AJ260" i="46"/>
  <c r="AJ262" i="46" s="1"/>
  <c r="AI130" i="46"/>
  <c r="AI131" i="46" s="1"/>
  <c r="N54" i="43" s="1"/>
  <c r="AH130" i="46"/>
  <c r="AH131" i="46" s="1"/>
  <c r="M54" i="43" s="1"/>
  <c r="AK130" i="46"/>
  <c r="AK131" i="46" s="1"/>
  <c r="P54" i="43" s="1"/>
  <c r="AL260" i="46"/>
  <c r="AL264" i="46" s="1"/>
  <c r="Q58" i="43" s="1"/>
  <c r="AI260" i="46"/>
  <c r="AI262" i="46" s="1"/>
  <c r="AJ130" i="46"/>
  <c r="AJ131" i="46" s="1"/>
  <c r="O54" i="43" s="1"/>
  <c r="AJ520" i="46"/>
  <c r="AJ524" i="46" s="1"/>
  <c r="AK520" i="46"/>
  <c r="AK524" i="46" s="1"/>
  <c r="Y526" i="46"/>
  <c r="D64" i="43" s="1"/>
  <c r="AD526" i="46"/>
  <c r="I64" i="43" s="1"/>
  <c r="Y1128" i="79"/>
  <c r="Y1134" i="79"/>
  <c r="AI521" i="46"/>
  <c r="AI524" i="46"/>
  <c r="AF522" i="46"/>
  <c r="AF524" i="46"/>
  <c r="Y522" i="46"/>
  <c r="Y521" i="46"/>
  <c r="Y523" i="46"/>
  <c r="Y524" i="46"/>
  <c r="AA526" i="46"/>
  <c r="F64" i="43" s="1"/>
  <c r="AH522" i="46"/>
  <c r="AH524" i="46"/>
  <c r="AJ574" i="79"/>
  <c r="AA200" i="79"/>
  <c r="AB200" i="79"/>
  <c r="AJ384" i="79"/>
  <c r="AJ387" i="79" s="1"/>
  <c r="AH574" i="79"/>
  <c r="AH578" i="79" s="1"/>
  <c r="AL384" i="79"/>
  <c r="AL390" i="79" s="1"/>
  <c r="AC200" i="79"/>
  <c r="AC203" i="79" s="1"/>
  <c r="AK384" i="79"/>
  <c r="AK388" i="79" s="1"/>
  <c r="AF384" i="79"/>
  <c r="AF387" i="79" s="1"/>
  <c r="AI574" i="79"/>
  <c r="AI583" i="79" s="1"/>
  <c r="N73" i="43" s="1"/>
  <c r="AL574" i="79"/>
  <c r="AL578" i="79" s="1"/>
  <c r="AE574" i="79"/>
  <c r="AE577" i="79" s="1"/>
  <c r="AG574" i="79"/>
  <c r="AG577" i="79" s="1"/>
  <c r="AG384" i="79"/>
  <c r="AG392" i="79" s="1"/>
  <c r="L70" i="43" s="1"/>
  <c r="AD384" i="79"/>
  <c r="AD388" i="79" s="1"/>
  <c r="AB574" i="79"/>
  <c r="Z200" i="79"/>
  <c r="AB384" i="79"/>
  <c r="AB387" i="79" s="1"/>
  <c r="Z384" i="79"/>
  <c r="Z387" i="79" s="1"/>
  <c r="AC384" i="79"/>
  <c r="AC388" i="79" s="1"/>
  <c r="AD941" i="79"/>
  <c r="AH941" i="79"/>
  <c r="AH952" i="79" s="1"/>
  <c r="M79" i="43" s="1"/>
  <c r="AJ941" i="79"/>
  <c r="AJ952" i="79" s="1"/>
  <c r="O79" i="43" s="1"/>
  <c r="AI941" i="79"/>
  <c r="AI952" i="79" s="1"/>
  <c r="N79" i="43" s="1"/>
  <c r="Z941" i="79"/>
  <c r="Z952" i="79" s="1"/>
  <c r="E79" i="43" s="1"/>
  <c r="AK941" i="79"/>
  <c r="AK952" i="79" s="1"/>
  <c r="P79" i="43" s="1"/>
  <c r="AL941" i="79"/>
  <c r="AE941" i="79"/>
  <c r="AE952" i="79" s="1"/>
  <c r="J79" i="43" s="1"/>
  <c r="AF941" i="79"/>
  <c r="AC941" i="79"/>
  <c r="AC952" i="79" s="1"/>
  <c r="H79" i="43" s="1"/>
  <c r="AA941" i="79"/>
  <c r="AA952" i="79" s="1"/>
  <c r="F79" i="43" s="1"/>
  <c r="AB941" i="79"/>
  <c r="AB952" i="79" s="1"/>
  <c r="G79" i="43" s="1"/>
  <c r="AG941" i="79"/>
  <c r="AG952" i="79" s="1"/>
  <c r="L79" i="43" s="1"/>
  <c r="Z574" i="79"/>
  <c r="Y941" i="79"/>
  <c r="Y943" i="79" s="1"/>
  <c r="AA574" i="79"/>
  <c r="Y574" i="79"/>
  <c r="Y583" i="79" s="1"/>
  <c r="AJ1124" i="79"/>
  <c r="AJ1136" i="79" s="1"/>
  <c r="O82" i="43" s="1"/>
  <c r="AI1124" i="79"/>
  <c r="AL1124" i="79"/>
  <c r="AL1136" i="79" s="1"/>
  <c r="Q82" i="43" s="1"/>
  <c r="AG1124" i="79"/>
  <c r="AK1124" i="79"/>
  <c r="AK1136" i="79" s="1"/>
  <c r="P82" i="43" s="1"/>
  <c r="AH1124" i="79"/>
  <c r="AH1136" i="79" s="1"/>
  <c r="M82" i="43" s="1"/>
  <c r="AF1124" i="79"/>
  <c r="AC1124" i="79"/>
  <c r="AC1136" i="79" s="1"/>
  <c r="H82" i="43" s="1"/>
  <c r="AE1124" i="79"/>
  <c r="AE1136" i="79" s="1"/>
  <c r="J82" i="43" s="1"/>
  <c r="AB1124" i="79"/>
  <c r="AB1136" i="79" s="1"/>
  <c r="G82" i="43" s="1"/>
  <c r="AD1124" i="79"/>
  <c r="AD1136" i="79" s="1"/>
  <c r="I82" i="43" s="1"/>
  <c r="Z1124" i="79"/>
  <c r="Z1134" i="79" s="1"/>
  <c r="AA1124" i="79"/>
  <c r="AC574" i="79"/>
  <c r="AC580" i="79" s="1"/>
  <c r="AE201" i="79"/>
  <c r="AD200" i="79"/>
  <c r="AD203" i="79" s="1"/>
  <c r="AE384" i="79"/>
  <c r="AE387" i="79" s="1"/>
  <c r="AD574" i="79"/>
  <c r="AE205" i="79"/>
  <c r="AL758" i="79"/>
  <c r="AL768" i="79" s="1"/>
  <c r="Q76" i="43" s="1"/>
  <c r="AE758" i="79"/>
  <c r="AE768" i="79" s="1"/>
  <c r="J76" i="43" s="1"/>
  <c r="AI758" i="79"/>
  <c r="AG758" i="79"/>
  <c r="AF758" i="79"/>
  <c r="AF768" i="79" s="1"/>
  <c r="K76" i="43" s="1"/>
  <c r="Z758" i="79"/>
  <c r="Z768" i="79" s="1"/>
  <c r="E76" i="43" s="1"/>
  <c r="AD758" i="79"/>
  <c r="AC758" i="79"/>
  <c r="AC768" i="79" s="1"/>
  <c r="H76" i="43" s="1"/>
  <c r="AJ758" i="79"/>
  <c r="AJ768" i="79" s="1"/>
  <c r="O76" i="43" s="1"/>
  <c r="AH758" i="79"/>
  <c r="AH768" i="79" s="1"/>
  <c r="M76" i="43" s="1"/>
  <c r="AA758" i="79"/>
  <c r="AA768" i="79" s="1"/>
  <c r="F76" i="43" s="1"/>
  <c r="AB758" i="79"/>
  <c r="AB768" i="79" s="1"/>
  <c r="G76" i="43" s="1"/>
  <c r="AK758" i="79"/>
  <c r="AE202" i="79"/>
  <c r="AG200" i="79"/>
  <c r="AG204" i="79" s="1"/>
  <c r="AE203" i="79"/>
  <c r="AF574" i="79"/>
  <c r="AF578" i="79" s="1"/>
  <c r="Y384" i="79"/>
  <c r="Y392" i="79" s="1"/>
  <c r="AF200" i="79"/>
  <c r="AF203" i="79" s="1"/>
  <c r="AH384" i="79"/>
  <c r="AH392" i="79" s="1"/>
  <c r="M70" i="43" s="1"/>
  <c r="AH523" i="46"/>
  <c r="AG264" i="46"/>
  <c r="L58" i="43" s="1"/>
  <c r="AI522" i="46"/>
  <c r="AH521" i="46"/>
  <c r="AG262" i="46"/>
  <c r="AG263" i="46" s="1"/>
  <c r="L57" i="43" s="1"/>
  <c r="AI523" i="46"/>
  <c r="AI526" i="46"/>
  <c r="N64" i="43" s="1"/>
  <c r="AH526" i="46"/>
  <c r="M64" i="43" s="1"/>
  <c r="Y1129" i="79"/>
  <c r="AG392" i="46"/>
  <c r="AG393" i="46"/>
  <c r="AG391" i="46"/>
  <c r="Y1126" i="79"/>
  <c r="AI200" i="79"/>
  <c r="AI201" i="79" s="1"/>
  <c r="AJ200" i="79"/>
  <c r="AJ205" i="79" s="1"/>
  <c r="AK200" i="79"/>
  <c r="AK203" i="79" s="1"/>
  <c r="AL200" i="79"/>
  <c r="AL205" i="79" s="1"/>
  <c r="AH200" i="79"/>
  <c r="AH207" i="79" s="1"/>
  <c r="M67" i="43" s="1"/>
  <c r="AA386" i="79"/>
  <c r="AA389" i="79"/>
  <c r="AA390" i="79"/>
  <c r="AA388" i="79"/>
  <c r="AA387" i="79"/>
  <c r="AF132" i="46"/>
  <c r="K55" i="43" s="1"/>
  <c r="Y764" i="79"/>
  <c r="Y759" i="79"/>
  <c r="Y763" i="79"/>
  <c r="Y761" i="79"/>
  <c r="Y760" i="79"/>
  <c r="Y762" i="79"/>
  <c r="AF262" i="46"/>
  <c r="AF261" i="46"/>
  <c r="Y1130" i="79"/>
  <c r="Y1125" i="79"/>
  <c r="Y1127" i="79"/>
  <c r="Y1133" i="79"/>
  <c r="AF392" i="46"/>
  <c r="AF393" i="46"/>
  <c r="AF391" i="46"/>
  <c r="AH262" i="46"/>
  <c r="AH261" i="46"/>
  <c r="AG523" i="46"/>
  <c r="AG521" i="46"/>
  <c r="AG522" i="46"/>
  <c r="AF264" i="46"/>
  <c r="K58" i="43" s="1"/>
  <c r="Y1136" i="79"/>
  <c r="AF521" i="46"/>
  <c r="AK390" i="46"/>
  <c r="AK392" i="46" s="1"/>
  <c r="AH264" i="46"/>
  <c r="M58" i="43" s="1"/>
  <c r="AH390" i="46"/>
  <c r="AH395" i="46" s="1"/>
  <c r="M61" i="43" s="1"/>
  <c r="AG132" i="46"/>
  <c r="L55" i="43" s="1"/>
  <c r="AA392" i="79"/>
  <c r="F70" i="43" s="1"/>
  <c r="AF526" i="46"/>
  <c r="K64" i="43" s="1"/>
  <c r="AF523" i="46"/>
  <c r="AI384" i="79"/>
  <c r="AI386" i="79" s="1"/>
  <c r="AG526" i="46"/>
  <c r="L64" i="43" s="1"/>
  <c r="Y768" i="79"/>
  <c r="AJ393" i="46"/>
  <c r="AI393" i="46"/>
  <c r="Y204" i="79"/>
  <c r="Y202" i="79"/>
  <c r="Y203" i="79"/>
  <c r="AJ391" i="46"/>
  <c r="Y207" i="79"/>
  <c r="AJ132" i="46"/>
  <c r="O55" i="43" s="1"/>
  <c r="AI391" i="46"/>
  <c r="AA391" i="46"/>
  <c r="AA392" i="46"/>
  <c r="AC523" i="46"/>
  <c r="AC522" i="46"/>
  <c r="AE523" i="46"/>
  <c r="AE522" i="46"/>
  <c r="Z522" i="46"/>
  <c r="Z523" i="46"/>
  <c r="AB522" i="46"/>
  <c r="AB523" i="46"/>
  <c r="AA522" i="46"/>
  <c r="AA523" i="46"/>
  <c r="Y391" i="46"/>
  <c r="Y392" i="46"/>
  <c r="AD391" i="46"/>
  <c r="AD392" i="46"/>
  <c r="AD523" i="46"/>
  <c r="AD522" i="46"/>
  <c r="AL523" i="46"/>
  <c r="AL132" i="46"/>
  <c r="Q55" i="43" s="1"/>
  <c r="AL526" i="46"/>
  <c r="Q64" i="43" s="1"/>
  <c r="AL393" i="46"/>
  <c r="AL391" i="46"/>
  <c r="AL521" i="46"/>
  <c r="AK578" i="79"/>
  <c r="AK579" i="79"/>
  <c r="Y262" i="46"/>
  <c r="AC264" i="46"/>
  <c r="H58" i="43" s="1"/>
  <c r="AC393" i="46"/>
  <c r="AD393" i="46"/>
  <c r="Z521" i="46"/>
  <c r="Z526" i="46"/>
  <c r="E64" i="43" s="1"/>
  <c r="AD521" i="46"/>
  <c r="AB526" i="46"/>
  <c r="G64" i="43" s="1"/>
  <c r="AB521" i="46"/>
  <c r="AA521" i="46"/>
  <c r="AE526" i="46"/>
  <c r="J64" i="43" s="1"/>
  <c r="AE521" i="46"/>
  <c r="AC526" i="46"/>
  <c r="H64" i="43" s="1"/>
  <c r="AC521" i="46"/>
  <c r="AB261" i="46"/>
  <c r="AB263" i="46" s="1"/>
  <c r="G57" i="43" s="1"/>
  <c r="AE262" i="46"/>
  <c r="AE263" i="46" s="1"/>
  <c r="J57" i="43" s="1"/>
  <c r="AB393" i="46"/>
  <c r="AE264" i="46"/>
  <c r="J58" i="43" s="1"/>
  <c r="AD264" i="46"/>
  <c r="I58" i="43" s="1"/>
  <c r="AB391" i="46"/>
  <c r="AD261" i="46"/>
  <c r="AD263" i="46" s="1"/>
  <c r="I57" i="43" s="1"/>
  <c r="AD395" i="46"/>
  <c r="I61" i="43" s="1"/>
  <c r="AA393" i="46"/>
  <c r="AC391" i="46"/>
  <c r="AC262" i="46"/>
  <c r="AC263" i="46" s="1"/>
  <c r="H57" i="43" s="1"/>
  <c r="AC395" i="46"/>
  <c r="H61" i="43" s="1"/>
  <c r="AA395" i="46"/>
  <c r="F61" i="43" s="1"/>
  <c r="AB395" i="46"/>
  <c r="G61" i="43" s="1"/>
  <c r="AB264" i="46"/>
  <c r="G58" i="43" s="1"/>
  <c r="AA262" i="46"/>
  <c r="AA263" i="46" s="1"/>
  <c r="F57" i="43" s="1"/>
  <c r="AA264" i="46"/>
  <c r="F58" i="43" s="1"/>
  <c r="Y264" i="46"/>
  <c r="AF395" i="46"/>
  <c r="K61" i="43" s="1"/>
  <c r="AG395" i="46"/>
  <c r="L61" i="43" s="1"/>
  <c r="AJ395" i="46"/>
  <c r="O61" i="43" s="1"/>
  <c r="AI395" i="46"/>
  <c r="N61" i="43" s="1"/>
  <c r="AL395" i="46"/>
  <c r="Q61" i="43" s="1"/>
  <c r="AD132" i="46"/>
  <c r="I55" i="43" s="1"/>
  <c r="AA132" i="46"/>
  <c r="F55" i="43" s="1"/>
  <c r="AB132" i="46"/>
  <c r="G55" i="43" s="1"/>
  <c r="AC132" i="46"/>
  <c r="H55" i="43" s="1"/>
  <c r="AE132" i="46"/>
  <c r="J55" i="43" s="1"/>
  <c r="AE207" i="79"/>
  <c r="J67" i="43" s="1"/>
  <c r="AE395" i="46"/>
  <c r="J61" i="43" s="1"/>
  <c r="AE393" i="46"/>
  <c r="AE391" i="46"/>
  <c r="Y132" i="46"/>
  <c r="Y131" i="46"/>
  <c r="Y395" i="46"/>
  <c r="Y393" i="46"/>
  <c r="Y201" i="79"/>
  <c r="Y205" i="79"/>
  <c r="Z264" i="46"/>
  <c r="E58" i="43" s="1"/>
  <c r="Z262" i="46"/>
  <c r="Z261" i="46"/>
  <c r="Z395" i="46"/>
  <c r="E61" i="43" s="1"/>
  <c r="Z393" i="46"/>
  <c r="Z391" i="46"/>
  <c r="AC131" i="46"/>
  <c r="H54" i="43" s="1"/>
  <c r="AA131" i="46"/>
  <c r="F54" i="43" s="1"/>
  <c r="AB131" i="46"/>
  <c r="G54" i="43" s="1"/>
  <c r="Z131" i="46"/>
  <c r="Z132" i="46"/>
  <c r="E55" i="43" s="1"/>
  <c r="I54" i="43"/>
  <c r="AK580" i="79" l="1"/>
  <c r="AK575" i="79"/>
  <c r="AK577" i="79"/>
  <c r="AK581" i="79"/>
  <c r="AK576" i="79"/>
  <c r="AL522" i="46"/>
  <c r="AL525" i="46" s="1"/>
  <c r="Q63" i="43" s="1"/>
  <c r="AK262" i="46"/>
  <c r="AK263" i="46" s="1"/>
  <c r="P57" i="43" s="1"/>
  <c r="AK264" i="46"/>
  <c r="P58" i="43" s="1"/>
  <c r="AJ521" i="46"/>
  <c r="AK132" i="46"/>
  <c r="P55" i="43" s="1"/>
  <c r="U16" i="47" s="1"/>
  <c r="AJ522" i="46"/>
  <c r="AJ526" i="46"/>
  <c r="O64" i="43" s="1"/>
  <c r="AJ523" i="46"/>
  <c r="AK521" i="46"/>
  <c r="AL261" i="46"/>
  <c r="AK522" i="46"/>
  <c r="AL262" i="46"/>
  <c r="AK526" i="46"/>
  <c r="P64" i="43" s="1"/>
  <c r="AJ261" i="46"/>
  <c r="AJ263" i="46" s="1"/>
  <c r="O57" i="43" s="1"/>
  <c r="AJ264" i="46"/>
  <c r="O58" i="43" s="1"/>
  <c r="AK523" i="46"/>
  <c r="AI264" i="46"/>
  <c r="N58" i="43" s="1"/>
  <c r="AI132" i="46"/>
  <c r="N55" i="43" s="1"/>
  <c r="S23" i="47" s="1"/>
  <c r="AI261" i="46"/>
  <c r="AI263" i="46" s="1"/>
  <c r="N57" i="43" s="1"/>
  <c r="AH132" i="46"/>
  <c r="M55" i="43" s="1"/>
  <c r="R21" i="47" s="1"/>
  <c r="T18" i="47"/>
  <c r="P20" i="47"/>
  <c r="Q15" i="47"/>
  <c r="AB580" i="79"/>
  <c r="AB579" i="79"/>
  <c r="AB203" i="79"/>
  <c r="AB204" i="79"/>
  <c r="AA201" i="79"/>
  <c r="AA204" i="79"/>
  <c r="AA205" i="79"/>
  <c r="AD579" i="79"/>
  <c r="AD583" i="79"/>
  <c r="I73" i="43" s="1"/>
  <c r="Z204" i="79"/>
  <c r="Z205" i="79"/>
  <c r="AJ580" i="79"/>
  <c r="AJ583" i="79"/>
  <c r="O73" i="43" s="1"/>
  <c r="Y577" i="79"/>
  <c r="Y580" i="79"/>
  <c r="Z578" i="79"/>
  <c r="Z580" i="79"/>
  <c r="Y525" i="46"/>
  <c r="V21" i="47"/>
  <c r="Z1136" i="79"/>
  <c r="E82" i="43" s="1"/>
  <c r="D70" i="43"/>
  <c r="AM131" i="46"/>
  <c r="C93" i="43" s="1"/>
  <c r="D76" i="43"/>
  <c r="AM524" i="46"/>
  <c r="D67" i="43"/>
  <c r="AD578" i="79"/>
  <c r="AH579" i="79"/>
  <c r="AL579" i="79"/>
  <c r="AD575" i="79"/>
  <c r="AI579" i="79"/>
  <c r="AE392" i="79"/>
  <c r="J70" i="43" s="1"/>
  <c r="AB202" i="79"/>
  <c r="AD386" i="79"/>
  <c r="AC204" i="79"/>
  <c r="AG580" i="79"/>
  <c r="AA576" i="79"/>
  <c r="AG579" i="79"/>
  <c r="AH575" i="79"/>
  <c r="AA578" i="79"/>
  <c r="AL576" i="79"/>
  <c r="AC207" i="79"/>
  <c r="H67" i="43" s="1"/>
  <c r="Z389" i="79"/>
  <c r="AC202" i="79"/>
  <c r="AD385" i="79"/>
  <c r="AB205" i="79"/>
  <c r="AD387" i="79"/>
  <c r="AL583" i="79"/>
  <c r="Q73" i="43" s="1"/>
  <c r="AL575" i="79"/>
  <c r="AB207" i="79"/>
  <c r="G67" i="43" s="1"/>
  <c r="AD392" i="79"/>
  <c r="I70" i="43" s="1"/>
  <c r="Z386" i="79"/>
  <c r="AL577" i="79"/>
  <c r="Z390" i="79"/>
  <c r="AB201" i="79"/>
  <c r="AB388" i="79"/>
  <c r="AK205" i="79"/>
  <c r="AA202" i="79"/>
  <c r="AA207" i="79"/>
  <c r="F67" i="43" s="1"/>
  <c r="AE388" i="79"/>
  <c r="AB390" i="79"/>
  <c r="AB389" i="79"/>
  <c r="AB392" i="79"/>
  <c r="G70" i="43" s="1"/>
  <c r="AI577" i="79"/>
  <c r="AI580" i="79"/>
  <c r="AK204" i="79"/>
  <c r="AI576" i="79"/>
  <c r="AG583" i="79"/>
  <c r="L73" i="43" s="1"/>
  <c r="AB386" i="79"/>
  <c r="AA575" i="79"/>
  <c r="AG581" i="79"/>
  <c r="AA203" i="79"/>
  <c r="AI575" i="79"/>
  <c r="AH576" i="79"/>
  <c r="AB385" i="79"/>
  <c r="AA577" i="79"/>
  <c r="AG576" i="79"/>
  <c r="AH583" i="79"/>
  <c r="M73" i="43" s="1"/>
  <c r="AA583" i="79"/>
  <c r="F73" i="43" s="1"/>
  <c r="AA580" i="79"/>
  <c r="AG575" i="79"/>
  <c r="AA579" i="79"/>
  <c r="AG578" i="79"/>
  <c r="AD389" i="79"/>
  <c r="AG202" i="79"/>
  <c r="AK393" i="46"/>
  <c r="AB577" i="79"/>
  <c r="AJ385" i="79"/>
  <c r="AL203" i="79"/>
  <c r="AK392" i="79"/>
  <c r="P70" i="43" s="1"/>
  <c r="AG386" i="79"/>
  <c r="AL204" i="79"/>
  <c r="AK386" i="79"/>
  <c r="AL389" i="79"/>
  <c r="AG387" i="79"/>
  <c r="AE576" i="79"/>
  <c r="AK385" i="79"/>
  <c r="Y946" i="79"/>
  <c r="AL387" i="79"/>
  <c r="AH389" i="79"/>
  <c r="AI385" i="79"/>
  <c r="AH390" i="79"/>
  <c r="AG207" i="79"/>
  <c r="L67" i="43" s="1"/>
  <c r="AD202" i="79"/>
  <c r="AH385" i="79"/>
  <c r="Y387" i="79"/>
  <c r="AG390" i="79"/>
  <c r="Y389" i="79"/>
  <c r="AK390" i="79"/>
  <c r="AL392" i="79"/>
  <c r="Q70" i="43" s="1"/>
  <c r="AJ390" i="79"/>
  <c r="AF583" i="79"/>
  <c r="K73" i="43" s="1"/>
  <c r="AG389" i="79"/>
  <c r="AL388" i="79"/>
  <c r="AJ386" i="79"/>
  <c r="AB583" i="79"/>
  <c r="G73" i="43" s="1"/>
  <c r="AG201" i="79"/>
  <c r="AC578" i="79"/>
  <c r="AF389" i="79"/>
  <c r="Y952" i="79"/>
  <c r="Q19" i="47"/>
  <c r="AC576" i="79"/>
  <c r="Q24" i="47"/>
  <c r="AD207" i="79"/>
  <c r="I67" i="43" s="1"/>
  <c r="AD205" i="79"/>
  <c r="AG205" i="79"/>
  <c r="AI525" i="46"/>
  <c r="N63" i="43" s="1"/>
  <c r="AG203" i="79"/>
  <c r="AH525" i="46"/>
  <c r="M63" i="43" s="1"/>
  <c r="Q26" i="47"/>
  <c r="AK207" i="79"/>
  <c r="P67" i="43" s="1"/>
  <c r="AF202" i="79"/>
  <c r="Y944" i="79"/>
  <c r="AJ581" i="79"/>
  <c r="AF386" i="79"/>
  <c r="AK387" i="79"/>
  <c r="AL386" i="79"/>
  <c r="AG388" i="79"/>
  <c r="AC577" i="79"/>
  <c r="AJ576" i="79"/>
  <c r="AF390" i="79"/>
  <c r="AH388" i="79"/>
  <c r="AF579" i="79"/>
  <c r="AJ577" i="79"/>
  <c r="AJ578" i="79"/>
  <c r="AF581" i="79"/>
  <c r="AK389" i="79"/>
  <c r="AJ389" i="79"/>
  <c r="Z201" i="79"/>
  <c r="AG385" i="79"/>
  <c r="AH387" i="79"/>
  <c r="AB578" i="79"/>
  <c r="AH386" i="79"/>
  <c r="AF580" i="79"/>
  <c r="Z203" i="79"/>
  <c r="AF576" i="79"/>
  <c r="AL385" i="79"/>
  <c r="AJ392" i="79"/>
  <c r="O70" i="43" s="1"/>
  <c r="Z202" i="79"/>
  <c r="AB576" i="79"/>
  <c r="AJ575" i="79"/>
  <c r="AF575" i="79"/>
  <c r="Y942" i="79"/>
  <c r="AJ388" i="79"/>
  <c r="Y576" i="79"/>
  <c r="AB575" i="79"/>
  <c r="AJ579" i="79"/>
  <c r="AF577" i="79"/>
  <c r="AD580" i="79"/>
  <c r="AC386" i="79"/>
  <c r="AE575" i="79"/>
  <c r="AF204" i="79"/>
  <c r="Q31" i="47"/>
  <c r="AE583" i="79"/>
  <c r="J73" i="43" s="1"/>
  <c r="Q17" i="47"/>
  <c r="AK202" i="79"/>
  <c r="AL581" i="79"/>
  <c r="Z392" i="79"/>
  <c r="E70" i="43" s="1"/>
  <c r="Z388" i="79"/>
  <c r="AC575" i="79"/>
  <c r="AC201" i="79"/>
  <c r="AC390" i="79"/>
  <c r="AF385" i="79"/>
  <c r="AE580" i="79"/>
  <c r="AD576" i="79"/>
  <c r="AC392" i="79"/>
  <c r="H70" i="43" s="1"/>
  <c r="AI581" i="79"/>
  <c r="AI578" i="79"/>
  <c r="AC389" i="79"/>
  <c r="Z207" i="79"/>
  <c r="E67" i="43" s="1"/>
  <c r="Q21" i="47"/>
  <c r="AL580" i="79"/>
  <c r="AC583" i="79"/>
  <c r="H73" i="43" s="1"/>
  <c r="Y575" i="79"/>
  <c r="Z385" i="79"/>
  <c r="AC205" i="79"/>
  <c r="AC385" i="79"/>
  <c r="AF388" i="79"/>
  <c r="AD577" i="79"/>
  <c r="Y950" i="79"/>
  <c r="AK201" i="79"/>
  <c r="AF392" i="79"/>
  <c r="K70" i="43" s="1"/>
  <c r="AG525" i="46"/>
  <c r="L63" i="43" s="1"/>
  <c r="AF263" i="46"/>
  <c r="K57" i="43" s="1"/>
  <c r="P39" i="47" s="1"/>
  <c r="AC579" i="79"/>
  <c r="AE581" i="79"/>
  <c r="AD390" i="79"/>
  <c r="AC387" i="79"/>
  <c r="AE578" i="79"/>
  <c r="AE579" i="79"/>
  <c r="AD581" i="79"/>
  <c r="D73" i="43"/>
  <c r="AH581" i="79"/>
  <c r="AH580" i="79"/>
  <c r="AH577" i="79"/>
  <c r="AA1130" i="79"/>
  <c r="AA1128" i="79"/>
  <c r="AA1126" i="79"/>
  <c r="AA1133" i="79"/>
  <c r="AA1125" i="79"/>
  <c r="AA1134" i="79"/>
  <c r="AA1129" i="79"/>
  <c r="AA1127" i="79"/>
  <c r="AI390" i="79"/>
  <c r="Z575" i="79"/>
  <c r="Z577" i="79"/>
  <c r="Z583" i="79"/>
  <c r="E73" i="43" s="1"/>
  <c r="Z762" i="79"/>
  <c r="Z761" i="79"/>
  <c r="Z759" i="79"/>
  <c r="Z764" i="79"/>
  <c r="Z760" i="79"/>
  <c r="Z763" i="79"/>
  <c r="Z1126" i="79"/>
  <c r="Z1127" i="79"/>
  <c r="Z1130" i="79"/>
  <c r="Z1125" i="79"/>
  <c r="Z1129" i="79"/>
  <c r="Z1128" i="79"/>
  <c r="Z1133" i="79"/>
  <c r="AG1134" i="79"/>
  <c r="AG1125" i="79"/>
  <c r="AG1127" i="79"/>
  <c r="AG1133" i="79"/>
  <c r="AG1130" i="79"/>
  <c r="AG1131" i="79"/>
  <c r="AG1132" i="79"/>
  <c r="AG1126" i="79"/>
  <c r="AG1129" i="79"/>
  <c r="AG1128" i="79"/>
  <c r="AF945" i="79"/>
  <c r="AF942" i="79"/>
  <c r="AF946" i="79"/>
  <c r="AF947" i="79"/>
  <c r="AF949" i="79"/>
  <c r="AF944" i="79"/>
  <c r="AF950" i="79"/>
  <c r="AF948" i="79"/>
  <c r="AF943" i="79"/>
  <c r="AD944" i="79"/>
  <c r="AD949" i="79"/>
  <c r="AD946" i="79"/>
  <c r="AD943" i="79"/>
  <c r="AD948" i="79"/>
  <c r="AD942" i="79"/>
  <c r="AD947" i="79"/>
  <c r="AD950" i="79"/>
  <c r="AD945" i="79"/>
  <c r="AK395" i="46"/>
  <c r="P61" i="43" s="1"/>
  <c r="AK391" i="46"/>
  <c r="AL207" i="79"/>
  <c r="Q67" i="43" s="1"/>
  <c r="AE389" i="79"/>
  <c r="AK764" i="79"/>
  <c r="AK765" i="79"/>
  <c r="AK759" i="79"/>
  <c r="AK763" i="79"/>
  <c r="AK762" i="79"/>
  <c r="AK766" i="79"/>
  <c r="AK760" i="79"/>
  <c r="AK761" i="79"/>
  <c r="AF759" i="79"/>
  <c r="AF763" i="79"/>
  <c r="AF766" i="79"/>
  <c r="AF760" i="79"/>
  <c r="AF764" i="79"/>
  <c r="AF765" i="79"/>
  <c r="AF761" i="79"/>
  <c r="AF762" i="79"/>
  <c r="AD1131" i="79"/>
  <c r="AD1129" i="79"/>
  <c r="AD1133" i="79"/>
  <c r="AD1125" i="79"/>
  <c r="AD1132" i="79"/>
  <c r="AD1128" i="79"/>
  <c r="AD1130" i="79"/>
  <c r="AD1134" i="79"/>
  <c r="AD1127" i="79"/>
  <c r="AD1126" i="79"/>
  <c r="AL1125" i="79"/>
  <c r="AL1133" i="79"/>
  <c r="AL1128" i="79"/>
  <c r="AL1134" i="79"/>
  <c r="AL1132" i="79"/>
  <c r="AL1126" i="79"/>
  <c r="AL1131" i="79"/>
  <c r="AL1127" i="79"/>
  <c r="AL1129" i="79"/>
  <c r="AL1130" i="79"/>
  <c r="AE948" i="79"/>
  <c r="AE950" i="79"/>
  <c r="AE944" i="79"/>
  <c r="AE946" i="79"/>
  <c r="AE945" i="79"/>
  <c r="AE949" i="79"/>
  <c r="AE942" i="79"/>
  <c r="AE947" i="79"/>
  <c r="AE943" i="79"/>
  <c r="AC946" i="79"/>
  <c r="AC943" i="79"/>
  <c r="AC945" i="79"/>
  <c r="AC942" i="79"/>
  <c r="AC944" i="79"/>
  <c r="AC947" i="79"/>
  <c r="AC950" i="79"/>
  <c r="Z579" i="79"/>
  <c r="AB762" i="79"/>
  <c r="AB764" i="79"/>
  <c r="AB761" i="79"/>
  <c r="AB759" i="79"/>
  <c r="AB760" i="79"/>
  <c r="AB763" i="79"/>
  <c r="AG766" i="79"/>
  <c r="AG764" i="79"/>
  <c r="AG763" i="79"/>
  <c r="AG765" i="79"/>
  <c r="AG759" i="79"/>
  <c r="AG761" i="79"/>
  <c r="AG760" i="79"/>
  <c r="AG762" i="79"/>
  <c r="AE386" i="79"/>
  <c r="AE390" i="79"/>
  <c r="AB1126" i="79"/>
  <c r="AB1127" i="79"/>
  <c r="AB1133" i="79"/>
  <c r="AB1128" i="79"/>
  <c r="AB1134" i="79"/>
  <c r="AB1129" i="79"/>
  <c r="AB1130" i="79"/>
  <c r="AB1125" i="79"/>
  <c r="AI1134" i="79"/>
  <c r="AI1130" i="79"/>
  <c r="AI1129" i="79"/>
  <c r="AI1128" i="79"/>
  <c r="AI1127" i="79"/>
  <c r="AI1131" i="79"/>
  <c r="AI1132" i="79"/>
  <c r="AI1125" i="79"/>
  <c r="AI1126" i="79"/>
  <c r="AI1133" i="79"/>
  <c r="AL942" i="79"/>
  <c r="AL943" i="79"/>
  <c r="AL950" i="79"/>
  <c r="AL944" i="79"/>
  <c r="AL947" i="79"/>
  <c r="AL948" i="79"/>
  <c r="AL949" i="79"/>
  <c r="AL945" i="79"/>
  <c r="AL946" i="79"/>
  <c r="AI387" i="79"/>
  <c r="AF207" i="79"/>
  <c r="K67" i="43" s="1"/>
  <c r="AA760" i="79"/>
  <c r="AA762" i="79"/>
  <c r="AA761" i="79"/>
  <c r="AA759" i="79"/>
  <c r="AA764" i="79"/>
  <c r="AA763" i="79"/>
  <c r="AI765" i="79"/>
  <c r="AI763" i="79"/>
  <c r="AI766" i="79"/>
  <c r="AI759" i="79"/>
  <c r="AI764" i="79"/>
  <c r="AI761" i="79"/>
  <c r="AI762" i="79"/>
  <c r="AI760" i="79"/>
  <c r="AD204" i="79"/>
  <c r="AD201" i="79"/>
  <c r="AF952" i="79"/>
  <c r="K79" i="43" s="1"/>
  <c r="AE1126" i="79"/>
  <c r="AE1128" i="79"/>
  <c r="AE1133" i="79"/>
  <c r="AE1132" i="79"/>
  <c r="AE1131" i="79"/>
  <c r="AE1127" i="79"/>
  <c r="AE1125" i="79"/>
  <c r="AE1130" i="79"/>
  <c r="AE1134" i="79"/>
  <c r="AE1129" i="79"/>
  <c r="AJ1132" i="79"/>
  <c r="AJ1133" i="79"/>
  <c r="AJ1127" i="79"/>
  <c r="AJ1129" i="79"/>
  <c r="AJ1126" i="79"/>
  <c r="AJ1131" i="79"/>
  <c r="AJ1125" i="79"/>
  <c r="AJ1134" i="79"/>
  <c r="AJ1128" i="79"/>
  <c r="AJ1130" i="79"/>
  <c r="AK949" i="79"/>
  <c r="AK942" i="79"/>
  <c r="AK944" i="79"/>
  <c r="AK948" i="79"/>
  <c r="AK950" i="79"/>
  <c r="AK947" i="79"/>
  <c r="AK945" i="79"/>
  <c r="AK946" i="79"/>
  <c r="AK943" i="79"/>
  <c r="AD761" i="79"/>
  <c r="AD763" i="79"/>
  <c r="AD762" i="79"/>
  <c r="AD766" i="79"/>
  <c r="AD765" i="79"/>
  <c r="AD764" i="79"/>
  <c r="AD759" i="79"/>
  <c r="AD760" i="79"/>
  <c r="AK1130" i="79"/>
  <c r="AK1134" i="79"/>
  <c r="AK1129" i="79"/>
  <c r="AK1125" i="79"/>
  <c r="AK1131" i="79"/>
  <c r="AK1127" i="79"/>
  <c r="AK1133" i="79"/>
  <c r="AK1128" i="79"/>
  <c r="AK1132" i="79"/>
  <c r="AK1126" i="79"/>
  <c r="AI389" i="79"/>
  <c r="AH760" i="79"/>
  <c r="AH766" i="79"/>
  <c r="AH765" i="79"/>
  <c r="AH759" i="79"/>
  <c r="AH762" i="79"/>
  <c r="AH761" i="79"/>
  <c r="AH764" i="79"/>
  <c r="AH763" i="79"/>
  <c r="AL952" i="79"/>
  <c r="Q79" i="43" s="1"/>
  <c r="Y578" i="79"/>
  <c r="Y579" i="79"/>
  <c r="Z942" i="79"/>
  <c r="Z944" i="79"/>
  <c r="Z950" i="79"/>
  <c r="Z947" i="79"/>
  <c r="Z945" i="79"/>
  <c r="Z946" i="79"/>
  <c r="Z943" i="79"/>
  <c r="AI392" i="79"/>
  <c r="N70" i="43" s="1"/>
  <c r="AF205" i="79"/>
  <c r="Z576" i="79"/>
  <c r="Y388" i="79"/>
  <c r="Y390" i="79"/>
  <c r="AJ764" i="79"/>
  <c r="AJ765" i="79"/>
  <c r="AJ766" i="79"/>
  <c r="AJ760" i="79"/>
  <c r="AJ759" i="79"/>
  <c r="AJ762" i="79"/>
  <c r="AJ763" i="79"/>
  <c r="AJ761" i="79"/>
  <c r="AL759" i="79"/>
  <c r="AL760" i="79"/>
  <c r="AL765" i="79"/>
  <c r="AL766" i="79"/>
  <c r="AL762" i="79"/>
  <c r="AL763" i="79"/>
  <c r="AL764" i="79"/>
  <c r="AL761" i="79"/>
  <c r="AG1136" i="79"/>
  <c r="L82" i="43" s="1"/>
  <c r="AK768" i="79"/>
  <c r="P76" i="43" s="1"/>
  <c r="AF1127" i="79"/>
  <c r="AF1132" i="79"/>
  <c r="AF1131" i="79"/>
  <c r="AF1129" i="79"/>
  <c r="AF1134" i="79"/>
  <c r="AF1126" i="79"/>
  <c r="AF1130" i="79"/>
  <c r="AF1125" i="79"/>
  <c r="AF1128" i="79"/>
  <c r="AF1133" i="79"/>
  <c r="AB942" i="79"/>
  <c r="AB944" i="79"/>
  <c r="AB947" i="79"/>
  <c r="AB950" i="79"/>
  <c r="AB946" i="79"/>
  <c r="AB945" i="79"/>
  <c r="AB943" i="79"/>
  <c r="AI945" i="79"/>
  <c r="AI948" i="79"/>
  <c r="AI946" i="79"/>
  <c r="AI949" i="79"/>
  <c r="AI943" i="79"/>
  <c r="AI947" i="79"/>
  <c r="AI950" i="79"/>
  <c r="AI942" i="79"/>
  <c r="AI944" i="79"/>
  <c r="AG768" i="79"/>
  <c r="L76" i="43" s="1"/>
  <c r="AE766" i="79"/>
  <c r="AE763" i="79"/>
  <c r="AE759" i="79"/>
  <c r="AE764" i="79"/>
  <c r="AE765" i="79"/>
  <c r="AE762" i="79"/>
  <c r="AE760" i="79"/>
  <c r="AE761" i="79"/>
  <c r="AC1125" i="79"/>
  <c r="AC1129" i="79"/>
  <c r="AC1126" i="79"/>
  <c r="AC1133" i="79"/>
  <c r="AC1134" i="79"/>
  <c r="AC1128" i="79"/>
  <c r="AC1127" i="79"/>
  <c r="AC1130" i="79"/>
  <c r="AG944" i="79"/>
  <c r="AG947" i="79"/>
  <c r="AG945" i="79"/>
  <c r="AG949" i="79"/>
  <c r="AG946" i="79"/>
  <c r="AG942" i="79"/>
  <c r="AG950" i="79"/>
  <c r="AG943" i="79"/>
  <c r="AG948" i="79"/>
  <c r="AD952" i="79"/>
  <c r="I79" i="43" s="1"/>
  <c r="AI388" i="79"/>
  <c r="AF201" i="79"/>
  <c r="AE385" i="79"/>
  <c r="Y386" i="79"/>
  <c r="Y385" i="79"/>
  <c r="AA1136" i="79"/>
  <c r="F82" i="43" s="1"/>
  <c r="AD768" i="79"/>
  <c r="I76" i="43" s="1"/>
  <c r="AC764" i="79"/>
  <c r="AC762" i="79"/>
  <c r="AC761" i="79"/>
  <c r="AC763" i="79"/>
  <c r="AC759" i="79"/>
  <c r="AC760" i="79"/>
  <c r="AI1136" i="79"/>
  <c r="N82" i="43" s="1"/>
  <c r="AF1136" i="79"/>
  <c r="K82" i="43" s="1"/>
  <c r="AH1134" i="79"/>
  <c r="AH1132" i="79"/>
  <c r="AH1133" i="79"/>
  <c r="AH1125" i="79"/>
  <c r="AH1131" i="79"/>
  <c r="AH1129" i="79"/>
  <c r="AH1127" i="79"/>
  <c r="AH1128" i="79"/>
  <c r="AH1126" i="79"/>
  <c r="AH1130" i="79"/>
  <c r="Y947" i="79"/>
  <c r="Y945" i="79"/>
  <c r="AA946" i="79"/>
  <c r="AA950" i="79"/>
  <c r="AA945" i="79"/>
  <c r="AA944" i="79"/>
  <c r="AA942" i="79"/>
  <c r="AA947" i="79"/>
  <c r="AA943" i="79"/>
  <c r="AJ945" i="79"/>
  <c r="AJ946" i="79"/>
  <c r="AJ943" i="79"/>
  <c r="AJ948" i="79"/>
  <c r="AJ944" i="79"/>
  <c r="AJ942" i="79"/>
  <c r="AJ949" i="79"/>
  <c r="AJ947" i="79"/>
  <c r="AJ950" i="79"/>
  <c r="AI768" i="79"/>
  <c r="N76" i="43" s="1"/>
  <c r="AH946" i="79"/>
  <c r="AH944" i="79"/>
  <c r="AH943" i="79"/>
  <c r="AH947" i="79"/>
  <c r="AH948" i="79"/>
  <c r="AH942" i="79"/>
  <c r="AH949" i="79"/>
  <c r="AH950" i="79"/>
  <c r="AH945" i="79"/>
  <c r="P15" i="47"/>
  <c r="AI207" i="79"/>
  <c r="N67" i="43" s="1"/>
  <c r="AF394" i="46"/>
  <c r="K60" i="43" s="1"/>
  <c r="AF525" i="46"/>
  <c r="K63" i="43" s="1"/>
  <c r="AH263" i="46"/>
  <c r="M57" i="43" s="1"/>
  <c r="AA391" i="79"/>
  <c r="F69" i="43" s="1"/>
  <c r="AG394" i="46"/>
  <c r="L60" i="43" s="1"/>
  <c r="D82" i="43"/>
  <c r="P17" i="47"/>
  <c r="P18" i="47"/>
  <c r="AJ204" i="79"/>
  <c r="AI202" i="79"/>
  <c r="P21" i="47"/>
  <c r="P24" i="47"/>
  <c r="Q22" i="47"/>
  <c r="Q25" i="47"/>
  <c r="AL202" i="79"/>
  <c r="AI204" i="79"/>
  <c r="AH392" i="46"/>
  <c r="E94" i="43" s="1"/>
  <c r="AH393" i="46"/>
  <c r="AH391" i="46"/>
  <c r="P19" i="47"/>
  <c r="AJ202" i="79"/>
  <c r="P22" i="47"/>
  <c r="Q23" i="47"/>
  <c r="AI205" i="79"/>
  <c r="P16" i="47"/>
  <c r="P25" i="47"/>
  <c r="P23" i="47"/>
  <c r="Q18" i="47"/>
  <c r="Q16" i="47"/>
  <c r="AL201" i="79"/>
  <c r="AJ201" i="79"/>
  <c r="AJ203" i="79"/>
  <c r="AI203" i="79"/>
  <c r="P26" i="47"/>
  <c r="Q20" i="47"/>
  <c r="AJ207" i="79"/>
  <c r="O67" i="43" s="1"/>
  <c r="AH205" i="79"/>
  <c r="AH203" i="79"/>
  <c r="AH201" i="79"/>
  <c r="AH202" i="79"/>
  <c r="AH204" i="79"/>
  <c r="AI394" i="46"/>
  <c r="N60" i="43" s="1"/>
  <c r="T24" i="47"/>
  <c r="T17" i="47"/>
  <c r="T19" i="47"/>
  <c r="T16" i="47"/>
  <c r="T22" i="47"/>
  <c r="S20" i="47"/>
  <c r="T21" i="47"/>
  <c r="T15" i="47"/>
  <c r="AJ394" i="46"/>
  <c r="O60" i="43" s="1"/>
  <c r="S24" i="47"/>
  <c r="T26" i="47"/>
  <c r="T20" i="47"/>
  <c r="T23" i="47"/>
  <c r="T25" i="47"/>
  <c r="S26" i="47"/>
  <c r="S21" i="47"/>
  <c r="S18" i="47"/>
  <c r="S16" i="47"/>
  <c r="S22" i="47"/>
  <c r="V18" i="47"/>
  <c r="Y206" i="79"/>
  <c r="V16" i="47"/>
  <c r="V20" i="47"/>
  <c r="V23" i="47"/>
  <c r="V25" i="47"/>
  <c r="V15" i="47"/>
  <c r="V26" i="47"/>
  <c r="V24" i="47"/>
  <c r="V19" i="47"/>
  <c r="V17" i="47"/>
  <c r="V22" i="47"/>
  <c r="Y263" i="46"/>
  <c r="D57" i="43" s="1"/>
  <c r="D58" i="43"/>
  <c r="Q34" i="47"/>
  <c r="Q40" i="47"/>
  <c r="Q41" i="47"/>
  <c r="Q36" i="47"/>
  <c r="Q30" i="47"/>
  <c r="Q35" i="47"/>
  <c r="Q37" i="47"/>
  <c r="Q38" i="47"/>
  <c r="Q39" i="47"/>
  <c r="Q33" i="47"/>
  <c r="Q32" i="47"/>
  <c r="AL394" i="46"/>
  <c r="Q60" i="43" s="1"/>
  <c r="AA394" i="46"/>
  <c r="F60" i="43" s="1"/>
  <c r="K45" i="47" s="1"/>
  <c r="AC394" i="46"/>
  <c r="H60" i="43" s="1"/>
  <c r="M45" i="47" s="1"/>
  <c r="AE525" i="46"/>
  <c r="J63" i="43" s="1"/>
  <c r="AD394" i="46"/>
  <c r="I60" i="43" s="1"/>
  <c r="N51" i="47" s="1"/>
  <c r="AB525" i="46"/>
  <c r="G63" i="43" s="1"/>
  <c r="AD525" i="46"/>
  <c r="I63" i="43" s="1"/>
  <c r="AA525" i="46"/>
  <c r="F63" i="43" s="1"/>
  <c r="AC525" i="46"/>
  <c r="H63" i="43" s="1"/>
  <c r="Z525" i="46"/>
  <c r="E63" i="43" s="1"/>
  <c r="AB394"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4" i="46"/>
  <c r="J60" i="43" s="1"/>
  <c r="AE206" i="79"/>
  <c r="J66" i="43" s="1"/>
  <c r="Z394" i="46"/>
  <c r="E60" i="43" s="1"/>
  <c r="Z263" i="46"/>
  <c r="Y394" i="46"/>
  <c r="J54" i="43"/>
  <c r="D54" i="43"/>
  <c r="D55" i="43"/>
  <c r="E54" i="43"/>
  <c r="AK582" i="79" l="1"/>
  <c r="P72" i="43" s="1"/>
  <c r="T33" i="47"/>
  <c r="S25" i="47"/>
  <c r="S15" i="47"/>
  <c r="S17" i="47"/>
  <c r="S19" i="47"/>
  <c r="D93" i="43"/>
  <c r="AM261" i="46"/>
  <c r="AM522" i="46"/>
  <c r="T40" i="47"/>
  <c r="F94" i="43"/>
  <c r="U17" i="47"/>
  <c r="T34" i="47"/>
  <c r="T31" i="47"/>
  <c r="T39" i="47"/>
  <c r="T38" i="47"/>
  <c r="T36" i="47"/>
  <c r="T30" i="47"/>
  <c r="T35" i="47"/>
  <c r="T37" i="47"/>
  <c r="T41" i="47"/>
  <c r="T32" i="47"/>
  <c r="S38" i="47"/>
  <c r="AM521" i="46"/>
  <c r="U23" i="47"/>
  <c r="S30" i="47"/>
  <c r="U21" i="47"/>
  <c r="F93" i="43"/>
  <c r="U25" i="47"/>
  <c r="AM262" i="46"/>
  <c r="U19" i="47"/>
  <c r="U24" i="47"/>
  <c r="U22" i="47"/>
  <c r="U26" i="47"/>
  <c r="U15" i="47"/>
  <c r="U20" i="47"/>
  <c r="U18" i="47"/>
  <c r="AJ525" i="46"/>
  <c r="O63" i="43" s="1"/>
  <c r="T60" i="47" s="1"/>
  <c r="AM523" i="46"/>
  <c r="R64" i="43"/>
  <c r="AK525" i="46"/>
  <c r="P63" i="43" s="1"/>
  <c r="R19" i="47"/>
  <c r="AL263" i="46"/>
  <c r="Q57" i="43" s="1"/>
  <c r="V39" i="47" s="1"/>
  <c r="D94" i="43"/>
  <c r="S41" i="47"/>
  <c r="S37" i="47"/>
  <c r="S34" i="47"/>
  <c r="S40" i="47"/>
  <c r="S32" i="47"/>
  <c r="S56" i="47"/>
  <c r="S33" i="47"/>
  <c r="S36" i="47"/>
  <c r="S39" i="47"/>
  <c r="R58" i="43"/>
  <c r="AM264" i="46"/>
  <c r="D104" i="43" s="1"/>
  <c r="AM526" i="46"/>
  <c r="F104" i="43" s="1"/>
  <c r="S35" i="47"/>
  <c r="S31" i="47"/>
  <c r="R15" i="47"/>
  <c r="R22" i="47"/>
  <c r="R23" i="47"/>
  <c r="R17" i="47"/>
  <c r="AM132" i="46"/>
  <c r="C104" i="43" s="1"/>
  <c r="R20" i="47"/>
  <c r="R30" i="47"/>
  <c r="R25" i="47"/>
  <c r="R16" i="47"/>
  <c r="R18" i="47"/>
  <c r="R26" i="47"/>
  <c r="R24" i="47"/>
  <c r="AM385" i="79"/>
  <c r="AM386" i="79"/>
  <c r="AM387" i="79"/>
  <c r="R54" i="43"/>
  <c r="AM207" i="79"/>
  <c r="G104" i="43" s="1"/>
  <c r="AD582" i="79"/>
  <c r="I72" i="43" s="1"/>
  <c r="AJ582" i="79"/>
  <c r="O72" i="43" s="1"/>
  <c r="U31" i="47"/>
  <c r="R55" i="43"/>
  <c r="AM391" i="46"/>
  <c r="AM577" i="79"/>
  <c r="AM393" i="46"/>
  <c r="AM202" i="79"/>
  <c r="AM201" i="79"/>
  <c r="AM1126" i="79"/>
  <c r="AM1127" i="79"/>
  <c r="AM761" i="79"/>
  <c r="AM1129" i="79"/>
  <c r="AM760" i="79"/>
  <c r="AM1125" i="79"/>
  <c r="AM759" i="79"/>
  <c r="AM943" i="79"/>
  <c r="AM1133" i="79"/>
  <c r="AM203" i="79"/>
  <c r="AM392" i="46"/>
  <c r="AM1128" i="79"/>
  <c r="AM1130" i="79"/>
  <c r="AM945" i="79"/>
  <c r="AM764" i="79"/>
  <c r="AM1134" i="79"/>
  <c r="AM762" i="79"/>
  <c r="AM763" i="79"/>
  <c r="AM204" i="79"/>
  <c r="AM205" i="79"/>
  <c r="AM576" i="79"/>
  <c r="D79" i="43"/>
  <c r="R79" i="43" s="1"/>
  <c r="AM952" i="79"/>
  <c r="K104" i="43" s="1"/>
  <c r="AM946" i="79"/>
  <c r="AM390" i="79"/>
  <c r="AM578" i="79"/>
  <c r="R73" i="43"/>
  <c r="AM583" i="79"/>
  <c r="I104" i="43" s="1"/>
  <c r="AM395" i="46"/>
  <c r="E104" i="43" s="1"/>
  <c r="AM575" i="79"/>
  <c r="AM392" i="79"/>
  <c r="H104" i="43" s="1"/>
  <c r="AM579" i="79"/>
  <c r="AK394" i="46"/>
  <c r="P60" i="43" s="1"/>
  <c r="U47" i="47" s="1"/>
  <c r="AM389" i="79"/>
  <c r="AM388" i="79"/>
  <c r="AM580" i="79"/>
  <c r="AM942" i="79"/>
  <c r="AM944" i="79"/>
  <c r="AM1136" i="79"/>
  <c r="L104" i="43" s="1"/>
  <c r="AM947" i="79"/>
  <c r="AM950" i="79"/>
  <c r="AM768" i="79"/>
  <c r="J104" i="43" s="1"/>
  <c r="C103" i="43"/>
  <c r="AB206" i="79"/>
  <c r="G66" i="43" s="1"/>
  <c r="L81" i="47" s="1"/>
  <c r="AL582" i="79"/>
  <c r="Q72" i="43" s="1"/>
  <c r="E95" i="43"/>
  <c r="Z391" i="79"/>
  <c r="E69" i="43" s="1"/>
  <c r="AA206" i="79"/>
  <c r="F66" i="43" s="1"/>
  <c r="AG582" i="79"/>
  <c r="L72" i="43" s="1"/>
  <c r="AB391" i="79"/>
  <c r="G69" i="43" s="1"/>
  <c r="P30" i="47"/>
  <c r="P37" i="47"/>
  <c r="P33" i="47"/>
  <c r="P56" i="47"/>
  <c r="P32" i="47"/>
  <c r="AG391" i="79"/>
  <c r="L69" i="43" s="1"/>
  <c r="AH391" i="79"/>
  <c r="M69" i="43" s="1"/>
  <c r="AI582" i="79"/>
  <c r="N72" i="43" s="1"/>
  <c r="AJ391" i="79"/>
  <c r="O69" i="43" s="1"/>
  <c r="AL391" i="79"/>
  <c r="Q69" i="43" s="1"/>
  <c r="H97" i="43"/>
  <c r="P48" i="47"/>
  <c r="AD206" i="79"/>
  <c r="I66" i="43" s="1"/>
  <c r="K95" i="43"/>
  <c r="AF391" i="79"/>
  <c r="K69" i="43" s="1"/>
  <c r="P54" i="47"/>
  <c r="AF582" i="79"/>
  <c r="K72" i="43" s="1"/>
  <c r="AF206" i="79"/>
  <c r="K66" i="43" s="1"/>
  <c r="AK391" i="79"/>
  <c r="P69" i="43" s="1"/>
  <c r="AG206" i="79"/>
  <c r="L66" i="43" s="1"/>
  <c r="P34" i="47"/>
  <c r="P40" i="47"/>
  <c r="AK206" i="79"/>
  <c r="P66" i="43" s="1"/>
  <c r="Z206" i="79"/>
  <c r="E66" i="43" s="1"/>
  <c r="H94" i="43"/>
  <c r="H96" i="43"/>
  <c r="AI206" i="79"/>
  <c r="N66" i="43" s="1"/>
  <c r="AE582" i="79"/>
  <c r="J72" i="43" s="1"/>
  <c r="P51" i="47"/>
  <c r="K94" i="43"/>
  <c r="AH582" i="79"/>
  <c r="M72" i="43" s="1"/>
  <c r="AC391" i="79"/>
  <c r="H69" i="43" s="1"/>
  <c r="H93" i="43"/>
  <c r="H98" i="43"/>
  <c r="P55" i="47"/>
  <c r="AI1135" i="79"/>
  <c r="N81" i="43" s="1"/>
  <c r="I95" i="43"/>
  <c r="P50" i="47"/>
  <c r="K101" i="43"/>
  <c r="R76" i="43"/>
  <c r="J98" i="43"/>
  <c r="R70" i="43"/>
  <c r="AC206" i="79"/>
  <c r="H66" i="43" s="1"/>
  <c r="K97" i="43"/>
  <c r="J97" i="43"/>
  <c r="P47" i="47"/>
  <c r="P35" i="47"/>
  <c r="P38" i="47"/>
  <c r="AD391" i="79"/>
  <c r="I69" i="43" s="1"/>
  <c r="AD1135" i="79"/>
  <c r="I81" i="43" s="1"/>
  <c r="AF951" i="79"/>
  <c r="K78" i="43" s="1"/>
  <c r="I93" i="43"/>
  <c r="P53" i="47"/>
  <c r="P36" i="47"/>
  <c r="P31" i="47"/>
  <c r="H95" i="43"/>
  <c r="AG951" i="79"/>
  <c r="L78" i="43" s="1"/>
  <c r="AI391" i="79"/>
  <c r="N69" i="43" s="1"/>
  <c r="I98" i="43"/>
  <c r="L94" i="43"/>
  <c r="R61" i="43"/>
  <c r="P46" i="47"/>
  <c r="P52" i="47"/>
  <c r="P41" i="47"/>
  <c r="J96" i="43"/>
  <c r="L95" i="43"/>
  <c r="K93" i="43"/>
  <c r="P45" i="47"/>
  <c r="P49" i="47"/>
  <c r="L102" i="43"/>
  <c r="M102" i="43" s="1"/>
  <c r="I94" i="43"/>
  <c r="AE391" i="79"/>
  <c r="J69" i="43" s="1"/>
  <c r="O98" i="47" s="1"/>
  <c r="AH951" i="79"/>
  <c r="M78" i="43" s="1"/>
  <c r="AD767" i="79"/>
  <c r="I75" i="43" s="1"/>
  <c r="J93" i="43"/>
  <c r="AE951" i="79"/>
  <c r="J78" i="43" s="1"/>
  <c r="AL1135" i="79"/>
  <c r="Q81" i="43" s="1"/>
  <c r="AK767" i="79"/>
  <c r="P75" i="43" s="1"/>
  <c r="L93" i="43"/>
  <c r="G97" i="43"/>
  <c r="AH1135" i="79"/>
  <c r="M81" i="43" s="1"/>
  <c r="AF1135" i="79"/>
  <c r="K81" i="43" s="1"/>
  <c r="AG1135" i="79"/>
  <c r="L81" i="43" s="1"/>
  <c r="L98" i="43"/>
  <c r="J94" i="43"/>
  <c r="L97" i="43"/>
  <c r="AL767" i="79"/>
  <c r="Q75" i="43" s="1"/>
  <c r="AF767" i="79"/>
  <c r="K75" i="43" s="1"/>
  <c r="AD951" i="79"/>
  <c r="I78" i="43" s="1"/>
  <c r="J95" i="43"/>
  <c r="I96" i="43"/>
  <c r="AK1135" i="79"/>
  <c r="P81" i="43" s="1"/>
  <c r="AJ1135" i="79"/>
  <c r="O81" i="43" s="1"/>
  <c r="AI767" i="79"/>
  <c r="N75" i="43" s="1"/>
  <c r="I97" i="43"/>
  <c r="K96" i="43"/>
  <c r="Y391" i="79"/>
  <c r="D69" i="43" s="1"/>
  <c r="R82" i="43"/>
  <c r="AJ951" i="79"/>
  <c r="O78" i="43" s="1"/>
  <c r="K98" i="43"/>
  <c r="AE1135" i="79"/>
  <c r="J81" i="43" s="1"/>
  <c r="AE767" i="79"/>
  <c r="J75" i="43" s="1"/>
  <c r="AL951" i="79"/>
  <c r="Q78" i="43" s="1"/>
  <c r="L101" i="43"/>
  <c r="AI951" i="79"/>
  <c r="N78" i="43" s="1"/>
  <c r="AJ767" i="79"/>
  <c r="O75" i="43" s="1"/>
  <c r="AH767" i="79"/>
  <c r="M75" i="43" s="1"/>
  <c r="AK951" i="79"/>
  <c r="P78" i="43" s="1"/>
  <c r="AG767" i="79"/>
  <c r="L75" i="43" s="1"/>
  <c r="L96" i="43"/>
  <c r="AH394" i="46"/>
  <c r="M60" i="43" s="1"/>
  <c r="R68" i="47" s="1"/>
  <c r="S60" i="47"/>
  <c r="Q61" i="47"/>
  <c r="P62" i="47"/>
  <c r="P66" i="47"/>
  <c r="P69" i="47"/>
  <c r="P67" i="47"/>
  <c r="P61" i="47"/>
  <c r="R31" i="47"/>
  <c r="P71" i="47"/>
  <c r="P70" i="47"/>
  <c r="R34" i="47"/>
  <c r="P68" i="47"/>
  <c r="P64" i="47"/>
  <c r="R38" i="47"/>
  <c r="T47" i="47"/>
  <c r="R37" i="47"/>
  <c r="P60" i="47"/>
  <c r="P63" i="47"/>
  <c r="R39" i="47"/>
  <c r="P65" i="47"/>
  <c r="AJ206" i="79"/>
  <c r="O66" i="43" s="1"/>
  <c r="Q27" i="47"/>
  <c r="Q29" i="47" s="1"/>
  <c r="Q42" i="47" s="1"/>
  <c r="Q44" i="47" s="1"/>
  <c r="P27" i="47"/>
  <c r="P29" i="47" s="1"/>
  <c r="Q60" i="47"/>
  <c r="Q67" i="47"/>
  <c r="Q69" i="47"/>
  <c r="Q50" i="47"/>
  <c r="R40" i="47"/>
  <c r="Q71" i="47"/>
  <c r="R41" i="47"/>
  <c r="R33" i="47"/>
  <c r="AL206"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6" i="79"/>
  <c r="M66" i="43" s="1"/>
  <c r="G93" i="43"/>
  <c r="S49" i="47"/>
  <c r="S71" i="47"/>
  <c r="S55" i="47"/>
  <c r="S50" i="47"/>
  <c r="S63" i="47"/>
  <c r="S68" i="47"/>
  <c r="S46" i="47"/>
  <c r="S67" i="47"/>
  <c r="S66" i="47"/>
  <c r="S69" i="47"/>
  <c r="S45" i="47"/>
  <c r="S70" i="47"/>
  <c r="S64" i="47"/>
  <c r="S52" i="47"/>
  <c r="S65" i="47"/>
  <c r="S62" i="47"/>
  <c r="S61" i="47"/>
  <c r="S51" i="47"/>
  <c r="S54" i="47"/>
  <c r="S47" i="47"/>
  <c r="S53" i="47"/>
  <c r="T54" i="47"/>
  <c r="T52" i="47"/>
  <c r="T56" i="47"/>
  <c r="T48" i="47"/>
  <c r="T27" i="47"/>
  <c r="T29" i="47" s="1"/>
  <c r="T53" i="47"/>
  <c r="T45" i="47"/>
  <c r="T55" i="47"/>
  <c r="T46" i="47"/>
  <c r="T51" i="47"/>
  <c r="T49" i="47"/>
  <c r="T50" i="47"/>
  <c r="V27" i="47"/>
  <c r="V29" i="47" s="1"/>
  <c r="F96" i="43"/>
  <c r="F95" i="43"/>
  <c r="D63" i="43"/>
  <c r="U40" i="47"/>
  <c r="U36" i="47"/>
  <c r="U41" i="47"/>
  <c r="U39" i="47"/>
  <c r="U38" i="47"/>
  <c r="U37" i="47"/>
  <c r="U35" i="47"/>
  <c r="U33" i="47"/>
  <c r="U30" i="47"/>
  <c r="U32" i="47"/>
  <c r="U34" i="47"/>
  <c r="K56" i="47"/>
  <c r="K54" i="47"/>
  <c r="K50" i="47"/>
  <c r="K51" i="47"/>
  <c r="K48" i="47"/>
  <c r="K55" i="47"/>
  <c r="K52" i="47"/>
  <c r="K46" i="47"/>
  <c r="K47" i="47"/>
  <c r="K49" i="47"/>
  <c r="K53" i="47"/>
  <c r="M47" i="47"/>
  <c r="M49" i="47"/>
  <c r="M54" i="47"/>
  <c r="M55" i="47"/>
  <c r="M5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S27" i="47" l="1"/>
  <c r="S29" i="47" s="1"/>
  <c r="S42" i="47" s="1"/>
  <c r="S44" i="47" s="1"/>
  <c r="S57" i="47" s="1"/>
  <c r="S59" i="47" s="1"/>
  <c r="S72" i="47" s="1"/>
  <c r="S74" i="47" s="1"/>
  <c r="AM263" i="46"/>
  <c r="AM265" i="46" s="1"/>
  <c r="D103" i="43"/>
  <c r="AM525" i="46"/>
  <c r="AM527" i="46" s="1"/>
  <c r="V64" i="47"/>
  <c r="V67" i="47"/>
  <c r="V54" i="47"/>
  <c r="V46" i="47"/>
  <c r="V40" i="47"/>
  <c r="V56" i="47"/>
  <c r="V31" i="47"/>
  <c r="R57" i="43"/>
  <c r="V61" i="47"/>
  <c r="V48" i="47"/>
  <c r="T64" i="47"/>
  <c r="T66" i="47"/>
  <c r="T75" i="47"/>
  <c r="T42" i="47"/>
  <c r="T44" i="47" s="1"/>
  <c r="T57" i="47" s="1"/>
  <c r="T59" i="47" s="1"/>
  <c r="V62" i="47"/>
  <c r="V63" i="47"/>
  <c r="V60" i="47"/>
  <c r="V32" i="47"/>
  <c r="V45" i="47"/>
  <c r="V53" i="47"/>
  <c r="V71" i="47"/>
  <c r="V34" i="47"/>
  <c r="V30" i="47"/>
  <c r="V69" i="47"/>
  <c r="V70" i="47"/>
  <c r="V66" i="47"/>
  <c r="V35" i="47"/>
  <c r="V51" i="47"/>
  <c r="V50" i="47"/>
  <c r="V37" i="47"/>
  <c r="V68" i="47"/>
  <c r="V65" i="47"/>
  <c r="V41" i="47"/>
  <c r="V36" i="47"/>
  <c r="V49" i="47"/>
  <c r="V47" i="47"/>
  <c r="V55" i="47"/>
  <c r="V52" i="47"/>
  <c r="V38" i="47"/>
  <c r="V33" i="47"/>
  <c r="U27" i="47"/>
  <c r="U29" i="47" s="1"/>
  <c r="T67" i="47"/>
  <c r="T68" i="47"/>
  <c r="T70" i="47"/>
  <c r="T61" i="47"/>
  <c r="T63" i="47"/>
  <c r="T65" i="47"/>
  <c r="T69" i="47"/>
  <c r="T71" i="47"/>
  <c r="T62" i="47"/>
  <c r="R63" i="43"/>
  <c r="R27" i="47"/>
  <c r="R29" i="47" s="1"/>
  <c r="R42" i="47" s="1"/>
  <c r="R44" i="47" s="1"/>
  <c r="AM133" i="46"/>
  <c r="U83" i="47"/>
  <c r="E42" i="43"/>
  <c r="H20" i="43"/>
  <c r="AM206" i="79"/>
  <c r="AM208" i="79" s="1"/>
  <c r="R66" i="43"/>
  <c r="R69" i="43"/>
  <c r="R60" i="43"/>
  <c r="Q82" i="47"/>
  <c r="P83" i="47"/>
  <c r="AM394" i="46"/>
  <c r="AM396" i="46" s="1"/>
  <c r="U63" i="47"/>
  <c r="U71" i="47"/>
  <c r="U48" i="47"/>
  <c r="U50" i="47"/>
  <c r="U61" i="47"/>
  <c r="U65" i="47"/>
  <c r="U49" i="47"/>
  <c r="U56" i="47"/>
  <c r="U68" i="47"/>
  <c r="U70" i="47"/>
  <c r="U45" i="47"/>
  <c r="U46" i="47"/>
  <c r="U60" i="47"/>
  <c r="U66" i="47"/>
  <c r="U69" i="47"/>
  <c r="U52" i="47"/>
  <c r="AM391" i="79"/>
  <c r="AM393" i="79" s="1"/>
  <c r="U62" i="47"/>
  <c r="U64" i="47"/>
  <c r="U54" i="47"/>
  <c r="U55" i="47"/>
  <c r="U67" i="47"/>
  <c r="U53" i="47"/>
  <c r="U51" i="47"/>
  <c r="W15" i="47"/>
  <c r="M82" i="47"/>
  <c r="N84" i="47"/>
  <c r="M104" i="43"/>
  <c r="F103" i="43"/>
  <c r="H103" i="43"/>
  <c r="M95" i="43"/>
  <c r="M94" i="43"/>
  <c r="L85" i="47"/>
  <c r="L77" i="47"/>
  <c r="W26" i="47"/>
  <c r="L82" i="47"/>
  <c r="L86" i="47"/>
  <c r="L75" i="47"/>
  <c r="L98" i="47"/>
  <c r="L79" i="47"/>
  <c r="G103" i="43"/>
  <c r="L83" i="47"/>
  <c r="L78" i="47"/>
  <c r="L76" i="47"/>
  <c r="M97" i="43"/>
  <c r="L80" i="47"/>
  <c r="E103" i="43"/>
  <c r="M101" i="43"/>
  <c r="M93" i="43"/>
  <c r="L84" i="47"/>
  <c r="W18" i="47"/>
  <c r="M96" i="43"/>
  <c r="M98" i="43"/>
  <c r="L93" i="47"/>
  <c r="L100" i="47"/>
  <c r="L92" i="47"/>
  <c r="L94" i="47"/>
  <c r="L90" i="47"/>
  <c r="L101" i="47"/>
  <c r="L95" i="47"/>
  <c r="L99" i="47"/>
  <c r="L97" i="47"/>
  <c r="L96" i="47"/>
  <c r="L91" i="47"/>
  <c r="Q106" i="47"/>
  <c r="U84" i="47"/>
  <c r="Q111" i="47"/>
  <c r="Q81" i="47"/>
  <c r="Q86" i="47"/>
  <c r="Q107" i="47"/>
  <c r="Q94" i="47"/>
  <c r="Q97" i="47"/>
  <c r="Q84" i="47"/>
  <c r="Q95" i="47"/>
  <c r="Q125" i="47"/>
  <c r="Q76" i="47"/>
  <c r="Q110" i="47"/>
  <c r="Q80" i="47"/>
  <c r="Q108" i="47"/>
  <c r="Q77" i="47"/>
  <c r="Q96" i="47"/>
  <c r="Q116" i="47"/>
  <c r="Q101" i="47"/>
  <c r="Q100" i="47"/>
  <c r="O92" i="47"/>
  <c r="O99"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U99" i="47"/>
  <c r="U111" i="47"/>
  <c r="P97" i="47"/>
  <c r="P93" i="47"/>
  <c r="P105" i="47"/>
  <c r="P85" i="47"/>
  <c r="P91" i="47"/>
  <c r="P79"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O113" i="47"/>
  <c r="O107" i="47"/>
  <c r="O141" i="47"/>
  <c r="O91" i="47"/>
  <c r="O128" i="47"/>
  <c r="O93" i="47"/>
  <c r="O108"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5" i="43"/>
  <c r="P160" i="47"/>
  <c r="U125" i="47"/>
  <c r="N141" i="47"/>
  <c r="S79" i="47"/>
  <c r="O105" i="47"/>
  <c r="O115" i="47"/>
  <c r="O106" i="47"/>
  <c r="S85" i="47"/>
  <c r="S86" i="47"/>
  <c r="Q126" i="47"/>
  <c r="O95" i="47"/>
  <c r="O90" i="47"/>
  <c r="O122" i="47"/>
  <c r="O127" i="47"/>
  <c r="U76" i="47"/>
  <c r="U116" i="47"/>
  <c r="S113" i="47"/>
  <c r="S80" i="47"/>
  <c r="S81" i="47"/>
  <c r="Q128" i="47"/>
  <c r="M86" i="47"/>
  <c r="M93" i="47"/>
  <c r="M78" i="47"/>
  <c r="U146" i="47"/>
  <c r="Q152" i="47"/>
  <c r="N116" i="47"/>
  <c r="M75" i="47"/>
  <c r="M80" i="47"/>
  <c r="M100" i="47"/>
  <c r="P42" i="47"/>
  <c r="P44" i="47" s="1"/>
  <c r="P57" i="47" s="1"/>
  <c r="P59" i="47" s="1"/>
  <c r="P72" i="47" s="1"/>
  <c r="P74" i="47" s="1"/>
  <c r="Q141" i="47"/>
  <c r="Q145" i="47"/>
  <c r="Q139" i="47"/>
  <c r="Q142" i="47"/>
  <c r="Q143" i="47"/>
  <c r="M95" i="47"/>
  <c r="M96" i="47"/>
  <c r="M76" i="47"/>
  <c r="M97" i="47"/>
  <c r="M85" i="47"/>
  <c r="Q144" i="47"/>
  <c r="M79" i="47"/>
  <c r="M84" i="47"/>
  <c r="M94" i="47"/>
  <c r="M90" i="47"/>
  <c r="N110" i="47"/>
  <c r="U158" i="47"/>
  <c r="U122" i="47"/>
  <c r="Q161" i="47"/>
  <c r="S126" i="47"/>
  <c r="N114" i="47"/>
  <c r="M91" i="47"/>
  <c r="M99" i="47"/>
  <c r="M81" i="47"/>
  <c r="Q150" i="47"/>
  <c r="M83" i="47"/>
  <c r="M101" i="47"/>
  <c r="M77" i="47"/>
  <c r="U156" i="47"/>
  <c r="Q151" i="47"/>
  <c r="U121" i="47"/>
  <c r="U151" i="47"/>
  <c r="N122" i="47"/>
  <c r="N91" i="47"/>
  <c r="N99" i="47"/>
  <c r="N106" i="47"/>
  <c r="U142" i="47"/>
  <c r="U144" i="47"/>
  <c r="U153" i="47"/>
  <c r="S111" i="47"/>
  <c r="S94" i="47"/>
  <c r="S135" i="47"/>
  <c r="S97" i="47"/>
  <c r="Q138" i="47"/>
  <c r="P125" i="47"/>
  <c r="Q146" i="47"/>
  <c r="U123" i="47"/>
  <c r="U150" i="47"/>
  <c r="U140" i="47"/>
  <c r="N98" i="47"/>
  <c r="N100" i="47"/>
  <c r="N109" i="47"/>
  <c r="N112" i="47"/>
  <c r="E41" i="43"/>
  <c r="U124" i="47"/>
  <c r="S91" i="47"/>
  <c r="S156" i="47"/>
  <c r="S120" i="47"/>
  <c r="S96" i="47"/>
  <c r="E39" i="43"/>
  <c r="V155" i="47"/>
  <c r="O160" i="47"/>
  <c r="U120" i="47"/>
  <c r="U131" i="47"/>
  <c r="N135" i="47"/>
  <c r="O150" i="47"/>
  <c r="N115" i="47"/>
  <c r="N105" i="47"/>
  <c r="N136" i="47"/>
  <c r="N94" i="47"/>
  <c r="N137" i="47"/>
  <c r="N96" i="47"/>
  <c r="U138" i="47"/>
  <c r="U130" i="47"/>
  <c r="S110" i="47"/>
  <c r="S154" i="47"/>
  <c r="S106" i="47"/>
  <c r="S139" i="47"/>
  <c r="S99" i="47"/>
  <c r="S112" i="47"/>
  <c r="Q137" i="47"/>
  <c r="Q140" i="47"/>
  <c r="Q153" i="47"/>
  <c r="O155" i="47"/>
  <c r="U154" i="47"/>
  <c r="U126" i="47"/>
  <c r="P155" i="47"/>
  <c r="O157" i="47"/>
  <c r="N108" i="47"/>
  <c r="N144" i="47"/>
  <c r="U128" i="47"/>
  <c r="U127" i="47"/>
  <c r="U129" i="47"/>
  <c r="U159" i="47"/>
  <c r="S115" i="47"/>
  <c r="S90" i="47"/>
  <c r="S105" i="47"/>
  <c r="E36" i="43"/>
  <c r="P150" i="47"/>
  <c r="S155" i="47"/>
  <c r="S151" i="47"/>
  <c r="R64" i="47"/>
  <c r="P144" i="47"/>
  <c r="P153" i="47"/>
  <c r="R53" i="47"/>
  <c r="O123" i="47"/>
  <c r="N157" i="47"/>
  <c r="N156" i="47"/>
  <c r="S142" i="47"/>
  <c r="R52" i="47"/>
  <c r="R51" i="47"/>
  <c r="P146" i="47"/>
  <c r="P129" i="47"/>
  <c r="P161" i="47"/>
  <c r="R62" i="47"/>
  <c r="O145" i="47"/>
  <c r="O131" i="47"/>
  <c r="O161" i="47"/>
  <c r="O151" i="47"/>
  <c r="O121" i="47"/>
  <c r="O139" i="47"/>
  <c r="N151" i="47"/>
  <c r="N140" i="47"/>
  <c r="N121" i="47"/>
  <c r="E34" i="43"/>
  <c r="N131" i="47"/>
  <c r="U145" i="47"/>
  <c r="S128" i="47"/>
  <c r="S123" i="47"/>
  <c r="S141" i="47"/>
  <c r="R71" i="47"/>
  <c r="R67" i="47"/>
  <c r="R48" i="47"/>
  <c r="R61" i="47"/>
  <c r="P135" i="47"/>
  <c r="P142" i="47"/>
  <c r="E37" i="43"/>
  <c r="R60" i="47"/>
  <c r="P152" i="47"/>
  <c r="R45" i="47"/>
  <c r="O140" i="47"/>
  <c r="N138" i="47"/>
  <c r="S144" i="47"/>
  <c r="R54" i="47"/>
  <c r="R46" i="47"/>
  <c r="P156" i="47"/>
  <c r="R66" i="47"/>
  <c r="P128" i="47"/>
  <c r="O159" i="47"/>
  <c r="O138" i="47"/>
  <c r="O143" i="47"/>
  <c r="O142" i="47"/>
  <c r="O146" i="47"/>
  <c r="N143" i="47"/>
  <c r="N139" i="47"/>
  <c r="N129" i="47"/>
  <c r="N158" i="47"/>
  <c r="N159" i="47"/>
  <c r="N130" i="47"/>
  <c r="N142" i="47"/>
  <c r="N128" i="47"/>
  <c r="U136" i="47"/>
  <c r="U160" i="47"/>
  <c r="U141" i="47"/>
  <c r="S146" i="47"/>
  <c r="S145" i="47"/>
  <c r="S130" i="47"/>
  <c r="S138" i="47"/>
  <c r="S127" i="47"/>
  <c r="S121" i="47"/>
  <c r="R56" i="47"/>
  <c r="R47" i="47"/>
  <c r="R122" i="47"/>
  <c r="P137" i="47"/>
  <c r="P139" i="47"/>
  <c r="P154" i="47"/>
  <c r="Q154" i="47"/>
  <c r="Q158" i="47"/>
  <c r="O144" i="47"/>
  <c r="O152" i="47"/>
  <c r="N160" i="47"/>
  <c r="N127" i="47"/>
  <c r="S143" i="47"/>
  <c r="S136" i="47"/>
  <c r="R50" i="47"/>
  <c r="P143" i="47"/>
  <c r="P124" i="47"/>
  <c r="P151" i="47"/>
  <c r="R65" i="47"/>
  <c r="O154" i="47"/>
  <c r="O130" i="47"/>
  <c r="O153" i="47"/>
  <c r="O129" i="47"/>
  <c r="N124" i="47"/>
  <c r="N120" i="47"/>
  <c r="N123" i="47"/>
  <c r="N125" i="47"/>
  <c r="U143" i="47"/>
  <c r="U157" i="47"/>
  <c r="U155" i="47"/>
  <c r="U152" i="47"/>
  <c r="U135" i="47"/>
  <c r="U137" i="47"/>
  <c r="U139" i="47"/>
  <c r="S150" i="47"/>
  <c r="S140" i="47"/>
  <c r="S124" i="47"/>
  <c r="S157" i="47"/>
  <c r="S129" i="47"/>
  <c r="R63" i="47"/>
  <c r="Q155" i="47"/>
  <c r="P145" i="47"/>
  <c r="Q159" i="47"/>
  <c r="P136" i="47"/>
  <c r="P158" i="47"/>
  <c r="P157" i="47"/>
  <c r="Q156" i="47"/>
  <c r="P159" i="47"/>
  <c r="P131" i="47"/>
  <c r="O125" i="47"/>
  <c r="O136" i="47"/>
  <c r="N145" i="47"/>
  <c r="N150" i="47"/>
  <c r="P126" i="47"/>
  <c r="P121" i="47"/>
  <c r="O158" i="47"/>
  <c r="O156" i="47"/>
  <c r="N126" i="47"/>
  <c r="N161" i="47"/>
  <c r="N154" i="47"/>
  <c r="N146"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W25" i="47"/>
  <c r="U42" i="47"/>
  <c r="U44" i="47" s="1"/>
  <c r="W20" i="47"/>
  <c r="W22" i="47"/>
  <c r="W24" i="47"/>
  <c r="W19" i="47"/>
  <c r="W21" i="47"/>
  <c r="W16" i="47"/>
  <c r="W23" i="47"/>
  <c r="K92" i="47"/>
  <c r="K63" i="47"/>
  <c r="K95" i="47"/>
  <c r="K101" i="47"/>
  <c r="K96" i="47"/>
  <c r="K94" i="47"/>
  <c r="K65" i="47"/>
  <c r="K81" i="47"/>
  <c r="K76" i="47"/>
  <c r="K85" i="47"/>
  <c r="K77" i="47"/>
  <c r="K64" i="47"/>
  <c r="K100" i="47"/>
  <c r="K84" i="47"/>
  <c r="K69" i="47"/>
  <c r="K78" i="47"/>
  <c r="K86" i="47"/>
  <c r="K83" i="47"/>
  <c r="K68" i="47"/>
  <c r="K79" i="47"/>
  <c r="K93" i="47"/>
  <c r="K99" i="47"/>
  <c r="K90" i="47"/>
  <c r="K97" i="47"/>
  <c r="K62" i="47"/>
  <c r="K98" i="47"/>
  <c r="K91" i="47"/>
  <c r="K60" i="47"/>
  <c r="K80" i="47"/>
  <c r="K71" i="47"/>
  <c r="K75" i="47"/>
  <c r="K70" i="47"/>
  <c r="K67" i="47"/>
  <c r="K61" i="47"/>
  <c r="K82" i="47"/>
  <c r="K66" i="47"/>
  <c r="I71" i="47"/>
  <c r="I68" i="47"/>
  <c r="I60" i="47"/>
  <c r="I70" i="47"/>
  <c r="I75" i="47"/>
  <c r="I83" i="47"/>
  <c r="I66" i="47"/>
  <c r="I54" i="47"/>
  <c r="I63" i="47"/>
  <c r="I95" i="47"/>
  <c r="I61" i="47"/>
  <c r="I47" i="47"/>
  <c r="I85" i="47"/>
  <c r="I82" i="47"/>
  <c r="I77" i="47"/>
  <c r="I65" i="47"/>
  <c r="I80" i="47"/>
  <c r="I48" i="47"/>
  <c r="I79" i="47"/>
  <c r="I62" i="47"/>
  <c r="I94" i="47"/>
  <c r="I99" i="47"/>
  <c r="I97" i="47"/>
  <c r="I76" i="47"/>
  <c r="I56" i="47"/>
  <c r="I69" i="47"/>
  <c r="I53" i="47"/>
  <c r="I55" i="47"/>
  <c r="I46" i="47"/>
  <c r="I51" i="47"/>
  <c r="I90" i="47"/>
  <c r="I96" i="47"/>
  <c r="I86" i="47"/>
  <c r="I91" i="47"/>
  <c r="I98" i="47"/>
  <c r="I93" i="47"/>
  <c r="I92" i="47"/>
  <c r="I84" i="47"/>
  <c r="I49" i="47"/>
  <c r="I67" i="47"/>
  <c r="I50" i="47"/>
  <c r="I81" i="47"/>
  <c r="I64" i="47"/>
  <c r="I52" i="47"/>
  <c r="I45" i="47"/>
  <c r="I78" i="47"/>
  <c r="I101" i="47"/>
  <c r="I100" i="47"/>
  <c r="J93" i="47"/>
  <c r="J97" i="47"/>
  <c r="J92" i="47"/>
  <c r="J95" i="47"/>
  <c r="J99" i="47"/>
  <c r="J96" i="47"/>
  <c r="J76" i="47"/>
  <c r="J94" i="47"/>
  <c r="J91" i="47"/>
  <c r="J90" i="47"/>
  <c r="J100" i="47"/>
  <c r="J101" i="47"/>
  <c r="J98" i="47"/>
  <c r="J61" i="47"/>
  <c r="J40" i="47"/>
  <c r="J35" i="47"/>
  <c r="J51" i="47"/>
  <c r="J78" i="47"/>
  <c r="J55" i="47"/>
  <c r="J33" i="47"/>
  <c r="J41" i="47"/>
  <c r="J52" i="47"/>
  <c r="J66" i="47"/>
  <c r="J53" i="47"/>
  <c r="J49" i="47"/>
  <c r="J67" i="47"/>
  <c r="J37" i="47"/>
  <c r="J31" i="47"/>
  <c r="J46" i="47"/>
  <c r="J45" i="47"/>
  <c r="J75" i="47"/>
  <c r="J48" i="47"/>
  <c r="J62" i="47"/>
  <c r="J69" i="47"/>
  <c r="J60" i="47"/>
  <c r="J84" i="47"/>
  <c r="J68" i="47"/>
  <c r="J47" i="47"/>
  <c r="J38" i="47"/>
  <c r="J86" i="47"/>
  <c r="J65" i="47"/>
  <c r="J36" i="47"/>
  <c r="J63" i="47"/>
  <c r="J32" i="47"/>
  <c r="J30" i="47"/>
  <c r="J39" i="47"/>
  <c r="W39" i="47" s="1"/>
  <c r="J64" i="47"/>
  <c r="J71" i="47"/>
  <c r="J79" i="47"/>
  <c r="J81" i="47"/>
  <c r="J83" i="47"/>
  <c r="J56" i="47"/>
  <c r="J54" i="47"/>
  <c r="J77" i="47"/>
  <c r="J70" i="47"/>
  <c r="J85" i="47"/>
  <c r="J82" i="47"/>
  <c r="J50" i="47"/>
  <c r="J80" i="47"/>
  <c r="J34" i="47"/>
  <c r="I27" i="47"/>
  <c r="I29" i="47" s="1"/>
  <c r="O27" i="47"/>
  <c r="O29" i="47" s="1"/>
  <c r="J27" i="47"/>
  <c r="J29" i="47" s="1"/>
  <c r="M27" i="47"/>
  <c r="M29" i="47" s="1"/>
  <c r="L27" i="47"/>
  <c r="L29" i="47" s="1"/>
  <c r="N27" i="47"/>
  <c r="N29" i="47" s="1"/>
  <c r="K29" i="47"/>
  <c r="W31" i="47" l="1"/>
  <c r="W38" i="47"/>
  <c r="W40" i="47"/>
  <c r="W41" i="47"/>
  <c r="W30" i="47"/>
  <c r="W35" i="47"/>
  <c r="W37" i="47"/>
  <c r="W33" i="47"/>
  <c r="T72" i="47"/>
  <c r="T74" i="47" s="1"/>
  <c r="T87" i="47" s="1"/>
  <c r="T89" i="47" s="1"/>
  <c r="T102" i="47" s="1"/>
  <c r="V42" i="47"/>
  <c r="V44" i="47" s="1"/>
  <c r="V57" i="47" s="1"/>
  <c r="V59" i="47" s="1"/>
  <c r="V72" i="47" s="1"/>
  <c r="V74" i="47" s="1"/>
  <c r="V87" i="47" s="1"/>
  <c r="V89" i="47" s="1"/>
  <c r="V102" i="47" s="1"/>
  <c r="W36" i="47"/>
  <c r="W34" i="47"/>
  <c r="W32" i="47"/>
  <c r="U57" i="47"/>
  <c r="U59" i="47" s="1"/>
  <c r="U72" i="47" s="1"/>
  <c r="U74" i="47" s="1"/>
  <c r="U87" i="47" s="1"/>
  <c r="U89" i="47" s="1"/>
  <c r="U102" i="47" s="1"/>
  <c r="W27" i="47"/>
  <c r="C105" i="43" s="1"/>
  <c r="Q87" i="47"/>
  <c r="Q89" i="47" s="1"/>
  <c r="Q102" i="47" s="1"/>
  <c r="P87" i="47"/>
  <c r="P89" i="47" s="1"/>
  <c r="P102" i="47" s="1"/>
  <c r="S87" i="47"/>
  <c r="S89" i="47" s="1"/>
  <c r="S102" i="47" s="1"/>
  <c r="R57" i="47"/>
  <c r="R59" i="47" s="1"/>
  <c r="R72" i="47" s="1"/>
  <c r="R74" i="47" s="1"/>
  <c r="R87" i="47" s="1"/>
  <c r="R89" i="47" s="1"/>
  <c r="R102" i="47" s="1"/>
  <c r="W64" i="47"/>
  <c r="W55" i="47"/>
  <c r="W46" i="47"/>
  <c r="W48" i="47"/>
  <c r="W66" i="47"/>
  <c r="W94" i="47"/>
  <c r="W91" i="47"/>
  <c r="W82" i="47"/>
  <c r="W92" i="47"/>
  <c r="W56" i="47"/>
  <c r="W61" i="47"/>
  <c r="W76" i="47"/>
  <c r="W85" i="47"/>
  <c r="W83" i="47"/>
  <c r="W45" i="47"/>
  <c r="W50" i="47"/>
  <c r="W93" i="47"/>
  <c r="W98" i="47"/>
  <c r="W51" i="47"/>
  <c r="W69" i="47"/>
  <c r="W99" i="47"/>
  <c r="W79" i="47"/>
  <c r="W77" i="47"/>
  <c r="W47" i="47"/>
  <c r="W54" i="47"/>
  <c r="W68" i="47"/>
  <c r="W71" i="47"/>
  <c r="W101" i="47"/>
  <c r="W52" i="47"/>
  <c r="W67" i="47"/>
  <c r="W100" i="47"/>
  <c r="W49" i="47"/>
  <c r="W96" i="47"/>
  <c r="W80" i="47"/>
  <c r="W95" i="47"/>
  <c r="W70" i="47"/>
  <c r="W78" i="47"/>
  <c r="W81" i="47"/>
  <c r="W84" i="47"/>
  <c r="W86" i="47"/>
  <c r="W90" i="47"/>
  <c r="W53" i="47"/>
  <c r="W97" i="47"/>
  <c r="W62" i="47"/>
  <c r="W65" i="47"/>
  <c r="W63" i="47"/>
  <c r="W75" i="47"/>
  <c r="W60"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F38" i="43" l="1"/>
  <c r="G38" i="43" s="1"/>
  <c r="F36" i="43"/>
  <c r="F42" i="43"/>
  <c r="G42" i="43" s="1"/>
  <c r="F41" i="43"/>
  <c r="G41" i="43" s="1"/>
  <c r="F39" i="43"/>
  <c r="G39" i="43" s="1"/>
  <c r="O104" i="47"/>
  <c r="O117" i="47" s="1"/>
  <c r="O119" i="47" s="1"/>
  <c r="O132" i="47" s="1"/>
  <c r="O134" i="47" s="1"/>
  <c r="O147" i="47" s="1"/>
  <c r="O149" i="47" s="1"/>
  <c r="O162" i="47" s="1"/>
  <c r="J84" i="43" s="1"/>
  <c r="J85" i="43" s="1"/>
  <c r="J104" i="47"/>
  <c r="F40" i="43"/>
  <c r="G40" i="43" s="1"/>
  <c r="F37" i="43"/>
  <c r="M104" i="47"/>
  <c r="N104" i="47"/>
  <c r="N117" i="47" s="1"/>
  <c r="N119" i="47" s="1"/>
  <c r="N132" i="47" s="1"/>
  <c r="N134" i="47" s="1"/>
  <c r="N147" i="47" s="1"/>
  <c r="N149" i="47" s="1"/>
  <c r="N162" i="47" s="1"/>
  <c r="I84" i="43" s="1"/>
  <c r="I85" i="43" s="1"/>
  <c r="L72" i="47"/>
  <c r="L74" i="47" s="1"/>
  <c r="L87" i="47" s="1"/>
  <c r="L89" i="47" s="1"/>
  <c r="L102" i="47" s="1"/>
  <c r="G37" i="43" l="1"/>
  <c r="G36" i="43"/>
  <c r="F34" i="43"/>
  <c r="L104" i="47"/>
  <c r="I104" i="47"/>
  <c r="F35" i="43"/>
  <c r="G35" i="43" l="1"/>
  <c r="G34" i="43"/>
  <c r="W42" i="47"/>
  <c r="D105" i="43" s="1"/>
  <c r="K42" i="47"/>
  <c r="D106" i="43" l="1"/>
  <c r="K44" i="47"/>
  <c r="K57" i="47" s="1"/>
  <c r="K59" i="47" s="1"/>
  <c r="W44" i="47"/>
  <c r="W57" i="47" s="1"/>
  <c r="W59" i="47" l="1"/>
  <c r="W72" i="47" s="1"/>
  <c r="E105" i="43"/>
  <c r="K72" i="47"/>
  <c r="K74" i="47" s="1"/>
  <c r="K87" i="47" s="1"/>
  <c r="K89" i="47" s="1"/>
  <c r="K102" i="47" s="1"/>
  <c r="K104" i="47" l="1"/>
  <c r="W74" i="47"/>
  <c r="W87" i="47" s="1"/>
  <c r="F105" i="43"/>
  <c r="F106" i="43" s="1"/>
  <c r="E106" i="43"/>
  <c r="W89" i="47" l="1"/>
  <c r="W102" i="47" s="1"/>
  <c r="G105" i="43"/>
  <c r="G106" i="43" l="1"/>
  <c r="W104" i="47"/>
  <c r="H105" i="43"/>
  <c r="H106" i="43" s="1"/>
  <c r="AM493" i="79" l="1"/>
  <c r="AC513" i="79" l="1"/>
  <c r="AB513" i="79"/>
  <c r="AA513" i="79"/>
  <c r="Z513" i="79"/>
  <c r="AM512" i="79" l="1"/>
  <c r="Y513" i="79"/>
  <c r="AA688" i="79"/>
  <c r="AB688" i="79"/>
  <c r="Y688" i="79" l="1"/>
  <c r="Y571" i="79"/>
  <c r="Y581" i="79" s="1"/>
  <c r="Y681" i="79"/>
  <c r="AC681" i="79"/>
  <c r="AC688" i="79"/>
  <c r="Y587" i="79"/>
  <c r="Y948" i="79" s="1"/>
  <c r="Y582" i="79" l="1"/>
  <c r="D72" i="43" s="1"/>
  <c r="AC682" i="79"/>
  <c r="AC772" i="79" s="1"/>
  <c r="AC1132" i="79" s="1"/>
  <c r="Y682" i="79"/>
  <c r="Y772" i="79" s="1"/>
  <c r="Y1132" i="79" s="1"/>
  <c r="Y586" i="79"/>
  <c r="Y765" i="79" s="1"/>
  <c r="Y588" i="79"/>
  <c r="Y1131" i="79" s="1"/>
  <c r="AA681" i="79"/>
  <c r="AB681" i="79"/>
  <c r="Z681" i="79"/>
  <c r="AC771" i="79" l="1"/>
  <c r="AC949" i="79" s="1"/>
  <c r="Y755" i="79"/>
  <c r="Y766" i="79" s="1"/>
  <c r="Y767" i="79" s="1"/>
  <c r="D75" i="43" s="1"/>
  <c r="Y771" i="79"/>
  <c r="Y949" i="79" s="1"/>
  <c r="Y951" i="79" s="1"/>
  <c r="D78" i="43" s="1"/>
  <c r="AC755" i="79"/>
  <c r="AC766" i="79" s="1"/>
  <c r="AM500" i="79"/>
  <c r="I106" i="47"/>
  <c r="I116" i="47"/>
  <c r="I109" i="47"/>
  <c r="I111" i="47"/>
  <c r="I107" i="47"/>
  <c r="I113" i="47"/>
  <c r="I108" i="47"/>
  <c r="I114" i="47"/>
  <c r="I105" i="47"/>
  <c r="I110" i="47"/>
  <c r="I115" i="47"/>
  <c r="I112" i="47"/>
  <c r="Z571" i="79"/>
  <c r="Z581" i="79" s="1"/>
  <c r="Z586" i="79"/>
  <c r="Z765" i="79" s="1"/>
  <c r="Z587" i="79"/>
  <c r="Z948" i="79" s="1"/>
  <c r="Z588" i="79"/>
  <c r="Z1131" i="79" s="1"/>
  <c r="Z682" i="79"/>
  <c r="AC571" i="79"/>
  <c r="AC581" i="79" s="1"/>
  <c r="AC582" i="79" s="1"/>
  <c r="H72" i="43" s="1"/>
  <c r="AC588" i="79"/>
  <c r="AC1131" i="79" s="1"/>
  <c r="AC1135" i="79" s="1"/>
  <c r="H81" i="43" s="1"/>
  <c r="AC587" i="79"/>
  <c r="AC948" i="79" s="1"/>
  <c r="AC586" i="79"/>
  <c r="AC765" i="79" s="1"/>
  <c r="AA586" i="79"/>
  <c r="AA765" i="79" s="1"/>
  <c r="AA588" i="79"/>
  <c r="AA1131" i="79" s="1"/>
  <c r="AA587" i="79"/>
  <c r="AA948" i="79" s="1"/>
  <c r="AA571" i="79"/>
  <c r="AA581" i="79" s="1"/>
  <c r="AA582" i="79" s="1"/>
  <c r="F72" i="43" s="1"/>
  <c r="AB682" i="79"/>
  <c r="AB755" i="79" s="1"/>
  <c r="AB766" i="79" s="1"/>
  <c r="AM680" i="79"/>
  <c r="AB571" i="79"/>
  <c r="AB581" i="79" s="1"/>
  <c r="AB582" i="79" s="1"/>
  <c r="G72" i="43" s="1"/>
  <c r="AB588" i="79"/>
  <c r="AB1131" i="79" s="1"/>
  <c r="AB586" i="79"/>
  <c r="AB765" i="79" s="1"/>
  <c r="AB587" i="79"/>
  <c r="AB948" i="79" s="1"/>
  <c r="AA682" i="79"/>
  <c r="AA771" i="79" s="1"/>
  <c r="AA949" i="79" s="1"/>
  <c r="Y1135" i="79"/>
  <c r="D81" i="43" s="1"/>
  <c r="Z688" i="79"/>
  <c r="AM687" i="79"/>
  <c r="AC951" i="79" l="1"/>
  <c r="H78" i="43" s="1"/>
  <c r="Z755" i="79"/>
  <c r="Z766" i="79" s="1"/>
  <c r="Z767" i="79" s="1"/>
  <c r="E75" i="43" s="1"/>
  <c r="AC767" i="79"/>
  <c r="H75" i="43" s="1"/>
  <c r="M124" i="47" s="1"/>
  <c r="AB772" i="79"/>
  <c r="AB1132" i="79" s="1"/>
  <c r="AB1135" i="79" s="1"/>
  <c r="G81" i="43" s="1"/>
  <c r="AB771" i="79"/>
  <c r="AB949" i="79" s="1"/>
  <c r="AB951" i="79" s="1"/>
  <c r="G78" i="43" s="1"/>
  <c r="AM765" i="79"/>
  <c r="L99" i="43"/>
  <c r="I152" i="47"/>
  <c r="AM1131" i="79"/>
  <c r="AA772" i="79"/>
  <c r="AA1132" i="79" s="1"/>
  <c r="Z772" i="79"/>
  <c r="Z1132" i="79" s="1"/>
  <c r="AA755" i="79"/>
  <c r="AA766" i="79" s="1"/>
  <c r="AM948" i="79"/>
  <c r="K99" i="43"/>
  <c r="I145" i="47"/>
  <c r="I126" i="47"/>
  <c r="I143" i="47"/>
  <c r="I158" i="47"/>
  <c r="AB767" i="79"/>
  <c r="G75" i="43" s="1"/>
  <c r="L130" i="47" s="1"/>
  <c r="Z771" i="79"/>
  <c r="Z949" i="79" s="1"/>
  <c r="Z951" i="79" s="1"/>
  <c r="E78" i="43" s="1"/>
  <c r="I142" i="47"/>
  <c r="I154" i="47"/>
  <c r="I140" i="47"/>
  <c r="I146" i="47"/>
  <c r="I137" i="47"/>
  <c r="I135" i="47"/>
  <c r="I139" i="47"/>
  <c r="I157" i="47"/>
  <c r="I128" i="47"/>
  <c r="I153" i="47"/>
  <c r="I131" i="47"/>
  <c r="AA951" i="79"/>
  <c r="F78" i="43" s="1"/>
  <c r="I129" i="47"/>
  <c r="I123" i="47"/>
  <c r="I124" i="47"/>
  <c r="J99" i="43"/>
  <c r="M110" i="47"/>
  <c r="M115" i="47"/>
  <c r="M112" i="47"/>
  <c r="M105" i="47"/>
  <c r="M116" i="47"/>
  <c r="M111" i="47"/>
  <c r="M107" i="47"/>
  <c r="M108" i="47"/>
  <c r="M109" i="47"/>
  <c r="M113" i="47"/>
  <c r="M114" i="47"/>
  <c r="M106" i="47"/>
  <c r="Z582" i="79"/>
  <c r="E72" i="43" s="1"/>
  <c r="AM581" i="79"/>
  <c r="AM582" i="79" s="1"/>
  <c r="AM584" i="79" s="1"/>
  <c r="I99" i="43"/>
  <c r="I156" i="47"/>
  <c r="I136" i="47"/>
  <c r="I117" i="47"/>
  <c r="I119" i="47" s="1"/>
  <c r="E29" i="43"/>
  <c r="I155" i="47"/>
  <c r="I151" i="47"/>
  <c r="I125" i="47"/>
  <c r="I161" i="47"/>
  <c r="I160" i="47"/>
  <c r="I159" i="47"/>
  <c r="I144" i="47"/>
  <c r="L106" i="47"/>
  <c r="L110" i="47"/>
  <c r="L108" i="47"/>
  <c r="L111" i="47"/>
  <c r="L109" i="47"/>
  <c r="L115" i="47"/>
  <c r="L112" i="47"/>
  <c r="L113" i="47"/>
  <c r="L116" i="47"/>
  <c r="L114" i="47"/>
  <c r="L105" i="47"/>
  <c r="L107" i="47"/>
  <c r="K112" i="47"/>
  <c r="K115" i="47"/>
  <c r="K114" i="47"/>
  <c r="K116" i="47"/>
  <c r="K108" i="47"/>
  <c r="K111" i="47"/>
  <c r="K105" i="47"/>
  <c r="K109" i="47"/>
  <c r="K107" i="47"/>
  <c r="K106" i="47"/>
  <c r="K113" i="47"/>
  <c r="K110" i="47"/>
  <c r="I122" i="47"/>
  <c r="I121" i="47"/>
  <c r="I141" i="47"/>
  <c r="I120" i="47"/>
  <c r="I127" i="47"/>
  <c r="I150" i="47"/>
  <c r="I138" i="47"/>
  <c r="I130" i="47"/>
  <c r="J100" i="43" l="1"/>
  <c r="J103" i="43" s="1"/>
  <c r="M159" i="47"/>
  <c r="M138" i="47"/>
  <c r="M127" i="47"/>
  <c r="M157" i="47"/>
  <c r="M123" i="47"/>
  <c r="M152" i="47"/>
  <c r="E33" i="43"/>
  <c r="M125" i="47"/>
  <c r="M146" i="47"/>
  <c r="M126" i="47"/>
  <c r="M145" i="47"/>
  <c r="M161" i="47"/>
  <c r="M151" i="47"/>
  <c r="M153" i="47"/>
  <c r="M142" i="47"/>
  <c r="M143" i="47"/>
  <c r="M141" i="47"/>
  <c r="M158" i="47"/>
  <c r="M120" i="47"/>
  <c r="M135" i="47"/>
  <c r="M131" i="47"/>
  <c r="M137" i="47"/>
  <c r="M154" i="47"/>
  <c r="M122" i="47"/>
  <c r="M121" i="47"/>
  <c r="M140" i="47"/>
  <c r="M129" i="47"/>
  <c r="M155" i="47"/>
  <c r="M160" i="47"/>
  <c r="M130" i="47"/>
  <c r="M150" i="47"/>
  <c r="M156" i="47"/>
  <c r="M144" i="47"/>
  <c r="M136" i="47"/>
  <c r="M128" i="47"/>
  <c r="M139" i="47"/>
  <c r="L129" i="47"/>
  <c r="L122" i="47"/>
  <c r="AM1132" i="79"/>
  <c r="AM1135" i="79" s="1"/>
  <c r="AM1137" i="79" s="1"/>
  <c r="Z1135" i="79"/>
  <c r="E81" i="43" s="1"/>
  <c r="J161" i="47" s="1"/>
  <c r="L100" i="43"/>
  <c r="L103" i="43" s="1"/>
  <c r="AA1135" i="79"/>
  <c r="F81" i="43" s="1"/>
  <c r="L124" i="47"/>
  <c r="L123" i="47"/>
  <c r="L159" i="47"/>
  <c r="L126" i="47"/>
  <c r="L154" i="47"/>
  <c r="L125" i="47"/>
  <c r="L120" i="47"/>
  <c r="L135" i="47"/>
  <c r="L144" i="47"/>
  <c r="L127" i="47"/>
  <c r="L121" i="47"/>
  <c r="L131" i="47"/>
  <c r="L156" i="47"/>
  <c r="L157" i="47"/>
  <c r="L128" i="47"/>
  <c r="L136" i="47"/>
  <c r="L142" i="47"/>
  <c r="AA767" i="79"/>
  <c r="F75" i="43" s="1"/>
  <c r="K126" i="47" s="1"/>
  <c r="R78" i="43"/>
  <c r="L138" i="47"/>
  <c r="AM766" i="79"/>
  <c r="AM767" i="79" s="1"/>
  <c r="AM769" i="79" s="1"/>
  <c r="L117" i="47"/>
  <c r="L119" i="47" s="1"/>
  <c r="L160" i="47"/>
  <c r="L152" i="47"/>
  <c r="L137" i="47"/>
  <c r="L153" i="47"/>
  <c r="L140" i="47"/>
  <c r="L145" i="47"/>
  <c r="L161" i="47"/>
  <c r="L139" i="47"/>
  <c r="L155" i="47"/>
  <c r="L151" i="47"/>
  <c r="L158" i="47"/>
  <c r="E32" i="43"/>
  <c r="L146" i="47"/>
  <c r="L141" i="47"/>
  <c r="L143" i="47"/>
  <c r="L150" i="47"/>
  <c r="M117" i="47"/>
  <c r="M119" i="47" s="1"/>
  <c r="J143" i="47"/>
  <c r="J144" i="47"/>
  <c r="J115" i="47"/>
  <c r="W115" i="47" s="1"/>
  <c r="J141" i="47"/>
  <c r="J135" i="47"/>
  <c r="J142" i="47"/>
  <c r="J122" i="47"/>
  <c r="J137" i="47"/>
  <c r="J105" i="47"/>
  <c r="J106" i="47"/>
  <c r="W106" i="47" s="1"/>
  <c r="J114" i="47"/>
  <c r="W114" i="47" s="1"/>
  <c r="J140" i="47"/>
  <c r="J113" i="47"/>
  <c r="W113" i="47" s="1"/>
  <c r="J160" i="47"/>
  <c r="J110" i="47"/>
  <c r="W110" i="47" s="1"/>
  <c r="J109" i="47"/>
  <c r="W109" i="47" s="1"/>
  <c r="J124" i="47"/>
  <c r="J146" i="47"/>
  <c r="J126" i="47"/>
  <c r="J120" i="47"/>
  <c r="J112" i="47"/>
  <c r="W112" i="47" s="1"/>
  <c r="J130" i="47"/>
  <c r="J127" i="47"/>
  <c r="J128" i="47"/>
  <c r="J123" i="47"/>
  <c r="J139" i="47"/>
  <c r="J136" i="47"/>
  <c r="J125" i="47"/>
  <c r="J107" i="47"/>
  <c r="W107" i="47" s="1"/>
  <c r="J145" i="47"/>
  <c r="J116" i="47"/>
  <c r="W116" i="47" s="1"/>
  <c r="J111" i="47"/>
  <c r="W111" i="47" s="1"/>
  <c r="J121" i="47"/>
  <c r="J129" i="47"/>
  <c r="J138" i="47"/>
  <c r="J131" i="47"/>
  <c r="J108" i="47"/>
  <c r="W108" i="47" s="1"/>
  <c r="R72" i="43"/>
  <c r="M99" i="43"/>
  <c r="I103" i="43"/>
  <c r="K117" i="47"/>
  <c r="K119" i="47" s="1"/>
  <c r="I132" i="47"/>
  <c r="I134" i="47" s="1"/>
  <c r="I147" i="47" s="1"/>
  <c r="I149" i="47" s="1"/>
  <c r="I162" i="47" s="1"/>
  <c r="D84" i="43" s="1"/>
  <c r="K100" i="43"/>
  <c r="K103" i="43" s="1"/>
  <c r="AM949" i="79"/>
  <c r="AM951" i="79" s="1"/>
  <c r="AM953" i="79" s="1"/>
  <c r="M132" i="47" l="1"/>
  <c r="M134" i="47" s="1"/>
  <c r="M147" i="47" s="1"/>
  <c r="M149" i="47" s="1"/>
  <c r="M162" i="47" s="1"/>
  <c r="H84" i="43" s="1"/>
  <c r="H85" i="43" s="1"/>
  <c r="J150" i="47"/>
  <c r="E30" i="43"/>
  <c r="J155" i="47"/>
  <c r="J158" i="47"/>
  <c r="J154" i="47"/>
  <c r="J157" i="47"/>
  <c r="K156" i="47"/>
  <c r="R75" i="43"/>
  <c r="H19" i="43" s="1"/>
  <c r="J159" i="47"/>
  <c r="J152" i="47"/>
  <c r="J156" i="47"/>
  <c r="J153" i="47"/>
  <c r="J151" i="47"/>
  <c r="K153" i="47"/>
  <c r="R81" i="43"/>
  <c r="K145" i="47"/>
  <c r="W145" i="47" s="1"/>
  <c r="K155" i="47"/>
  <c r="K135" i="47"/>
  <c r="W135" i="47" s="1"/>
  <c r="K152" i="47"/>
  <c r="K122" i="47"/>
  <c r="W122" i="47" s="1"/>
  <c r="K160" i="47"/>
  <c r="W160" i="47" s="1"/>
  <c r="K139" i="47"/>
  <c r="W139" i="47" s="1"/>
  <c r="K131" i="47"/>
  <c r="W131" i="47" s="1"/>
  <c r="K158" i="47"/>
  <c r="W158" i="47" s="1"/>
  <c r="K123" i="47"/>
  <c r="W123" i="47" s="1"/>
  <c r="K146" i="47"/>
  <c r="W146" i="47" s="1"/>
  <c r="K161" i="47"/>
  <c r="W161" i="47" s="1"/>
  <c r="K154" i="47"/>
  <c r="K157" i="47"/>
  <c r="E31" i="43"/>
  <c r="K150" i="47"/>
  <c r="K140" i="47"/>
  <c r="W140" i="47" s="1"/>
  <c r="K136" i="47"/>
  <c r="W136" i="47" s="1"/>
  <c r="K124" i="47"/>
  <c r="W124" i="47" s="1"/>
  <c r="K151" i="47"/>
  <c r="L132" i="47"/>
  <c r="L134" i="47" s="1"/>
  <c r="L147" i="47" s="1"/>
  <c r="L149" i="47" s="1"/>
  <c r="L162" i="47" s="1"/>
  <c r="G84" i="43" s="1"/>
  <c r="F32" i="43" s="1"/>
  <c r="K159" i="47"/>
  <c r="W159" i="47" s="1"/>
  <c r="K127" i="47"/>
  <c r="W127" i="47" s="1"/>
  <c r="K130" i="47"/>
  <c r="W130" i="47" s="1"/>
  <c r="K125" i="47"/>
  <c r="W125" i="47" s="1"/>
  <c r="K128" i="47"/>
  <c r="W128" i="47" s="1"/>
  <c r="K137" i="47"/>
  <c r="W137" i="47" s="1"/>
  <c r="K129" i="47"/>
  <c r="W129" i="47" s="1"/>
  <c r="K144" i="47"/>
  <c r="W144" i="47" s="1"/>
  <c r="K143" i="47"/>
  <c r="W143" i="47" s="1"/>
  <c r="K120" i="47"/>
  <c r="K141" i="47"/>
  <c r="W141" i="47" s="1"/>
  <c r="K121" i="47"/>
  <c r="W121" i="47" s="1"/>
  <c r="K142" i="47"/>
  <c r="W142" i="47" s="1"/>
  <c r="K138" i="47"/>
  <c r="W138" i="47" s="1"/>
  <c r="W126" i="47"/>
  <c r="M100" i="43"/>
  <c r="M103" i="43" s="1"/>
  <c r="F29" i="43"/>
  <c r="D85" i="43"/>
  <c r="J117" i="47"/>
  <c r="J119" i="47" s="1"/>
  <c r="J132" i="47" s="1"/>
  <c r="J134" i="47" s="1"/>
  <c r="J147" i="47" s="1"/>
  <c r="J149" i="47" s="1"/>
  <c r="W105" i="47"/>
  <c r="W117" i="47" s="1"/>
  <c r="E43" i="43" l="1"/>
  <c r="G32" i="43"/>
  <c r="F33" i="43"/>
  <c r="W156" i="47"/>
  <c r="W157" i="47"/>
  <c r="W150" i="47"/>
  <c r="W153" i="47"/>
  <c r="W155" i="47"/>
  <c r="W152" i="47"/>
  <c r="W154" i="47"/>
  <c r="W151" i="47"/>
  <c r="J162" i="47"/>
  <c r="E84" i="43" s="1"/>
  <c r="F30" i="43" s="1"/>
  <c r="K132" i="47"/>
  <c r="K134" i="47" s="1"/>
  <c r="K147" i="47" s="1"/>
  <c r="K149" i="47" s="1"/>
  <c r="K162" i="47" s="1"/>
  <c r="F84" i="43" s="1"/>
  <c r="F31" i="43" s="1"/>
  <c r="G85" i="43"/>
  <c r="W120" i="47"/>
  <c r="W119" i="47"/>
  <c r="I105" i="43"/>
  <c r="G29" i="43"/>
  <c r="G33" i="43" l="1"/>
  <c r="G31" i="43"/>
  <c r="G30" i="43"/>
  <c r="E85" i="43"/>
  <c r="W132" i="47"/>
  <c r="W134" i="47" s="1"/>
  <c r="W147" i="47" s="1"/>
  <c r="F85" i="43"/>
  <c r="R84" i="43"/>
  <c r="H21" i="43" s="1"/>
  <c r="H22" i="43" s="1"/>
  <c r="I106" i="43"/>
  <c r="F43" i="43"/>
  <c r="G43" i="43" l="1"/>
  <c r="J105" i="43"/>
  <c r="J106" i="43" s="1"/>
  <c r="R85" i="43"/>
  <c r="K105" i="43"/>
  <c r="K106" i="43" s="1"/>
  <c r="W149" i="47"/>
  <c r="W162" i="47" s="1"/>
  <c r="L105" i="43" s="1"/>
  <c r="L106" i="43" s="1"/>
  <c r="M105" i="43" l="1"/>
  <c r="M106" i="43" s="1"/>
</calcChain>
</file>

<file path=xl/comments1.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<sst xmlns="http://schemas.openxmlformats.org/spreadsheetml/2006/main" count="3363" uniqueCount="845">
  <si>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</si>
  <si>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</si>
  <si>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</si>
  <si>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</si>
  <si>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</si>
  <si>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</si>
  <si>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</si>
  <si>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</si>
  <si>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</si>
  <si>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</si>
  <si>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</si>
  <si>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</si>
  <si>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</si>
  <si>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</si>
  <si>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</si>
  <si>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</si>
  <si>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</si>
  <si>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</si>
  <si>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</si>
  <si>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</si>
  <si>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</si>
  <si>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</si>
  <si>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</si>
  <si>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</si>
  <si>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</si>
  <si>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</si>
  <si>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</si>
  <si>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</si>
  <si>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</si>
  <si>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</si>
  <si>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</si>
  <si>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</si>
  <si>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</si>
  <si>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</si>
  <si>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</si>
  <si>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</si>
  <si>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</si>
  <si>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</si>
  <si>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</si>
  <si>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</si>
  <si>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</si>
  <si>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</si>
  <si>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</si>
  <si>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</si>
  <si>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</si>
  <si>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</si>
  <si>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</si>
  <si>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</si>
  <si>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</si>
  <si>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</si>
  <si>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</si>
  <si>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</si>
  <si>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</si>
  <si>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</si>
  <si>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</si>
  <si>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</si>
  <si>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</si>
  <si>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</si>
  <si>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</si>
  <si>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</si>
  <si>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</si>
  <si>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</si>
  <si>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</si>
  <si>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</si>
  <si>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</si>
  <si>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</si>
  <si>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</si>
  <si>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</si>
  <si>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</si>
  <si>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</si>
  <si>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</si>
  <si>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</si>
  <si>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</si>
  <si>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</si>
  <si>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</si>
  <si>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</si>
  <si>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</si>
  <si>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</si>
  <si>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</si>
  <si>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</si>
  <si>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</si>
  <si>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</si>
  <si>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</si>
  <si>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</si>
  <si>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</si>
  <si>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</si>
  <si>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</si>
  <si>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</si>
  <si>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</si>
  <si>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</si>
  <si>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</si>
  <si>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</si>
  <si>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</si>
  <si>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</si>
  <si>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</si>
  <si>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</si>
  <si>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</si>
  <si>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</si>
  <si>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</si>
  <si>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</si>
  <si>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</si>
  <si>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</si>
  <si>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</si>
  <si>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</si>
  <si>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</si>
  <si>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</si>
  <si>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</si>
  <si>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</si>
  <si>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</si>
  <si>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</si>
  <si>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</si>
  <si>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</si>
  <si>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</si>
  <si>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</si>
  <si>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</si>
  <si>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</si>
  <si>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</si>
  <si>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</si>
  <si>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</si>
  <si>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</si>
  <si>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</si>
  <si>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</si>
  <si>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</si>
  <si>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</si>
  <si>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</si>
  <si>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</si>
  <si>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</si>
  <si>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</si>
  <si>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</si>
  <si>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</si>
  <si>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</si>
  <si>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</si>
  <si>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</si>
  <si>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</si>
  <si>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</si>
  <si>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</si>
  <si>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</si>
  <si>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</si>
  <si>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</si>
  <si>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</si>
  <si>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</si>
  <si>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</si>
  <si>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</si>
  <si>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</si>
  <si>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</si>
  <si>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</si>
  <si>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</si>
  <si>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</si>
  <si>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</si>
  <si>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</si>
  <si>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</si>
  <si>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</si>
  <si>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</si>
  <si>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</si>
  <si>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</si>
  <si>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</si>
  <si>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</si>
  <si>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</si>
  <si>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</si>
  <si>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</si>
  <si>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</si>
  <si>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</si>
  <si>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</si>
  <si>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</si>
  <si>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</si>
  <si>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</si>
  <si>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</si>
  <si>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</si>
  <si>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</si>
  <si>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</si>
  <si>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</si>
  <si>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</si>
  <si>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</si>
  <si>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</si>
  <si>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</si>
  <si>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</si>
  <si>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</si>
  <si>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</si>
  <si>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</si>
  <si>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</si>
  <si>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</si>
  <si>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</si>
  <si>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</si>
  <si>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</si>
  <si>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</si>
  <si>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</si>
  <si>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</si>
  <si>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</si>
  <si>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</si>
  <si>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</si>
  <si>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</si>
  <si>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</si>
  <si>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</si>
  <si>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</si>
  <si>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</si>
  <si>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</si>
  <si>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</si>
  <si>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</si>
  <si>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</si>
  <si>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</si>
  <si>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</si>
  <si>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</si>
  <si>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</si>
  <si>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</si>
  <si>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</si>
  <si>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</si>
  <si>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</si>
  <si>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</si>
  <si>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</si>
  <si>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</si>
  <si>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</si>
  <si>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</si>
  <si>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</si>
  <si>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</si>
  <si>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</si>
  <si>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</si>
  <si>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</si>
  <si>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</si>
  <si>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</si>
  <si>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</si>
  <si>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</si>
  <si>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</si>
  <si>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</si>
  <si>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</si>
  <si>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</si>
  <si>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</si>
  <si>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</si>
  <si>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</si>
  <si>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</si>
  <si>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</si>
  <si>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</si>
  <si>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</si>
  <si>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</si>
  <si>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</si>
  <si>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</si>
  <si>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</si>
  <si>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</si>
  <si>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</si>
  <si>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</si>
  <si>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</si>
  <si>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</si>
  <si>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</si>
  <si>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</si>
  <si>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</si>
  <si>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</si>
  <si>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</si>
  <si>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</si>
  <si>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</si>
  <si>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</si>
  <si>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</si>
  <si>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</si>
  <si>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</si>
  <si>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</si>
  <si>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</si>
  <si>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</si>
  <si>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</si>
  <si>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</si>
  <si>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</si>
  <si>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</si>
  <si>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</si>
  <si>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</si>
  <si>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</si>
  <si>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</si>
  <si>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</si>
  <si>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</si>
  <si>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</si>
  <si>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</si>
  <si>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</si>
  <si>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</si>
  <si>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</si>
  <si>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</si>
  <si>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</si>
  <si>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</si>
  <si>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</si>
  <si>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</si>
  <si>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</si>
  <si>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</si>
  <si>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</si>
  <si>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</si>
  <si>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</si>
  <si>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</si>
  <si>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</si>
  <si>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</si>
  <si>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</si>
  <si>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</si>
  <si>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</si>
  <si>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</si>
  <si>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</si>
  <si>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</si>
  <si>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</si>
  <si>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</si>
  <si>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</si>
  <si>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</si>
  <si>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</si>
  <si>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</si>
  <si>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</si>
  <si>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</si>
  <si>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</si>
  <si>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</si>
  <si>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</si>
  <si>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</si>
  <si>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</si>
  <si>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</si>
  <si>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</si>
  <si>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</si>
  <si>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</si>
  <si>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</si>
  <si>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</si>
  <si>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</si>
  <si>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</si>
  <si>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</si>
  <si>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</si>
  <si>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</si>
  <si>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</si>
  <si>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</si>
  <si>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</si>
  <si>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</si>
  <si>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</si>
  <si>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</si>
  <si>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</si>
  <si>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</si>
  <si>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</si>
  <si>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</si>
  <si>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</si>
  <si>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</si>
  <si>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</si>
  <si>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</si>
  <si>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</si>
  <si>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</si>
  <si>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</si>
  <si>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</si>
  <si>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</si>
  <si>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</si>
  <si>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</si>
  <si>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</si>
  <si>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</si>
  <si>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</si>
  <si>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</si>
  <si>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</si>
  <si>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</si>
  <si>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</si>
  <si>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</si>
  <si>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</si>
  <si>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</si>
  <si>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</si>
  <si>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</si>
  <si>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</si>
  <si>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</si>
  <si>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</si>
  <si>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</si>
  <si>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</si>
  <si>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</si>
  <si>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</si>
  <si>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</si>
  <si>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</si>
  <si>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</si>
  <si>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</si>
  <si>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</si>
  <si>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</si>
  <si>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</si>
  <si>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</si>
  <si>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</si>
  <si>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</si>
  <si>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</si>
  <si>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</si>
  <si>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</si>
  <si>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</si>
  <si>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</si>
  <si>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</si>
  <si>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</si>
  <si>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</si>
  <si>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</si>
  <si>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</si>
  <si>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</si>
  <si>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</si>
  <si>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</si>
  <si>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</si>
  <si>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</si>
  <si>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</si>
  <si>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</si>
  <si>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</si>
  <si>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</si>
  <si>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</si>
  <si>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</si>
  <si>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</si>
  <si>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</si>
  <si>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</si>
  <si>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</si>
  <si>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</si>
  <si>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</si>
  <si>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</si>
  <si>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</si>
  <si>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</si>
  <si>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</si>
  <si>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</si>
  <si>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</si>
  <si>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</si>
  <si>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</si>
  <si>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</si>
  <si>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</si>
  <si>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</si>
  <si>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</si>
  <si>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</si>
  <si>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</si>
  <si>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</si>
  <si>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</si>
  <si>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</si>
  <si>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</si>
  <si>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</si>
  <si>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</si>
  <si>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</si>
  <si>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</si>
  <si>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</si>
  <si>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</si>
  <si>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</si>
  <si>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</si>
  <si>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</si>
  <si>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</si>
  <si>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</si>
  <si>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</si>
  <si>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</si>
  <si>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</si>
  <si>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</si>
  <si>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</si>
  <si>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</si>
  <si>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</si>
  <si>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</si>
  <si>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</si>
  <si>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</si>
  <si>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</si>
  <si>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</si>
  <si>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</si>
  <si>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</si>
  <si>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</si>
  <si>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</si>
  <si>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</si>
  <si>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</si>
  <si>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</si>
  <si>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</si>
  <si>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</si>
  <si>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</si>
  <si>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</si>
  <si>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</si>
  <si>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</si>
  <si>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</si>
  <si>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</si>
  <si>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</si>
  <si>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</si>
  <si>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</si>
  <si>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</si>
  <si>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</si>
  <si>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</si>
  <si>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</si>
  <si>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</si>
  <si>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</si>
  <si>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</si>
  <si>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</si>
  <si>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</si>
  <si>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</si>
  <si>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</si>
  <si>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</si>
  <si>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</si>
  <si>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</si>
  <si>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</si>
  <si>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</si>
  <si>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</si>
  <si>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</si>
  <si>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</si>
  <si>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</si>
  <si>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</si>
  <si>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</si>
  <si>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</si>
  <si>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</si>
  <si>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</si>
  <si>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</si>
  <si>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</si>
  <si>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</si>
  <si>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</si>
  <si>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</si>
  <si>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</si>
  <si>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</si>
  <si>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</si>
  <si>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</si>
  <si>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</si>
  <si>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</si>
  <si>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</si>
  <si>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</si>
  <si>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</si>
  <si>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</si>
  <si>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</si>
  <si>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</si>
  <si>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</si>
  <si>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</si>
  <si>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</si>
  <si>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</si>
  <si>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</si>
  <si>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</si>
  <si>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</si>
  <si>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</si>
  <si>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</si>
  <si>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</si>
  <si>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</si>
  <si>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</si>
  <si>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</si>
  <si>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</si>
  <si>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</si>
  <si>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</si>
  <si>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</si>
  <si>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</si>
  <si>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</si>
  <si>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</si>
  <si>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</si>
  <si>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</si>
  <si>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</si>
  <si>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</si>
  <si>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</si>
  <si>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</si>
  <si>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</si>
  <si>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</si>
  <si>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</si>
  <si>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</si>
  <si>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</si>
  <si>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</si>
  <si>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</si>
  <si>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</si>
  <si>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</si>
  <si>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</si>
  <si>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</si>
  <si>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</si>
  <si>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</si>
  <si>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</si>
  <si>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</si>
  <si>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</si>
  <si>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</si>
  <si>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</si>
  <si>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</si>
  <si>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</si>
  <si>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</si>
  <si>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</si>
  <si>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</si>
  <si>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</si>
  <si>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</si>
  <si>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</si>
  <si>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</si>
  <si>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</si>
  <si>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</si>
  <si>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</si>
  <si>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</si>
  <si>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</si>
  <si>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</si>
  <si>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</si>
  <si>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</si>
  <si>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</si>
  <si>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</si>
  <si>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</si>
  <si>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</si>
  <si>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</si>
  <si>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</si>
  <si>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</si>
  <si>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</si>
  <si>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</si>
  <si>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</si>
  <si>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</si>
  <si>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</si>
  <si>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</si>
  <si>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</si>
  <si>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</si>
  <si>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</si>
  <si>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t>EB-2013-XXXX</t>
  </si>
  <si>
    <t>EB-2014-XXXX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</si>
  <si>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</si>
  <si>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</si>
  <si>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</si>
  <si>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</si>
  <si>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</si>
  <si>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</si>
  <si>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</si>
  <si>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</si>
  <si>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</si>
  <si>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</si>
  <si>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</si>
  <si>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</si>
  <si>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</si>
  <si>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</si>
  <si>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</si>
  <si>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</si>
  <si>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</si>
  <si>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</si>
  <si>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</si>
  <si>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</si>
  <si>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</si>
  <si>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</si>
  <si>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</si>
  <si>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</si>
  <si>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</si>
  <si>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</si>
  <si>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</si>
  <si>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</si>
  <si>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</si>
  <si>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</si>
  <si>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</si>
  <si>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</si>
  <si>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</si>
  <si>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</si>
  <si>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</si>
  <si>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</si>
  <si>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</si>
  <si>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</si>
  <si>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</si>
  <si>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</si>
  <si>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</si>
  <si>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</si>
  <si>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</si>
  <si>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</si>
  <si>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</si>
  <si>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</si>
  <si>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</si>
  <si>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</si>
  <si>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</si>
  <si>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</si>
  <si>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</si>
  <si>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</si>
  <si>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</si>
  <si>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</si>
  <si>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</si>
  <si>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</si>
  <si>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</si>
  <si>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</si>
  <si>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</si>
  <si>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</si>
  <si>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</si>
  <si>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</si>
  <si>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</si>
  <si>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</si>
  <si>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</si>
  <si>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</si>
  <si>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</si>
  <si>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</si>
  <si>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</si>
  <si>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</si>
  <si>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</si>
  <si>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</si>
  <si>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</si>
  <si>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</si>
  <si>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</si>
  <si>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</si>
  <si>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</si>
  <si>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</si>
  <si>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</si>
  <si>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</si>
  <si>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</si>
  <si>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</si>
  <si>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</si>
  <si>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</si>
  <si>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</si>
  <si>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</si>
  <si>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</si>
  <si>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</si>
  <si>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</si>
  <si>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</si>
  <si>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</si>
  <si>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</si>
  <si>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</si>
  <si>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</si>
  <si>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</si>
  <si>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</si>
  <si>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</si>
  <si>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</si>
  <si>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</si>
  <si>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</si>
  <si>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</si>
  <si>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</si>
  <si>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</si>
  <si>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</si>
  <si>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</si>
  <si>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</si>
  <si>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</si>
  <si>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</si>
  <si>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</si>
  <si>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</si>
  <si>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</si>
  <si>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</si>
  <si>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</si>
  <si>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</si>
  <si>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</si>
  <si>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</si>
  <si>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</si>
  <si>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</si>
  <si>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</si>
  <si>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</si>
  <si>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</si>
  <si>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</si>
  <si>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</si>
  <si>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</si>
  <si>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a</t>
  </si>
  <si>
    <t>b</t>
  </si>
  <si>
    <t>c</t>
  </si>
  <si>
    <t>b * c</t>
  </si>
  <si>
    <t>d</t>
  </si>
  <si>
    <t>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</si>
  <si>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</si>
  <si>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</si>
  <si>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</si>
  <si>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The LRAMVA work form was created in a generic manner for use by all LDCs.  There are some elements that are not applicable at this time (i.e. 2019 and 2020 related components) but have been included in an effort to avoid major updates in the future.  Distributors should follow the checklist, which is referenced in this tab of the work form and listed below:</t>
  </si>
  <si>
    <t>2020 IRM Application</t>
  </si>
  <si>
    <t>EB-2017-0038</t>
  </si>
  <si>
    <t>2018 COS Application</t>
  </si>
  <si>
    <t>Intermediate</t>
  </si>
  <si>
    <t>EB-2019-0033</t>
  </si>
  <si>
    <t>EB-2016-0068</t>
  </si>
  <si>
    <t>EB-2015-0067</t>
  </si>
  <si>
    <t>EB-2018-0030</t>
  </si>
  <si>
    <t>Save on Energy Instant Discount Program</t>
  </si>
  <si>
    <t>Whole Home Pilot Program</t>
  </si>
  <si>
    <t>2015-2018</t>
  </si>
  <si>
    <t>2018 Settlement Agreement, p. 17</t>
  </si>
  <si>
    <t>ERTH Power - Erie Thames</t>
  </si>
  <si>
    <t>2017-2018</t>
  </si>
  <si>
    <t>GS&gt;50 to 999 kW</t>
  </si>
  <si>
    <t>2012 Settlement Agreement, p. 16</t>
  </si>
  <si>
    <t>Persistence in 2019</t>
  </si>
  <si>
    <t>Persistence in 2020</t>
  </si>
  <si>
    <t>Save on Instant Discount Program</t>
  </si>
  <si>
    <t>Billing Wattage (W)</t>
  </si>
  <si>
    <t>d * e /1000</t>
  </si>
  <si>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r>
      <rPr>
        <b/>
        <sz val="11"/>
        <color theme="0"/>
        <rFont val="Calibri"/>
        <family val="2"/>
        <scheme val="minor"/>
      </rPr>
      <t>/1000</t>
    </r>
  </si>
  <si>
    <t>HPS</t>
  </si>
  <si>
    <t>Philips</t>
  </si>
  <si>
    <t>King</t>
  </si>
  <si>
    <t>Metal Halide</t>
  </si>
  <si>
    <t>Philips-Decorative</t>
  </si>
  <si>
    <t>Philips-Post top</t>
  </si>
  <si>
    <t>Less streetlight projects</t>
  </si>
  <si>
    <t>Persistence in 2021</t>
  </si>
  <si>
    <t>Persistence in 2022</t>
  </si>
  <si>
    <t>Details of Project #1 (July, 2018)</t>
  </si>
  <si>
    <t>Adjustment to 2012 savings in 2013</t>
  </si>
  <si>
    <t>Adjustment to 2012 savings in 2014</t>
  </si>
  <si>
    <t>%</t>
  </si>
  <si>
    <t>Removal of streetlights</t>
  </si>
  <si>
    <t>Less street lights</t>
  </si>
  <si>
    <t>Note:  Persistence past 2017 is not included as it is captured in the 2018 load forecast</t>
  </si>
  <si>
    <t>Adjustment to 2015 savings in 2017</t>
  </si>
  <si>
    <t>Adjustment to 2015 savings in 2016</t>
  </si>
  <si>
    <t>Adjustment to 2015 savings in 2018</t>
  </si>
  <si>
    <t>Unverified</t>
  </si>
  <si>
    <t>2011 and 2012 (20% of target)</t>
  </si>
  <si>
    <t>Billed monthly hourly peak (kW)</t>
  </si>
  <si>
    <t>Total facility monthly hourly peak demand (kW)</t>
  </si>
  <si>
    <t>Table 9: Lost revenue from cogeneration project implemented in 2015</t>
  </si>
  <si>
    <t>Data are only provided for 2017 because 2016 LRAMVA has already been claimed, and the project is built into the 2018 forecast from the use of actual load data.</t>
  </si>
  <si>
    <t>PSUI results for 2017 from Tab 9. Cogeneration</t>
  </si>
  <si>
    <t>9. Cogeneration</t>
  </si>
  <si>
    <t>New tab</t>
  </si>
  <si>
    <t>Calculated lost load from actual metered data for cogeneration and billing</t>
  </si>
  <si>
    <t>Large chunky project use not captured by IESO data</t>
  </si>
  <si>
    <t>Note: Total facility monthly hourly peak demand is the hour in the month with the highest (billed demand plus generation)</t>
  </si>
  <si>
    <t>a - b</t>
  </si>
  <si>
    <t>--&gt;</t>
  </si>
  <si>
    <t xml:space="preserve">Tab 5, </t>
  </si>
  <si>
    <t>Monthly average</t>
  </si>
  <si>
    <t>Note:  Rates for 2016 and 2019 have been deleted as they are not part of the LRAMVA disposition</t>
  </si>
  <si>
    <t>Rows 129,132</t>
  </si>
  <si>
    <t>Removed rates for 2015 and 2019</t>
  </si>
  <si>
    <t>Not part of this application; 2015 already claimed, 2019 not being claimed at this time</t>
  </si>
  <si>
    <t>Being dealt with as a  special case</t>
  </si>
  <si>
    <t>C51:C52, H154:H155</t>
  </si>
  <si>
    <t>Carrying charge interest rate for Jan-Apr 2020 estimated</t>
  </si>
  <si>
    <t>Final value not yet published by OEB</t>
  </si>
  <si>
    <t>Table 8-a:  2012 Projects</t>
  </si>
  <si>
    <t>Summary of Project #1 - Central Elgin</t>
  </si>
  <si>
    <t>Details of Project #1</t>
  </si>
  <si>
    <t>Original amount (kW)</t>
  </si>
  <si>
    <t>Central  Elgin HPS</t>
  </si>
  <si>
    <t>Central Elgin LED</t>
  </si>
  <si>
    <t>2012 Project</t>
  </si>
  <si>
    <t>Persistence in 2013</t>
  </si>
  <si>
    <t>Persistence in 2014</t>
  </si>
  <si>
    <t>Persistence in 2015</t>
  </si>
  <si>
    <t>Persistence in 2016</t>
  </si>
  <si>
    <t>Persistence in 2017</t>
  </si>
  <si>
    <t>Table 8-b:  2013 Projects</t>
  </si>
  <si>
    <t>Summary of Project #2-5 - Clinton (Phase 1), EZT, Norwich (Phase 1), Zorra</t>
  </si>
  <si>
    <t>Details of Project 2-5</t>
  </si>
  <si>
    <t>Clinton HPS</t>
  </si>
  <si>
    <t>Clinton LED</t>
  </si>
  <si>
    <t>2013 Projects</t>
  </si>
  <si>
    <t>Clinton MH</t>
  </si>
  <si>
    <t>EZT LED</t>
  </si>
  <si>
    <t>EZT HPS</t>
  </si>
  <si>
    <t>Norwich LED</t>
  </si>
  <si>
    <t>Zorra LED</t>
  </si>
  <si>
    <t>Norwich HPS</t>
  </si>
  <si>
    <t>Zorra HPS</t>
  </si>
  <si>
    <t>Summary of Projects #6- 9 Aylmer, Ingersoll, Norwich (Phase 2), West Perth</t>
  </si>
  <si>
    <t>Details of Project 6-9</t>
  </si>
  <si>
    <t>Aylmer HPS</t>
  </si>
  <si>
    <t>Aylmer LED</t>
  </si>
  <si>
    <t>2014 Projects</t>
  </si>
  <si>
    <t>Ingersoll HPS</t>
  </si>
  <si>
    <t>Ingersoll LED</t>
  </si>
  <si>
    <t>West Perth HPS</t>
  </si>
  <si>
    <t>West Perth LED</t>
  </si>
  <si>
    <t>Summary of Project #10 - Clinton (Phase 2)</t>
  </si>
  <si>
    <t>Details of Project #10 (April 2018)</t>
  </si>
  <si>
    <t>Details of Project #10 (May 2018)</t>
  </si>
  <si>
    <t>Details of Project #10 (June 2018)</t>
  </si>
  <si>
    <t>Table 8-d:  2015 Projects</t>
  </si>
  <si>
    <t>Summary of Projects #9 West Perth</t>
  </si>
  <si>
    <t>Details of Project 9</t>
  </si>
  <si>
    <t>2015 Projects</t>
  </si>
  <si>
    <t>Table 8-c:  2014 Projects</t>
  </si>
  <si>
    <t>Table 8-e:  2018 Projects</t>
  </si>
  <si>
    <t>Gross kWh savings</t>
  </si>
  <si>
    <t>Net kWh savings</t>
  </si>
  <si>
    <t>Energy savings from streetlighting projects</t>
  </si>
  <si>
    <t>Less streetlights</t>
  </si>
  <si>
    <t>For the purposes of this application, the concern is persistence in 2016 and 2017. LRAMVA for prior years has already been disposed of. Persistence of 2011-2015 projects in 2018 is captured in the 2018 load forecast</t>
  </si>
  <si>
    <t>Notes:</t>
  </si>
  <si>
    <t>Value in 2012 is the kW rating of the bulbs (not kilowatt-months for billing purposes)</t>
  </si>
  <si>
    <t>Value in 2015 is the kW rating of the bulbs (not kilowatt-months for billing purposes)</t>
  </si>
  <si>
    <t>Cumulative gross kW reduction</t>
  </si>
  <si>
    <t>Net to Gross Ratio is for the ERII initiative; a project specific value is not available</t>
  </si>
  <si>
    <t>Net to Gross Ratio is for the Retrofit program; a project specific value is not available</t>
  </si>
  <si>
    <t>Note:</t>
  </si>
  <si>
    <t>Net to Gross Ratio is calculated by comparing the net results for the Retrofit program in the Participation and Cost Report to the gross values submitted by ERTH to the IESO.</t>
  </si>
  <si>
    <t>Cell Q136</t>
  </si>
  <si>
    <t>Rows 179,310,440</t>
  </si>
  <si>
    <t xml:space="preserve">Street light savings removed from ERII/Retrofit program </t>
  </si>
  <si>
    <t>AG267:271, AG398:AG401, AG530:AG532</t>
  </si>
  <si>
    <t>Street light demand reduction persistence is from Tab 8</t>
  </si>
  <si>
    <t>Rows 180, 181</t>
  </si>
  <si>
    <t>Where IESO showed adjustments in more than one year, each adjustment is shown separately</t>
  </si>
  <si>
    <t>Facilitates comparison with IESO reporting</t>
  </si>
  <si>
    <t>Rows 58,681</t>
  </si>
  <si>
    <t>Being dealt with as a special case, avoids double counting (see Tab 8)</t>
  </si>
  <si>
    <t>AG210:AG211, AG755, AG771:772</t>
  </si>
  <si>
    <t>Street light savings and persistence from Tab 8</t>
  </si>
  <si>
    <t>Being dealt with as a special case</t>
  </si>
  <si>
    <t>Q136</t>
  </si>
  <si>
    <t>Rows 59, 60</t>
  </si>
  <si>
    <t>8. Street Lights</t>
  </si>
  <si>
    <t>Entire tab</t>
  </si>
  <si>
    <t>Street light project details</t>
  </si>
  <si>
    <t>IESO did not estimate customer peak demand reductions; estimated from actual metered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</si>
</sst>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amily val="2"/>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sz val="8"/>
      <name val="Calibri"/>
      <family val="2"/>
      <scheme val="minor"/>
    </font>
  </fonts>
  <fills count="94">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s>
  <borders count="144">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75">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0" fontId="5" fillId="28" borderId="35" xfId="0" applyFont="1" applyFill="1" applyBorder="1" applyProtection="1">
      <protection locked="0"/>
    </xf>
    <xf numFmtId="17" fontId="5" fillId="28" borderId="35" xfId="0" applyNumberFormat="1" applyFont="1" applyFill="1" applyBorder="1"/>
    <xf numFmtId="175" fontId="241"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0" fontId="5" fillId="28" borderId="35" xfId="0"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43" fontId="243" fillId="28" borderId="35" xfId="71" quotePrefix="1" applyFont="1" applyFill="1" applyBorder="1" applyAlignment="1" applyProtection="1">
      <alignment horizontal="center"/>
      <protection locked="0"/>
    </xf>
    <xf numFmtId="43" fontId="244" fillId="28" borderId="35" xfId="71" applyFont="1" applyFill="1" applyBorder="1" applyAlignment="1" applyProtection="1">
      <alignment horizontal="center"/>
      <protection locked="0"/>
    </xf>
    <xf numFmtId="43" fontId="5" fillId="28" borderId="35" xfId="71" applyFont="1" applyFill="1" applyBorder="1" applyProtection="1">
      <protection locked="0"/>
    </xf>
    <xf numFmtId="3" fontId="58" fillId="28" borderId="35" xfId="0" applyNumberFormat="1" applyFont="1" applyFill="1" applyBorder="1" applyAlignment="1" applyProtection="1">
      <alignment horizontal="center" vertical="center"/>
      <protection locked="0"/>
    </xf>
    <xf numFmtId="3" fontId="207" fillId="2" borderId="40"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center" vertical="center"/>
      <protection locked="0"/>
    </xf>
    <xf numFmtId="10" fontId="58" fillId="28" borderId="8" xfId="0" applyNumberFormat="1" applyFont="1" applyFill="1" applyBorder="1" applyAlignment="1">
      <alignment horizontal="center"/>
    </xf>
    <xf numFmtId="9" fontId="72" fillId="26" borderId="35" xfId="5151" applyNumberFormat="1" applyFont="1" applyFill="1" applyBorder="1" applyAlignment="1">
      <alignment horizontal="center" vertical="center" wrapText="1"/>
    </xf>
    <xf numFmtId="0" fontId="12" fillId="0" borderId="0" xfId="5"/>
    <xf numFmtId="175" fontId="241" fillId="2" borderId="0" xfId="5151" applyNumberFormat="1" applyFont="1" applyFill="1" applyAlignment="1">
      <alignment vertical="center"/>
    </xf>
    <xf numFmtId="0" fontId="12" fillId="2" borderId="0" xfId="5" applyFill="1"/>
    <xf numFmtId="0" fontId="5" fillId="28" borderId="35" xfId="5" applyFont="1" applyFill="1" applyBorder="1" applyProtection="1">
      <protection locked="0"/>
    </xf>
    <xf numFmtId="43" fontId="5" fillId="28" borderId="35" xfId="71" quotePrefix="1" applyFont="1" applyFill="1" applyBorder="1" applyProtection="1">
      <protection locked="0"/>
    </xf>
    <xf numFmtId="17" fontId="4" fillId="28" borderId="35" xfId="5" applyNumberFormat="1" applyFont="1" applyFill="1" applyBorder="1"/>
    <xf numFmtId="0" fontId="4" fillId="28" borderId="35" xfId="5" applyFont="1" applyFill="1" applyBorder="1" applyProtection="1">
      <protection locked="0"/>
    </xf>
    <xf numFmtId="40" fontId="243" fillId="28" borderId="35" xfId="5" quotePrefix="1" applyNumberFormat="1" applyFont="1" applyFill="1" applyBorder="1" applyAlignment="1" applyProtection="1">
      <alignment horizontal="center"/>
      <protection locked="0"/>
    </xf>
    <xf numFmtId="40" fontId="244" fillId="28" borderId="35" xfId="5" applyNumberFormat="1" applyFont="1" applyFill="1" applyBorder="1" applyAlignment="1" applyProtection="1">
      <alignment horizontal="center"/>
      <protection locked="0"/>
    </xf>
    <xf numFmtId="43" fontId="4" fillId="28" borderId="35" xfId="71" quotePrefix="1" applyFont="1" applyFill="1" applyBorder="1" applyProtection="1">
      <protection locked="0"/>
    </xf>
    <xf numFmtId="0" fontId="222" fillId="2" borderId="0" xfId="0" applyFont="1" applyFill="1" applyBorder="1" applyAlignment="1" applyProtection="1">
      <alignment vertical="top" wrapText="1"/>
      <protection locked="0"/>
    </xf>
    <xf numFmtId="9" fontId="72" fillId="26" borderId="35" xfId="5151" applyNumberFormat="1" applyFont="1" applyFill="1" applyBorder="1" applyAlignment="1">
      <alignment horizontal="center" vertical="center" wrapText="1"/>
    </xf>
    <xf numFmtId="0" fontId="222" fillId="2" borderId="89" xfId="0" applyNumberFormat="1" applyFont="1" applyFill="1" applyBorder="1" applyAlignment="1" applyProtection="1">
      <alignment vertical="top"/>
      <protection locked="0"/>
    </xf>
    <xf numFmtId="9" fontId="45" fillId="28" borderId="0" xfId="72" applyFont="1" applyFill="1" applyBorder="1" applyAlignment="1">
      <alignment horizontal="center" vertical="center"/>
    </xf>
    <xf numFmtId="181" fontId="0" fillId="2" borderId="0" xfId="71" applyNumberFormat="1" applyFont="1" applyFill="1"/>
    <xf numFmtId="181" fontId="1" fillId="28" borderId="35" xfId="71" quotePrefix="1" applyNumberFormat="1" applyFont="1" applyFill="1" applyBorder="1" applyAlignment="1" applyProtection="1">
      <alignment horizontal="center"/>
      <protection locked="0"/>
    </xf>
    <xf numFmtId="181" fontId="5" fillId="28" borderId="35" xfId="0" applyNumberFormat="1" applyFont="1" applyFill="1" applyBorder="1" applyProtection="1">
      <protection locked="0"/>
    </xf>
    <xf numFmtId="181" fontId="4" fillId="28" borderId="35" xfId="71" quotePrefix="1" applyNumberFormat="1" applyFont="1" applyFill="1" applyBorder="1" applyProtection="1">
      <protection locked="0"/>
    </xf>
    <xf numFmtId="0" fontId="0" fillId="0" borderId="0" xfId="0" applyBorder="1" applyAlignment="1">
      <alignment horizontal="center" vertical="center" wrapText="1"/>
    </xf>
    <xf numFmtId="0" fontId="0" fillId="2" borderId="0" xfId="0" quotePrefix="1" applyFill="1"/>
    <xf numFmtId="3" fontId="0" fillId="0" borderId="0" xfId="0" applyNumberFormat="1"/>
    <xf numFmtId="286" fontId="41" fillId="2" borderId="0" xfId="0" applyNumberFormat="1" applyFont="1" applyFill="1" applyBorder="1" applyAlignment="1" applyProtection="1">
      <alignment horizontal="center" vertical="center"/>
      <protection locked="0"/>
    </xf>
    <xf numFmtId="173" fontId="41" fillId="2" borderId="0" xfId="71" applyNumberFormat="1" applyFont="1" applyFill="1" applyBorder="1" applyAlignment="1" applyProtection="1">
      <alignment horizontal="center" vertical="center"/>
      <protection locked="0"/>
    </xf>
    <xf numFmtId="173" fontId="42" fillId="2" borderId="0" xfId="71" applyNumberFormat="1" applyFont="1" applyFill="1" applyBorder="1" applyAlignment="1" applyProtection="1">
      <alignment horizontal="center" vertical="center"/>
      <protection locked="0"/>
    </xf>
    <xf numFmtId="173" fontId="42" fillId="2" borderId="0" xfId="0" applyNumberFormat="1" applyFont="1" applyFill="1" applyBorder="1" applyAlignment="1" applyProtection="1">
      <alignment horizontal="center" vertical="center"/>
      <protection locked="0"/>
    </xf>
    <xf numFmtId="287" fontId="42" fillId="2" borderId="0" xfId="70" applyNumberFormat="1" applyFont="1" applyFill="1" applyBorder="1" applyAlignment="1" applyProtection="1">
      <alignment horizontal="center" vertical="center"/>
      <protection locked="0"/>
    </xf>
    <xf numFmtId="172" fontId="42" fillId="2" borderId="0" xfId="0" applyNumberFormat="1" applyFont="1" applyFill="1" applyBorder="1" applyAlignment="1" applyProtection="1">
      <alignment horizontal="center" vertical="center"/>
      <protection locked="0"/>
    </xf>
    <xf numFmtId="3" fontId="41" fillId="28" borderId="35" xfId="0" applyNumberFormat="1" applyFont="1" applyFill="1" applyBorder="1" applyAlignment="1" applyProtection="1">
      <alignment horizontal="center" vertical="center"/>
      <protection locked="0"/>
    </xf>
    <xf numFmtId="0" fontId="5" fillId="28" borderId="35" xfId="0" applyFont="1" applyFill="1" applyBorder="1"/>
    <xf numFmtId="40" fontId="5" fillId="28" borderId="35" xfId="0" applyNumberFormat="1" applyFont="1" applyFill="1" applyBorder="1" applyAlignment="1" applyProtection="1">
      <alignment horizontal="center"/>
      <protection locked="0"/>
    </xf>
    <xf numFmtId="0" fontId="7" fillId="28" borderId="35" xfId="5" applyFont="1" applyFill="1" applyBorder="1" applyProtection="1">
      <protection locked="0"/>
    </xf>
    <xf numFmtId="17" fontId="7" fillId="28" borderId="35" xfId="5" applyNumberFormat="1" applyFont="1" applyFill="1" applyBorder="1"/>
    <xf numFmtId="9" fontId="5" fillId="28" borderId="35" xfId="72" applyFont="1" applyFill="1" applyBorder="1" applyProtection="1">
      <protection locked="0"/>
    </xf>
    <xf numFmtId="181" fontId="0" fillId="2" borderId="35" xfId="71" applyNumberFormat="1" applyFont="1" applyFill="1" applyBorder="1"/>
    <xf numFmtId="181" fontId="5" fillId="28" borderId="35" xfId="71" applyNumberFormat="1" applyFont="1" applyFill="1" applyBorder="1" applyProtection="1">
      <protection locked="0"/>
    </xf>
    <xf numFmtId="9" fontId="5" fillId="28" borderId="35" xfId="72" applyFont="1" applyFill="1" applyBorder="1" applyAlignment="1" applyProtection="1">
      <alignment horizontal="center"/>
      <protection locked="0"/>
    </xf>
    <xf numFmtId="0" fontId="222" fillId="2" borderId="89" xfId="0" applyFont="1" applyFill="1" applyBorder="1" applyAlignment="1" applyProtection="1">
      <alignment vertical="top" wrapText="1"/>
      <protection locked="0"/>
    </xf>
    <xf numFmtId="0" fontId="0" fillId="2" borderId="110" xfId="0" applyFill="1" applyBorder="1" applyAlignment="1">
      <alignment horizontal="center" vertical="center"/>
    </xf>
    <xf numFmtId="0" fontId="0" fillId="90" borderId="110" xfId="0" applyFill="1" applyBorder="1" applyAlignment="1">
      <alignment vertical="center"/>
    </xf>
    <xf numFmtId="0" fontId="0" fillId="28" borderId="110" xfId="0" applyFill="1" applyBorder="1" applyAlignment="1">
      <alignment vertical="center" wrapText="1"/>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vertical="center"/>
    </xf>
    <xf numFmtId="0" fontId="0" fillId="28" borderId="134" xfId="0" applyFill="1" applyBorder="1" applyAlignment="1">
      <alignment horizontal="left" vertical="center"/>
    </xf>
    <xf numFmtId="0" fontId="0" fillId="28" borderId="122" xfId="0" applyFill="1" applyBorder="1" applyAlignment="1">
      <alignment horizontal="left" vertical="center" wrapText="1"/>
    </xf>
    <xf numFmtId="0" fontId="0" fillId="28" borderId="134" xfId="0" applyFill="1" applyBorder="1" applyAlignment="1">
      <alignment horizontal="left" vertical="center" wrapText="1"/>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48" fillId="92" borderId="0" xfId="0" applyFont="1" applyFill="1" applyAlignment="1">
      <alignment horizontal="left" vertical="center" wrapText="1"/>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0" fontId="91" fillId="92" borderId="0" xfId="0" applyFont="1" applyFill="1" applyAlignment="1">
      <alignment horizontal="left" vertical="center" wrapText="1"/>
    </xf>
    <xf numFmtId="9" fontId="72" fillId="26" borderId="120" xfId="5151" applyNumberFormat="1" applyFont="1" applyFill="1" applyBorder="1" applyAlignment="1">
      <alignment horizontal="center" vertical="center" wrapText="1"/>
    </xf>
    <xf numFmtId="0" fontId="0" fillId="0" borderId="142" xfId="0" applyBorder="1" applyAlignment="1">
      <alignment horizontal="center" vertical="center" wrapText="1"/>
    </xf>
    <xf numFmtId="0" fontId="0" fillId="0" borderId="143" xfId="0" applyBorder="1" applyAlignment="1">
      <alignment horizontal="center" vertical="center" wrapText="1"/>
    </xf>
    <xf numFmtId="175" fontId="241" fillId="2" borderId="0" xfId="5151" applyNumberFormat="1" applyFont="1" applyFill="1" applyAlignment="1">
      <alignment vertical="center" wrapText="1"/>
    </xf>
    <xf numFmtId="0" fontId="0" fillId="0" borderId="0" xfId="0" applyAlignment="1">
      <alignment wrapText="1"/>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1263033"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38668" y="134471"/>
          <a:ext cx="21858110" cy="2175734"/>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22182667"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32289750" cy="1956506"/>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478367</xdr:colOff>
      <xdr:row>1</xdr:row>
      <xdr:rowOff>96308</xdr:rowOff>
    </xdr:from>
    <xdr:to>
      <xdr:col>23</xdr:col>
      <xdr:colOff>68086</xdr:colOff>
      <xdr:row>11</xdr:row>
      <xdr:rowOff>85725</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478367" y="293864"/>
          <a:ext cx="19655719" cy="1964972"/>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478367</xdr:colOff>
      <xdr:row>1</xdr:row>
      <xdr:rowOff>96308</xdr:rowOff>
    </xdr:from>
    <xdr:to>
      <xdr:col>23</xdr:col>
      <xdr:colOff>68086</xdr:colOff>
      <xdr:row>11</xdr:row>
      <xdr:rowOff>85725</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478367" y="286808"/>
          <a:ext cx="19592219" cy="1894417"/>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E00-000003000000}"/>
            </a:ext>
          </a:extLst>
        </xdr:cNvPr>
        <xdr:cNvSpPr/>
      </xdr:nvSpPr>
      <xdr:spPr>
        <a:xfrm>
          <a:off x="908050" y="790575"/>
          <a:ext cx="180090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Cogeneration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4225" y="514350"/>
          <a:ext cx="8031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E00-000005000000}"/>
            </a:ext>
          </a:extLst>
        </xdr:cNvPr>
        <xdr:cNvSpPr/>
      </xdr:nvSpPr>
      <xdr:spPr>
        <a:xfrm>
          <a:off x="1668892" y="585879"/>
          <a:ext cx="64847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E00-000006000000}"/>
            </a:ext>
          </a:extLst>
        </xdr:cNvPr>
        <xdr:cNvSpPr txBox="1"/>
      </xdr:nvSpPr>
      <xdr:spPr>
        <a:xfrm>
          <a:off x="16881475" y="1571625"/>
          <a:ext cx="26722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8184157"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22058842" cy="1971675"/>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20317341" cy="2339483"/>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960120</xdr:colOff>
          <xdr:row>53</xdr:row>
          <xdr:rowOff>30480</xdr:rowOff>
        </xdr:from>
        <xdr:to>
          <xdr:col>2</xdr:col>
          <xdr:colOff>1379220</xdr:colOff>
          <xdr:row>54</xdr:row>
          <xdr:rowOff>160020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56</xdr:row>
          <xdr:rowOff>30480</xdr:rowOff>
        </xdr:from>
        <xdr:to>
          <xdr:col>2</xdr:col>
          <xdr:colOff>1379220</xdr:colOff>
          <xdr:row>57</xdr:row>
          <xdr:rowOff>160020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59</xdr:row>
          <xdr:rowOff>30480</xdr:rowOff>
        </xdr:from>
        <xdr:to>
          <xdr:col>2</xdr:col>
          <xdr:colOff>1379220</xdr:colOff>
          <xdr:row>60</xdr:row>
          <xdr:rowOff>160020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62</xdr:row>
          <xdr:rowOff>30480</xdr:rowOff>
        </xdr:from>
        <xdr:to>
          <xdr:col>2</xdr:col>
          <xdr:colOff>1379220</xdr:colOff>
          <xdr:row>63</xdr:row>
          <xdr:rowOff>160020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65</xdr:row>
          <xdr:rowOff>30480</xdr:rowOff>
        </xdr:from>
        <xdr:to>
          <xdr:col>2</xdr:col>
          <xdr:colOff>1379220</xdr:colOff>
          <xdr:row>66</xdr:row>
          <xdr:rowOff>160020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960120</xdr:colOff>
          <xdr:row>68</xdr:row>
          <xdr:rowOff>38100</xdr:rowOff>
        </xdr:from>
        <xdr:to>
          <xdr:col>2</xdr:col>
          <xdr:colOff>1379220</xdr:colOff>
          <xdr:row>69</xdr:row>
          <xdr:rowOff>182880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71</xdr:row>
          <xdr:rowOff>38100</xdr:rowOff>
        </xdr:from>
        <xdr:to>
          <xdr:col>2</xdr:col>
          <xdr:colOff>1379220</xdr:colOff>
          <xdr:row>72</xdr:row>
          <xdr:rowOff>182880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8157825"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21984467" cy="2179410"/>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541987" y="281441"/>
          <a:ext cx="17460266" cy="1560058"/>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52989" y="216648"/>
          <a:ext cx="20166082" cy="2251548"/>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G:\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19"/>
  <sheetViews>
    <sheetView zoomScale="80" zoomScaleNormal="80" workbookViewId="0">
      <selection activeCell="C17" sqref="C17"/>
    </sheetView>
  </sheetViews>
  <sheetFormatPr defaultColWidth="9.109375" defaultRowHeight="14.4"/>
  <cols>
    <col min="1" max="1" width="9.109375" style="9"/>
    <col min="2" max="2" width="32.109375" style="27" customWidth="1"/>
    <col min="3" max="3" width="114.33203125" style="9" customWidth="1"/>
    <col min="4" max="4" width="8.109375" style="9" customWidth="1"/>
    <col min="5" max="16384" width="9.109375" style="9"/>
  </cols>
  <sheetData>
    <row r="1" spans="1:3" ht="174" customHeight="1"/>
    <row r="3" spans="1:3" ht="20.399999999999999">
      <c r="B3" s="798" t="s">
        <v>174</v>
      </c>
      <c r="C3" s="798"/>
    </row>
    <row r="4" spans="1:3" ht="11.25" customHeight="1"/>
    <row r="5" spans="1:3" s="30" customFormat="1" ht="25.5" customHeight="1">
      <c r="B5" s="60" t="s">
        <v>419</v>
      </c>
      <c r="C5" s="60" t="s">
        <v>173</v>
      </c>
    </row>
    <row r="6" spans="1:3" s="176" customFormat="1" ht="48" customHeight="1">
      <c r="A6" s="241"/>
      <c r="B6" s="618" t="s">
        <v>170</v>
      </c>
      <c r="C6" s="671" t="s">
        <v>602</v>
      </c>
    </row>
    <row r="7" spans="1:3" s="176" customFormat="1" ht="21" customHeight="1">
      <c r="A7" s="241"/>
      <c r="B7" s="612" t="s">
        <v>551</v>
      </c>
      <c r="C7" s="672" t="s">
        <v>615</v>
      </c>
    </row>
    <row r="8" spans="1:3" s="176" customFormat="1" ht="32.25" customHeight="1">
      <c r="B8" s="612" t="s">
        <v>367</v>
      </c>
      <c r="C8" s="673" t="s">
        <v>603</v>
      </c>
    </row>
    <row r="9" spans="1:3" s="176" customFormat="1" ht="27.75" customHeight="1">
      <c r="B9" s="612" t="s">
        <v>169</v>
      </c>
      <c r="C9" s="673" t="s">
        <v>604</v>
      </c>
    </row>
    <row r="10" spans="1:3" s="176" customFormat="1" ht="33" customHeight="1">
      <c r="B10" s="612" t="s">
        <v>600</v>
      </c>
      <c r="C10" s="672" t="s">
        <v>608</v>
      </c>
    </row>
    <row r="11" spans="1:3" s="176" customFormat="1" ht="26.25" customHeight="1">
      <c r="B11" s="627" t="s">
        <v>368</v>
      </c>
      <c r="C11" s="675" t="s">
        <v>605</v>
      </c>
    </row>
    <row r="12" spans="1:3" s="176" customFormat="1" ht="39.75" customHeight="1">
      <c r="B12" s="612" t="s">
        <v>369</v>
      </c>
      <c r="C12" s="673" t="s">
        <v>606</v>
      </c>
    </row>
    <row r="13" spans="1:3" s="176" customFormat="1" ht="18" customHeight="1">
      <c r="B13" s="612" t="s">
        <v>370</v>
      </c>
      <c r="C13" s="673" t="s">
        <v>607</v>
      </c>
    </row>
    <row r="14" spans="1:3" s="176" customFormat="1" ht="13.5" customHeight="1">
      <c r="B14" s="612"/>
      <c r="C14" s="674"/>
    </row>
    <row r="15" spans="1:3" s="176" customFormat="1" ht="18" customHeight="1">
      <c r="B15" s="612" t="s">
        <v>670</v>
      </c>
      <c r="C15" s="672" t="s">
        <v>668</v>
      </c>
    </row>
    <row r="16" spans="1:3" s="176" customFormat="1" ht="8.25" customHeight="1">
      <c r="B16" s="612"/>
      <c r="C16" s="674"/>
    </row>
    <row r="17" spans="2:3" s="176" customFormat="1" ht="33" customHeight="1">
      <c r="B17" s="676" t="s">
        <v>601</v>
      </c>
      <c r="C17" s="677" t="s">
        <v>669</v>
      </c>
    </row>
    <row r="18" spans="2:3" s="103" customFormat="1" ht="15.6">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P538"/>
  <sheetViews>
    <sheetView topLeftCell="A533" zoomScale="90" zoomScaleNormal="90" zoomScaleSheetLayoutView="80" zoomScalePageLayoutView="85" workbookViewId="0">
      <selection activeCell="N180" sqref="N180"/>
    </sheetView>
  </sheetViews>
  <sheetFormatPr defaultColWidth="9.109375" defaultRowHeight="13.8" outlineLevelRow="1" outlineLevelCol="1"/>
  <cols>
    <col min="1" max="1" width="4.6640625" style="509" customWidth="1"/>
    <col min="2" max="2" width="43.6640625" style="254" customWidth="1"/>
    <col min="3" max="3" width="14" style="254" customWidth="1"/>
    <col min="4" max="4" width="18.109375" style="253" customWidth="1"/>
    <col min="5" max="8" width="10.44140625" style="253" customWidth="1" outlineLevel="1"/>
    <col min="9" max="9" width="10.109375" style="253" bestFit="1" customWidth="1" outlineLevel="1"/>
    <col min="10" max="13" width="9.109375" style="253" customWidth="1" outlineLevel="1"/>
    <col min="14" max="14" width="12.44140625" style="253" customWidth="1" outlineLevel="1"/>
    <col min="15" max="15" width="17.44140625" style="253" customWidth="1"/>
    <col min="16" max="24" width="9.44140625" style="253" customWidth="1" outlineLevel="1"/>
    <col min="25" max="25" width="14.109375" style="255" customWidth="1"/>
    <col min="26" max="26" width="14.44140625" style="255" customWidth="1"/>
    <col min="27" max="27" width="16.88671875" style="255" customWidth="1"/>
    <col min="28" max="28" width="17.44140625" style="255" customWidth="1"/>
    <col min="29" max="35" width="14.44140625" style="255" customWidth="1"/>
    <col min="36" max="38" width="15" style="255" customWidth="1"/>
    <col min="39" max="39" width="14.33203125" style="256" customWidth="1"/>
    <col min="40" max="40" width="14.44140625" style="253" customWidth="1"/>
    <col min="41" max="41" width="14.88671875" style="253" customWidth="1"/>
    <col min="42" max="42" width="14" style="253" customWidth="1"/>
    <col min="43" max="43" width="9.6640625" style="253" customWidth="1"/>
    <col min="44" max="44" width="11.109375" style="253" customWidth="1"/>
    <col min="45" max="45" width="12.109375" style="253" customWidth="1"/>
    <col min="46" max="46" width="6.44140625" style="253" bestFit="1" customWidth="1"/>
    <col min="47" max="51" width="9.109375" style="253"/>
    <col min="52" max="52" width="6.44140625" style="253" bestFit="1" customWidth="1"/>
    <col min="53" max="16384" width="9.109375" style="253"/>
  </cols>
  <sheetData>
    <row r="1" spans="1:39" ht="164.25" customHeight="1"/>
    <row r="2" spans="1:39" ht="23.25" customHeight="1" thickBot="1"/>
    <row r="3" spans="1:39" ht="25.5" customHeight="1" thickBot="1">
      <c r="B3" s="852"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52"/>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849" t="s">
        <v>550</v>
      </c>
      <c r="D5" s="850"/>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52" t="s">
        <v>504</v>
      </c>
      <c r="C7" s="853" t="s">
        <v>633</v>
      </c>
      <c r="D7" s="853"/>
      <c r="E7" s="853"/>
      <c r="F7" s="853"/>
      <c r="G7" s="853"/>
      <c r="H7" s="853"/>
      <c r="I7" s="853"/>
      <c r="J7" s="853"/>
      <c r="K7" s="853"/>
      <c r="L7" s="853"/>
      <c r="M7" s="853"/>
      <c r="N7" s="853"/>
      <c r="O7" s="853"/>
      <c r="P7" s="853"/>
      <c r="Q7" s="853"/>
      <c r="R7" s="853"/>
      <c r="S7" s="853"/>
      <c r="T7" s="853"/>
      <c r="U7" s="853"/>
      <c r="V7" s="853"/>
      <c r="W7" s="853"/>
      <c r="X7" s="853"/>
      <c r="Y7" s="606"/>
      <c r="Z7" s="606"/>
      <c r="AA7" s="606"/>
      <c r="AB7" s="606"/>
      <c r="AC7" s="606"/>
      <c r="AD7" s="606"/>
      <c r="AE7" s="270"/>
      <c r="AF7" s="270"/>
      <c r="AG7" s="270"/>
      <c r="AH7" s="270"/>
      <c r="AI7" s="270"/>
      <c r="AJ7" s="270"/>
      <c r="AK7" s="270"/>
      <c r="AL7" s="270"/>
    </row>
    <row r="8" spans="1:39" s="271" customFormat="1" ht="58.5" customHeight="1">
      <c r="A8" s="509"/>
      <c r="B8" s="852"/>
      <c r="C8" s="853" t="s">
        <v>572</v>
      </c>
      <c r="D8" s="853"/>
      <c r="E8" s="853"/>
      <c r="F8" s="853"/>
      <c r="G8" s="853"/>
      <c r="H8" s="853"/>
      <c r="I8" s="853"/>
      <c r="J8" s="853"/>
      <c r="K8" s="853"/>
      <c r="L8" s="853"/>
      <c r="M8" s="853"/>
      <c r="N8" s="853"/>
      <c r="O8" s="853"/>
      <c r="P8" s="853"/>
      <c r="Q8" s="853"/>
      <c r="R8" s="853"/>
      <c r="S8" s="853"/>
      <c r="T8" s="853"/>
      <c r="U8" s="853"/>
      <c r="V8" s="853"/>
      <c r="W8" s="853"/>
      <c r="X8" s="853"/>
      <c r="Y8" s="606"/>
      <c r="Z8" s="606"/>
      <c r="AA8" s="606"/>
      <c r="AB8" s="606"/>
      <c r="AC8" s="606"/>
      <c r="AD8" s="606"/>
      <c r="AE8" s="272"/>
      <c r="AF8" s="255"/>
      <c r="AG8" s="255"/>
      <c r="AH8" s="255"/>
      <c r="AI8" s="255"/>
      <c r="AJ8" s="255"/>
      <c r="AK8" s="255"/>
      <c r="AL8" s="255"/>
      <c r="AM8" s="256"/>
    </row>
    <row r="9" spans="1:39" s="271" customFormat="1" ht="57.75" customHeight="1">
      <c r="A9" s="509"/>
      <c r="B9" s="273"/>
      <c r="C9" s="853" t="s">
        <v>571</v>
      </c>
      <c r="D9" s="853"/>
      <c r="E9" s="853"/>
      <c r="F9" s="853"/>
      <c r="G9" s="853"/>
      <c r="H9" s="853"/>
      <c r="I9" s="853"/>
      <c r="J9" s="853"/>
      <c r="K9" s="853"/>
      <c r="L9" s="853"/>
      <c r="M9" s="853"/>
      <c r="N9" s="853"/>
      <c r="O9" s="853"/>
      <c r="P9" s="853"/>
      <c r="Q9" s="853"/>
      <c r="R9" s="853"/>
      <c r="S9" s="853"/>
      <c r="T9" s="853"/>
      <c r="U9" s="853"/>
      <c r="V9" s="853"/>
      <c r="W9" s="853"/>
      <c r="X9" s="853"/>
      <c r="Y9" s="606"/>
      <c r="Z9" s="606"/>
      <c r="AA9" s="606"/>
      <c r="AB9" s="606"/>
      <c r="AC9" s="606"/>
      <c r="AD9" s="606"/>
      <c r="AE9" s="272"/>
      <c r="AF9" s="255"/>
      <c r="AG9" s="255"/>
      <c r="AH9" s="255"/>
      <c r="AI9" s="255"/>
      <c r="AJ9" s="255"/>
      <c r="AK9" s="255"/>
      <c r="AL9" s="255"/>
      <c r="AM9" s="256"/>
    </row>
    <row r="10" spans="1:39" ht="41.25" customHeight="1">
      <c r="B10" s="275"/>
      <c r="C10" s="853" t="s">
        <v>636</v>
      </c>
      <c r="D10" s="853"/>
      <c r="E10" s="853"/>
      <c r="F10" s="853"/>
      <c r="G10" s="853"/>
      <c r="H10" s="853"/>
      <c r="I10" s="853"/>
      <c r="J10" s="853"/>
      <c r="K10" s="853"/>
      <c r="L10" s="853"/>
      <c r="M10" s="853"/>
      <c r="N10" s="853"/>
      <c r="O10" s="853"/>
      <c r="P10" s="853"/>
      <c r="Q10" s="853"/>
      <c r="R10" s="853"/>
      <c r="S10" s="853"/>
      <c r="T10" s="853"/>
      <c r="U10" s="853"/>
      <c r="V10" s="853"/>
      <c r="W10" s="853"/>
      <c r="X10" s="853"/>
      <c r="Y10" s="606"/>
      <c r="Z10" s="606"/>
      <c r="AA10" s="606"/>
      <c r="AB10" s="606"/>
      <c r="AC10" s="606"/>
      <c r="AD10" s="606"/>
      <c r="AE10" s="272"/>
      <c r="AF10" s="276"/>
      <c r="AG10" s="276"/>
      <c r="AH10" s="276"/>
      <c r="AI10" s="276"/>
      <c r="AJ10" s="276"/>
      <c r="AK10" s="276"/>
      <c r="AL10" s="276"/>
    </row>
    <row r="11" spans="1:39" ht="53.25" customHeight="1">
      <c r="C11" s="853" t="s">
        <v>622</v>
      </c>
      <c r="D11" s="853"/>
      <c r="E11" s="853"/>
      <c r="F11" s="853"/>
      <c r="G11" s="853"/>
      <c r="H11" s="853"/>
      <c r="I11" s="853"/>
      <c r="J11" s="853"/>
      <c r="K11" s="853"/>
      <c r="L11" s="853"/>
      <c r="M11" s="853"/>
      <c r="N11" s="853"/>
      <c r="O11" s="853"/>
      <c r="P11" s="853"/>
      <c r="Q11" s="853"/>
      <c r="R11" s="853"/>
      <c r="S11" s="853"/>
      <c r="T11" s="853"/>
      <c r="U11" s="853"/>
      <c r="V11" s="853"/>
      <c r="W11" s="853"/>
      <c r="X11" s="853"/>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52" t="s">
        <v>526</v>
      </c>
      <c r="C13" s="591" t="s">
        <v>521</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852"/>
      <c r="C14" s="591" t="s">
        <v>522</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523</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524</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6">
      <c r="B18" s="280" t="s">
        <v>241</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54" t="s">
        <v>211</v>
      </c>
      <c r="C19" s="856" t="s">
        <v>33</v>
      </c>
      <c r="D19" s="284" t="s">
        <v>421</v>
      </c>
      <c r="E19" s="858" t="s">
        <v>209</v>
      </c>
      <c r="F19" s="859"/>
      <c r="G19" s="859"/>
      <c r="H19" s="859"/>
      <c r="I19" s="859"/>
      <c r="J19" s="859"/>
      <c r="K19" s="859"/>
      <c r="L19" s="859"/>
      <c r="M19" s="860"/>
      <c r="N19" s="864" t="s">
        <v>213</v>
      </c>
      <c r="O19" s="284" t="s">
        <v>422</v>
      </c>
      <c r="P19" s="858" t="s">
        <v>212</v>
      </c>
      <c r="Q19" s="859"/>
      <c r="R19" s="859"/>
      <c r="S19" s="859"/>
      <c r="T19" s="859"/>
      <c r="U19" s="859"/>
      <c r="V19" s="859"/>
      <c r="W19" s="859"/>
      <c r="X19" s="860"/>
      <c r="Y19" s="861" t="s">
        <v>243</v>
      </c>
      <c r="Z19" s="862"/>
      <c r="AA19" s="862"/>
      <c r="AB19" s="862"/>
      <c r="AC19" s="862"/>
      <c r="AD19" s="862"/>
      <c r="AE19" s="862"/>
      <c r="AF19" s="862"/>
      <c r="AG19" s="862"/>
      <c r="AH19" s="862"/>
      <c r="AI19" s="862"/>
      <c r="AJ19" s="862"/>
      <c r="AK19" s="862"/>
      <c r="AL19" s="862"/>
      <c r="AM19" s="863"/>
    </row>
    <row r="20" spans="1:39" s="283" customFormat="1" ht="59.25" customHeight="1">
      <c r="A20" s="509"/>
      <c r="B20" s="855"/>
      <c r="C20" s="857"/>
      <c r="D20" s="285">
        <v>2011</v>
      </c>
      <c r="E20" s="285">
        <v>2012</v>
      </c>
      <c r="F20" s="285">
        <v>2013</v>
      </c>
      <c r="G20" s="285">
        <v>2014</v>
      </c>
      <c r="H20" s="285">
        <v>2015</v>
      </c>
      <c r="I20" s="285">
        <v>2016</v>
      </c>
      <c r="J20" s="285">
        <v>2017</v>
      </c>
      <c r="K20" s="285">
        <v>2018</v>
      </c>
      <c r="L20" s="285">
        <v>2019</v>
      </c>
      <c r="M20" s="285">
        <v>2020</v>
      </c>
      <c r="N20" s="865"/>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GS&gt;50 to 999 kW</v>
      </c>
      <c r="AB20" s="286" t="str">
        <f>'1.  LRAMVA Summary'!G52</f>
        <v>Intermediate</v>
      </c>
      <c r="AC20" s="286" t="str">
        <f>'1.  LRAMVA Summary'!H52</f>
        <v>Large Use</v>
      </c>
      <c r="AD20" s="286" t="str">
        <f>'1.  LRAMVA Summary'!I52</f>
        <v>Embedded Distributor</v>
      </c>
      <c r="AE20" s="286" t="str">
        <f>'1.  LRAMVA Summary'!J52</f>
        <v>Unmetered Scattered Load</v>
      </c>
      <c r="AF20" s="286" t="str">
        <f>'1.  LRAMVA Summary'!K52</f>
        <v>Sentinel Lighting</v>
      </c>
      <c r="AG20" s="286" t="str">
        <f>'1.  LRAMVA Summary'!L52</f>
        <v>Street Lighting</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v>
      </c>
      <c r="AD21" s="291" t="str">
        <f>'1.  LRAMVA Summary'!I53</f>
        <v>kW</v>
      </c>
      <c r="AE21" s="291" t="str">
        <f>'1.  LRAMVA Summary'!J53</f>
        <v>kWh</v>
      </c>
      <c r="AF21" s="291" t="str">
        <f>'1.  LRAMVA Summary'!K53</f>
        <v>kW</v>
      </c>
      <c r="AG21" s="291" t="str">
        <f>'1.  LRAMVA Summary'!L53</f>
        <v>kW</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9">
        <v>1</v>
      </c>
      <c r="B22" s="294" t="s">
        <v>1</v>
      </c>
      <c r="C22" s="291" t="s">
        <v>25</v>
      </c>
      <c r="D22" s="295">
        <v>119727.38099999999</v>
      </c>
      <c r="E22" s="295">
        <v>119727.38149100961</v>
      </c>
      <c r="F22" s="295">
        <v>119727.38149100961</v>
      </c>
      <c r="G22" s="295">
        <v>119222.27053537474</v>
      </c>
      <c r="H22" s="295">
        <v>89282.50425116549</v>
      </c>
      <c r="I22" s="295">
        <v>0</v>
      </c>
      <c r="J22" s="295">
        <v>0</v>
      </c>
      <c r="K22" s="295"/>
      <c r="L22" s="295"/>
      <c r="M22" s="295"/>
      <c r="N22" s="291"/>
      <c r="O22" s="295">
        <v>17.377561829856191</v>
      </c>
      <c r="P22" s="295">
        <v>17.377561829856191</v>
      </c>
      <c r="Q22" s="295">
        <v>17.377561829856191</v>
      </c>
      <c r="R22" s="295">
        <v>16.812721506837125</v>
      </c>
      <c r="S22" s="295">
        <v>11.738838958750351</v>
      </c>
      <c r="T22" s="295">
        <v>0</v>
      </c>
      <c r="U22" s="295">
        <v>0</v>
      </c>
      <c r="V22" s="295"/>
      <c r="W22" s="295"/>
      <c r="X22" s="295"/>
      <c r="Y22" s="410">
        <v>1</v>
      </c>
      <c r="Z22" s="410"/>
      <c r="AA22" s="410"/>
      <c r="AB22" s="410"/>
      <c r="AC22" s="410"/>
      <c r="AD22" s="410"/>
      <c r="AE22" s="410"/>
      <c r="AF22" s="410"/>
      <c r="AG22" s="410"/>
      <c r="AH22" s="410"/>
      <c r="AI22" s="410"/>
      <c r="AJ22" s="410"/>
      <c r="AK22" s="410"/>
      <c r="AL22" s="410"/>
      <c r="AM22" s="296">
        <f>SUM(Y22:AL22)</f>
        <v>1</v>
      </c>
    </row>
    <row r="23" spans="1:39" s="283" customFormat="1" ht="15"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1</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6"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9">
        <v>2</v>
      </c>
      <c r="B25" s="294" t="s">
        <v>2</v>
      </c>
      <c r="C25" s="291" t="s">
        <v>25</v>
      </c>
      <c r="D25" s="295">
        <v>4458.1390000000001</v>
      </c>
      <c r="E25" s="295">
        <v>4458.1392003328519</v>
      </c>
      <c r="F25" s="295">
        <v>4458.1392003328519</v>
      </c>
      <c r="G25" s="295">
        <v>2055.2559822222615</v>
      </c>
      <c r="H25" s="295">
        <v>0</v>
      </c>
      <c r="I25" s="295">
        <v>0</v>
      </c>
      <c r="J25" s="295">
        <v>0</v>
      </c>
      <c r="K25" s="295"/>
      <c r="L25" s="295"/>
      <c r="M25" s="295"/>
      <c r="N25" s="291"/>
      <c r="O25" s="295">
        <v>3.8396796554111492</v>
      </c>
      <c r="P25" s="295">
        <v>3.8396796554111492</v>
      </c>
      <c r="Q25" s="295">
        <v>3.8396796554111492</v>
      </c>
      <c r="R25" s="295">
        <v>1.1526555115995014</v>
      </c>
      <c r="S25" s="295">
        <v>0</v>
      </c>
      <c r="T25" s="295">
        <v>0</v>
      </c>
      <c r="U25" s="295">
        <v>0</v>
      </c>
      <c r="V25" s="295"/>
      <c r="W25" s="295"/>
      <c r="X25" s="295"/>
      <c r="Y25" s="410">
        <v>1</v>
      </c>
      <c r="Z25" s="410"/>
      <c r="AA25" s="410"/>
      <c r="AB25" s="410"/>
      <c r="AC25" s="410"/>
      <c r="AD25" s="410"/>
      <c r="AE25" s="410"/>
      <c r="AF25" s="410"/>
      <c r="AG25" s="410"/>
      <c r="AH25" s="410"/>
      <c r="AI25" s="410"/>
      <c r="AJ25" s="410"/>
      <c r="AK25" s="410"/>
      <c r="AL25" s="410"/>
      <c r="AM25" s="296">
        <f>SUM(Y25:AL25)</f>
        <v>1</v>
      </c>
    </row>
    <row r="26" spans="1:39" s="283" customFormat="1" ht="15"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1</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6"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9">
        <v>3</v>
      </c>
      <c r="B28" s="294" t="s">
        <v>3</v>
      </c>
      <c r="C28" s="291" t="s">
        <v>25</v>
      </c>
      <c r="D28" s="295">
        <v>196513.592</v>
      </c>
      <c r="E28" s="295">
        <v>196513.59197823631</v>
      </c>
      <c r="F28" s="295">
        <v>196513.59197823631</v>
      </c>
      <c r="G28" s="295">
        <v>196513.59197823631</v>
      </c>
      <c r="H28" s="295">
        <v>196513.59197823631</v>
      </c>
      <c r="I28" s="295">
        <v>196513.59197823631</v>
      </c>
      <c r="J28" s="295">
        <v>196513.59197823631</v>
      </c>
      <c r="K28" s="295"/>
      <c r="L28" s="295"/>
      <c r="M28" s="295"/>
      <c r="N28" s="291"/>
      <c r="O28" s="295">
        <v>103.97010985208632</v>
      </c>
      <c r="P28" s="295">
        <v>103.97010985208632</v>
      </c>
      <c r="Q28" s="295">
        <v>103.97010985208632</v>
      </c>
      <c r="R28" s="295">
        <v>103.97010985208632</v>
      </c>
      <c r="S28" s="295">
        <v>103.97010985208632</v>
      </c>
      <c r="T28" s="295">
        <v>103.97010985208632</v>
      </c>
      <c r="U28" s="295">
        <v>103.97010985208632</v>
      </c>
      <c r="V28" s="295"/>
      <c r="W28" s="295"/>
      <c r="X28" s="295"/>
      <c r="Y28" s="410">
        <v>1</v>
      </c>
      <c r="Z28" s="410"/>
      <c r="AA28" s="410"/>
      <c r="AB28" s="410"/>
      <c r="AC28" s="410"/>
      <c r="AD28" s="410"/>
      <c r="AE28" s="410"/>
      <c r="AF28" s="410"/>
      <c r="AG28" s="410"/>
      <c r="AH28" s="410"/>
      <c r="AI28" s="410"/>
      <c r="AJ28" s="410"/>
      <c r="AK28" s="410"/>
      <c r="AL28" s="410"/>
      <c r="AM28" s="296">
        <f>SUM(Y28:AL28)</f>
        <v>1</v>
      </c>
    </row>
    <row r="29" spans="1:39" s="283" customFormat="1" ht="15" outlineLevel="1">
      <c r="A29" s="509"/>
      <c r="B29" s="294" t="s">
        <v>214</v>
      </c>
      <c r="C29" s="291" t="s">
        <v>163</v>
      </c>
      <c r="D29" s="295">
        <v>-28307.058417860011</v>
      </c>
      <c r="E29" s="295">
        <v>-28307.058417860011</v>
      </c>
      <c r="F29" s="295">
        <v>-28307.058417860011</v>
      </c>
      <c r="G29" s="295">
        <v>-28307.058417860011</v>
      </c>
      <c r="H29" s="295">
        <v>-28307.058417860011</v>
      </c>
      <c r="I29" s="295">
        <v>-28307.058417860011</v>
      </c>
      <c r="J29" s="295">
        <v>-28307.058417860011</v>
      </c>
      <c r="K29" s="295"/>
      <c r="L29" s="295"/>
      <c r="M29" s="295"/>
      <c r="N29" s="468"/>
      <c r="O29" s="295">
        <v>-14.980082195184703</v>
      </c>
      <c r="P29" s="295">
        <v>-14.980082195184703</v>
      </c>
      <c r="Q29" s="295">
        <v>-14.980082195184703</v>
      </c>
      <c r="R29" s="295">
        <v>-14.980082195184703</v>
      </c>
      <c r="S29" s="295">
        <v>-14.980082195184703</v>
      </c>
      <c r="T29" s="295">
        <v>-14.980082195184703</v>
      </c>
      <c r="U29" s="295">
        <v>-14.980082195184703</v>
      </c>
      <c r="V29" s="295"/>
      <c r="W29" s="295"/>
      <c r="X29" s="295"/>
      <c r="Y29" s="411">
        <f>Y28</f>
        <v>1</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9">
        <v>4</v>
      </c>
      <c r="B31" s="294" t="s">
        <v>4</v>
      </c>
      <c r="C31" s="291" t="s">
        <v>25</v>
      </c>
      <c r="D31" s="295">
        <v>74929.269</v>
      </c>
      <c r="E31" s="295">
        <v>74929.26901953973</v>
      </c>
      <c r="F31" s="295">
        <v>74929.26901953973</v>
      </c>
      <c r="G31" s="295">
        <v>74929.26901953973</v>
      </c>
      <c r="H31" s="295">
        <v>69047.596166922216</v>
      </c>
      <c r="I31" s="295">
        <v>62622.116328829972</v>
      </c>
      <c r="J31" s="295">
        <v>49710.047173392566</v>
      </c>
      <c r="K31" s="295"/>
      <c r="L31" s="295"/>
      <c r="M31" s="295"/>
      <c r="N31" s="291"/>
      <c r="O31" s="295">
        <v>5.1012526607974236</v>
      </c>
      <c r="P31" s="295">
        <v>5.1012526607974236</v>
      </c>
      <c r="Q31" s="295">
        <v>5.1012526607974236</v>
      </c>
      <c r="R31" s="295">
        <v>5.1012526607974236</v>
      </c>
      <c r="S31" s="295">
        <v>4.8289138561805949</v>
      </c>
      <c r="T31" s="295">
        <v>4.5313951838496758</v>
      </c>
      <c r="U31" s="295">
        <v>3.9335282900191686</v>
      </c>
      <c r="V31" s="295"/>
      <c r="W31" s="295"/>
      <c r="X31" s="295"/>
      <c r="Y31" s="410">
        <v>1</v>
      </c>
      <c r="Z31" s="410"/>
      <c r="AA31" s="410"/>
      <c r="AB31" s="410"/>
      <c r="AC31" s="410"/>
      <c r="AD31" s="410"/>
      <c r="AE31" s="410"/>
      <c r="AF31" s="410"/>
      <c r="AG31" s="410"/>
      <c r="AH31" s="410"/>
      <c r="AI31" s="410"/>
      <c r="AJ31" s="410"/>
      <c r="AK31" s="410"/>
      <c r="AL31" s="410"/>
      <c r="AM31" s="296">
        <f>SUM(Y31:AL31)</f>
        <v>1</v>
      </c>
    </row>
    <row r="32" spans="1:39" s="283" customFormat="1" ht="15" outlineLevel="1">
      <c r="A32" s="509"/>
      <c r="B32" s="294" t="s">
        <v>214</v>
      </c>
      <c r="C32" s="291" t="s">
        <v>163</v>
      </c>
      <c r="D32" s="295">
        <v>974.45764568933703</v>
      </c>
      <c r="E32" s="295">
        <v>974.45764568933703</v>
      </c>
      <c r="F32" s="295">
        <v>974.45764568933703</v>
      </c>
      <c r="G32" s="295">
        <v>974.45764568933703</v>
      </c>
      <c r="H32" s="295">
        <v>974.45764568933703</v>
      </c>
      <c r="I32" s="295">
        <v>890.34322076215824</v>
      </c>
      <c r="J32" s="295">
        <v>546.21786913632445</v>
      </c>
      <c r="K32" s="295"/>
      <c r="L32" s="295"/>
      <c r="M32" s="295"/>
      <c r="N32" s="468"/>
      <c r="O32" s="295">
        <v>5.6910913377629505E-2</v>
      </c>
      <c r="P32" s="295">
        <v>5.6910913377629505E-2</v>
      </c>
      <c r="Q32" s="295">
        <v>5.6910913377629505E-2</v>
      </c>
      <c r="R32" s="295">
        <v>5.6910913377629505E-2</v>
      </c>
      <c r="S32" s="295">
        <v>5.6910913377629505E-2</v>
      </c>
      <c r="T32" s="295">
        <v>5.30161673572851E-2</v>
      </c>
      <c r="U32" s="295">
        <v>3.7082148371782059E-2</v>
      </c>
      <c r="V32" s="295"/>
      <c r="W32" s="295"/>
      <c r="X32" s="295"/>
      <c r="Y32" s="411">
        <f>Y31</f>
        <v>1</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9">
        <v>5</v>
      </c>
      <c r="B34" s="294" t="s">
        <v>5</v>
      </c>
      <c r="C34" s="291" t="s">
        <v>25</v>
      </c>
      <c r="D34" s="295">
        <v>103886.486</v>
      </c>
      <c r="E34" s="295">
        <v>103886.48563726217</v>
      </c>
      <c r="F34" s="295">
        <v>103886.48563726217</v>
      </c>
      <c r="G34" s="295">
        <v>103886.48563726217</v>
      </c>
      <c r="H34" s="295">
        <v>94944.597171564252</v>
      </c>
      <c r="I34" s="295">
        <v>85175.96068148101</v>
      </c>
      <c r="J34" s="295">
        <v>64217.244521878471</v>
      </c>
      <c r="K34" s="295"/>
      <c r="L34" s="295"/>
      <c r="M34" s="295"/>
      <c r="N34" s="291"/>
      <c r="O34" s="295">
        <v>5.9441271802978859</v>
      </c>
      <c r="P34" s="295">
        <v>5.9441271802978859</v>
      </c>
      <c r="Q34" s="295">
        <v>5.9441271802978859</v>
      </c>
      <c r="R34" s="295">
        <v>5.9441271802978859</v>
      </c>
      <c r="S34" s="295">
        <v>5.5300913648442203</v>
      </c>
      <c r="T34" s="295">
        <v>5.0777746768696987</v>
      </c>
      <c r="U34" s="295">
        <v>4.1073242883090035</v>
      </c>
      <c r="V34" s="295"/>
      <c r="W34" s="295"/>
      <c r="X34" s="295"/>
      <c r="Y34" s="410">
        <v>1</v>
      </c>
      <c r="Z34" s="410"/>
      <c r="AA34" s="410"/>
      <c r="AB34" s="410"/>
      <c r="AC34" s="410"/>
      <c r="AD34" s="410"/>
      <c r="AE34" s="410"/>
      <c r="AF34" s="410"/>
      <c r="AG34" s="410"/>
      <c r="AH34" s="410"/>
      <c r="AI34" s="410"/>
      <c r="AJ34" s="410"/>
      <c r="AK34" s="410"/>
      <c r="AL34" s="410"/>
      <c r="AM34" s="296">
        <f>SUM(Y34:AL34)</f>
        <v>1</v>
      </c>
    </row>
    <row r="35" spans="1:39" s="283" customFormat="1" ht="15" outlineLevel="1">
      <c r="A35" s="509"/>
      <c r="B35" s="294" t="s">
        <v>214</v>
      </c>
      <c r="C35" s="291" t="s">
        <v>163</v>
      </c>
      <c r="D35" s="295">
        <v>7718.4189723474055</v>
      </c>
      <c r="E35" s="295">
        <v>7718.4189723474055</v>
      </c>
      <c r="F35" s="295">
        <v>7718.4189723474055</v>
      </c>
      <c r="G35" s="295">
        <v>7718.4189723474055</v>
      </c>
      <c r="H35" s="295">
        <v>7718.4189723474055</v>
      </c>
      <c r="I35" s="295">
        <v>7013.8304690788973</v>
      </c>
      <c r="J35" s="295">
        <v>3786.6910081677725</v>
      </c>
      <c r="K35" s="295"/>
      <c r="L35" s="295"/>
      <c r="M35" s="295"/>
      <c r="N35" s="468"/>
      <c r="O35" s="295">
        <v>0.38130604227053433</v>
      </c>
      <c r="P35" s="295">
        <v>0.38130604227053433</v>
      </c>
      <c r="Q35" s="295">
        <v>0.38130604227053433</v>
      </c>
      <c r="R35" s="295">
        <v>0.38130604227053433</v>
      </c>
      <c r="S35" s="295">
        <v>0.38130604227053433</v>
      </c>
      <c r="T35" s="295">
        <v>0.34868151596055591</v>
      </c>
      <c r="U35" s="295">
        <v>0.19925543852661506</v>
      </c>
      <c r="V35" s="295"/>
      <c r="W35" s="295"/>
      <c r="X35" s="295"/>
      <c r="Y35" s="411">
        <f>Y34</f>
        <v>1</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9">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9">
        <v>8</v>
      </c>
      <c r="B43" s="294" t="s">
        <v>484</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6"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9">
        <v>10</v>
      </c>
      <c r="B50" s="310" t="s">
        <v>22</v>
      </c>
      <c r="C50" s="291" t="s">
        <v>25</v>
      </c>
      <c r="D50" s="295">
        <v>106770.007</v>
      </c>
      <c r="E50" s="295">
        <v>106770.00722001914</v>
      </c>
      <c r="F50" s="295">
        <v>106770.00722001914</v>
      </c>
      <c r="G50" s="295">
        <v>106770.00722001914</v>
      </c>
      <c r="H50" s="295">
        <v>106770.00722001914</v>
      </c>
      <c r="I50" s="295">
        <v>106770.00722001914</v>
      </c>
      <c r="J50" s="295">
        <v>106770.00722001914</v>
      </c>
      <c r="K50" s="295"/>
      <c r="L50" s="295"/>
      <c r="M50" s="295"/>
      <c r="N50" s="295">
        <v>12</v>
      </c>
      <c r="O50" s="295">
        <v>16.886890020641587</v>
      </c>
      <c r="P50" s="295">
        <v>16.886890020641587</v>
      </c>
      <c r="Q50" s="295">
        <v>16.886890020641587</v>
      </c>
      <c r="R50" s="295">
        <v>16.886890020641587</v>
      </c>
      <c r="S50" s="295">
        <v>16.886890020641587</v>
      </c>
      <c r="T50" s="295">
        <v>16.886890020641587</v>
      </c>
      <c r="U50" s="295">
        <v>16.886890020641587</v>
      </c>
      <c r="V50" s="295"/>
      <c r="W50" s="295"/>
      <c r="X50" s="295"/>
      <c r="Y50" s="415"/>
      <c r="Z50" s="415">
        <v>0.29641966964952332</v>
      </c>
      <c r="AA50" s="415">
        <v>0.3729079524494105</v>
      </c>
      <c r="AB50" s="415">
        <v>0.33067237790106618</v>
      </c>
      <c r="AC50" s="415"/>
      <c r="AD50" s="415"/>
      <c r="AE50" s="415"/>
      <c r="AF50" s="415"/>
      <c r="AG50" s="415"/>
      <c r="AH50" s="415"/>
      <c r="AI50" s="415"/>
      <c r="AJ50" s="415"/>
      <c r="AK50" s="415"/>
      <c r="AL50" s="415"/>
      <c r="AM50" s="296">
        <f>SUM(Y50:AL50)</f>
        <v>1</v>
      </c>
    </row>
    <row r="51" spans="1:42" s="283" customFormat="1" ht="15" outlineLevel="1">
      <c r="A51" s="509"/>
      <c r="B51" s="294" t="s">
        <v>214</v>
      </c>
      <c r="C51" s="291" t="s">
        <v>163</v>
      </c>
      <c r="D51" s="295">
        <v>186632.6621910618</v>
      </c>
      <c r="E51" s="295">
        <v>186632.6621910618</v>
      </c>
      <c r="F51" s="295">
        <v>186632.6621910618</v>
      </c>
      <c r="G51" s="295">
        <v>186632.6621910618</v>
      </c>
      <c r="H51" s="295">
        <v>186632.6621910618</v>
      </c>
      <c r="I51" s="295">
        <v>103620.78103544375</v>
      </c>
      <c r="J51" s="295">
        <v>98241.749755390832</v>
      </c>
      <c r="K51" s="295"/>
      <c r="L51" s="295"/>
      <c r="M51" s="295"/>
      <c r="N51" s="295">
        <v>12</v>
      </c>
      <c r="O51" s="295">
        <v>36.82846776247073</v>
      </c>
      <c r="P51" s="295">
        <v>36.82846776247073</v>
      </c>
      <c r="Q51" s="295">
        <v>36.82846776247073</v>
      </c>
      <c r="R51" s="295">
        <v>36.82846776247073</v>
      </c>
      <c r="S51" s="295">
        <v>36.82846776247073</v>
      </c>
      <c r="T51" s="295">
        <v>15.148981036211048</v>
      </c>
      <c r="U51" s="295">
        <v>14.5388453469029</v>
      </c>
      <c r="V51" s="295"/>
      <c r="W51" s="295"/>
      <c r="X51" s="295"/>
      <c r="Y51" s="411">
        <f>Y50</f>
        <v>0</v>
      </c>
      <c r="Z51" s="411">
        <f>Z50</f>
        <v>0.29641966964952332</v>
      </c>
      <c r="AA51" s="411">
        <f t="shared" ref="AA51:AL51" si="9">AA50</f>
        <v>0.3729079524494105</v>
      </c>
      <c r="AB51" s="411">
        <f t="shared" si="9"/>
        <v>0.33067237790106618</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9">
        <v>11</v>
      </c>
      <c r="B53" s="314" t="s">
        <v>21</v>
      </c>
      <c r="C53" s="291" t="s">
        <v>25</v>
      </c>
      <c r="D53" s="295">
        <v>202376.829</v>
      </c>
      <c r="E53" s="295">
        <v>202215.9232084355</v>
      </c>
      <c r="F53" s="295">
        <v>199630.81096780722</v>
      </c>
      <c r="G53" s="295">
        <v>144484.96534659911</v>
      </c>
      <c r="H53" s="295">
        <v>144484.96534659911</v>
      </c>
      <c r="I53" s="295">
        <v>144372.43106824474</v>
      </c>
      <c r="J53" s="295">
        <v>32572.239964647386</v>
      </c>
      <c r="K53" s="295"/>
      <c r="L53" s="295"/>
      <c r="M53" s="295"/>
      <c r="N53" s="295">
        <v>12</v>
      </c>
      <c r="O53" s="295">
        <v>75.181062100338394</v>
      </c>
      <c r="P53" s="295">
        <v>75.123454298261592</v>
      </c>
      <c r="Q53" s="295">
        <v>74.409693630529929</v>
      </c>
      <c r="R53" s="295">
        <v>55.329989582691084</v>
      </c>
      <c r="S53" s="295">
        <v>55.329989582691084</v>
      </c>
      <c r="T53" s="295">
        <v>55.283903341029642</v>
      </c>
      <c r="U53" s="295">
        <v>12.86151789166817</v>
      </c>
      <c r="V53" s="295"/>
      <c r="W53" s="295"/>
      <c r="X53" s="295"/>
      <c r="Y53" s="415"/>
      <c r="Z53" s="415">
        <v>1</v>
      </c>
      <c r="AA53" s="415"/>
      <c r="AB53" s="415"/>
      <c r="AC53" s="415"/>
      <c r="AD53" s="415"/>
      <c r="AE53" s="415"/>
      <c r="AF53" s="415"/>
      <c r="AG53" s="415"/>
      <c r="AH53" s="415"/>
      <c r="AI53" s="415"/>
      <c r="AJ53" s="415"/>
      <c r="AK53" s="415"/>
      <c r="AL53" s="415"/>
      <c r="AM53" s="296">
        <f>SUM(Y53:AL53)</f>
        <v>1</v>
      </c>
    </row>
    <row r="54" spans="1:42" s="283" customFormat="1" ht="15" outlineLevel="1">
      <c r="A54" s="509"/>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1</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9">
        <v>13</v>
      </c>
      <c r="B59" s="314" t="s">
        <v>24</v>
      </c>
      <c r="C59" s="291" t="s">
        <v>25</v>
      </c>
      <c r="D59" s="295"/>
      <c r="E59" s="295"/>
      <c r="F59" s="295"/>
      <c r="G59" s="295"/>
      <c r="H59" s="295"/>
      <c r="I59" s="295"/>
      <c r="J59" s="295"/>
      <c r="K59" s="295"/>
      <c r="L59" s="295"/>
      <c r="M59" s="295"/>
      <c r="N59" s="295"/>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outlineLevel="1">
      <c r="A60" s="509"/>
      <c r="B60" s="315" t="s">
        <v>214</v>
      </c>
      <c r="C60" s="291" t="s">
        <v>163</v>
      </c>
      <c r="D60" s="295"/>
      <c r="E60" s="295"/>
      <c r="F60" s="295"/>
      <c r="G60" s="295"/>
      <c r="H60" s="295"/>
      <c r="I60" s="295"/>
      <c r="J60" s="295"/>
      <c r="K60" s="295"/>
      <c r="L60" s="295"/>
      <c r="M60" s="295"/>
      <c r="N60" s="295"/>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9">
        <v>15</v>
      </c>
      <c r="B65" s="314" t="s">
        <v>485</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9">
        <v>16</v>
      </c>
      <c r="B68" s="314" t="s">
        <v>486</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6"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9">
        <v>21</v>
      </c>
      <c r="B84" s="315" t="s">
        <v>22</v>
      </c>
      <c r="C84" s="291" t="s">
        <v>25</v>
      </c>
      <c r="D84" s="295">
        <v>61630.555999999997</v>
      </c>
      <c r="E84" s="295">
        <v>61630.555621176281</v>
      </c>
      <c r="F84" s="295">
        <v>61630.555621176281</v>
      </c>
      <c r="G84" s="295">
        <v>61630.555621176281</v>
      </c>
      <c r="H84" s="295">
        <v>61630.555621176281</v>
      </c>
      <c r="I84" s="295">
        <v>61630.555621176281</v>
      </c>
      <c r="J84" s="295">
        <v>61630.555621176281</v>
      </c>
      <c r="K84" s="295"/>
      <c r="L84" s="295"/>
      <c r="M84" s="295"/>
      <c r="N84" s="295">
        <v>12</v>
      </c>
      <c r="O84" s="295">
        <v>11.070919566875538</v>
      </c>
      <c r="P84" s="295">
        <v>11.070919566875538</v>
      </c>
      <c r="Q84" s="295">
        <v>11.070919566875538</v>
      </c>
      <c r="R84" s="295">
        <v>11.070919566875538</v>
      </c>
      <c r="S84" s="295">
        <v>11.070919566875538</v>
      </c>
      <c r="T84" s="295">
        <v>11.070919566875538</v>
      </c>
      <c r="U84" s="295">
        <v>11.070919566875538</v>
      </c>
      <c r="V84" s="295"/>
      <c r="W84" s="295"/>
      <c r="X84" s="295"/>
      <c r="Y84" s="410"/>
      <c r="Z84" s="415"/>
      <c r="AA84" s="415">
        <v>0.25968292541804083</v>
      </c>
      <c r="AB84" s="415"/>
      <c r="AC84" s="415">
        <v>0.74031707458195894</v>
      </c>
      <c r="AD84" s="415"/>
      <c r="AE84" s="415"/>
      <c r="AF84" s="415"/>
      <c r="AG84" s="415"/>
      <c r="AH84" s="415"/>
      <c r="AI84" s="415"/>
      <c r="AJ84" s="415"/>
      <c r="AK84" s="415"/>
      <c r="AL84" s="415"/>
      <c r="AM84" s="296">
        <f>SUM(Y84:AL84)</f>
        <v>0.99999999999999978</v>
      </c>
    </row>
    <row r="85" spans="1:39" s="283" customFormat="1" ht="15" outlineLevel="1">
      <c r="A85" s="509"/>
      <c r="B85" s="315" t="s">
        <v>214</v>
      </c>
      <c r="C85" s="291" t="s">
        <v>163</v>
      </c>
      <c r="D85" s="295"/>
      <c r="E85" s="295"/>
      <c r="F85" s="295"/>
      <c r="G85" s="295"/>
      <c r="H85" s="295"/>
      <c r="I85" s="295"/>
      <c r="J85" s="295"/>
      <c r="K85" s="295"/>
      <c r="L85" s="295"/>
      <c r="M85" s="295"/>
      <c r="N85" s="295"/>
      <c r="O85" s="295"/>
      <c r="P85" s="295"/>
      <c r="Q85" s="295"/>
      <c r="R85" s="295"/>
      <c r="S85" s="295"/>
      <c r="T85" s="295"/>
      <c r="U85" s="295"/>
      <c r="V85" s="295"/>
      <c r="W85" s="295"/>
      <c r="X85" s="295"/>
      <c r="Y85" s="411">
        <f>Y84</f>
        <v>0</v>
      </c>
      <c r="Z85" s="411">
        <f>Z84</f>
        <v>0</v>
      </c>
      <c r="AA85" s="411">
        <f t="shared" ref="AA85:AL85" si="20">AA84</f>
        <v>0.25968292541804083</v>
      </c>
      <c r="AB85" s="411">
        <f t="shared" si="20"/>
        <v>0</v>
      </c>
      <c r="AC85" s="411">
        <f t="shared" si="20"/>
        <v>0.74031707458195894</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6"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6" outlineLevel="1">
      <c r="A94" s="510"/>
      <c r="B94" s="288" t="s">
        <v>487</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t="s">
        <v>738</v>
      </c>
      <c r="Z95" s="410"/>
      <c r="AA95" s="410"/>
      <c r="AB95" s="410"/>
      <c r="AC95" s="410"/>
      <c r="AD95" s="410"/>
      <c r="AE95" s="410"/>
      <c r="AF95" s="410"/>
      <c r="AG95" s="410"/>
      <c r="AH95" s="410"/>
      <c r="AI95" s="410"/>
      <c r="AJ95" s="410"/>
      <c r="AK95" s="410"/>
      <c r="AL95" s="410"/>
      <c r="AM95" s="296">
        <f>SUM(Y95:AL95)</f>
        <v>0</v>
      </c>
    </row>
    <row r="96" spans="1:39" s="283" customFormat="1" ht="15"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t="str">
        <f>Y95</f>
        <v>%</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6"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9">
        <v>26</v>
      </c>
      <c r="B102" s="321" t="s">
        <v>16</v>
      </c>
      <c r="C102" s="291" t="s">
        <v>25</v>
      </c>
      <c r="D102" s="295">
        <v>228468.924</v>
      </c>
      <c r="E102" s="295">
        <v>228468.92374586279</v>
      </c>
      <c r="F102" s="295">
        <v>228468.92374586279</v>
      </c>
      <c r="G102" s="295">
        <v>228468.92374586279</v>
      </c>
      <c r="H102" s="295">
        <v>228468.92374586279</v>
      </c>
      <c r="I102" s="295">
        <v>228468.92374586279</v>
      </c>
      <c r="J102" s="295">
        <v>228468.92374586279</v>
      </c>
      <c r="K102" s="295"/>
      <c r="L102" s="295"/>
      <c r="M102" s="295"/>
      <c r="N102" s="295">
        <v>12</v>
      </c>
      <c r="O102" s="295">
        <v>60.912655804000003</v>
      </c>
      <c r="P102" s="295">
        <v>60.912655804000003</v>
      </c>
      <c r="Q102" s="295">
        <v>60.912655804000003</v>
      </c>
      <c r="R102" s="295">
        <v>60.912655804000003</v>
      </c>
      <c r="S102" s="295">
        <v>60.912655804000003</v>
      </c>
      <c r="T102" s="295">
        <v>60.912655804000003</v>
      </c>
      <c r="U102" s="295">
        <v>60.912655804000003</v>
      </c>
      <c r="V102" s="295"/>
      <c r="W102" s="295"/>
      <c r="X102" s="295"/>
      <c r="Y102" s="410"/>
      <c r="Z102" s="410">
        <v>0.18410494525742099</v>
      </c>
      <c r="AA102" s="410">
        <v>0.27862923066469503</v>
      </c>
      <c r="AB102" s="410">
        <v>0.53726582407788404</v>
      </c>
      <c r="AC102" s="410"/>
      <c r="AD102" s="410"/>
      <c r="AE102" s="415"/>
      <c r="AF102" s="415"/>
      <c r="AG102" s="415"/>
      <c r="AH102" s="415"/>
      <c r="AI102" s="415"/>
      <c r="AJ102" s="415"/>
      <c r="AK102" s="415"/>
      <c r="AL102" s="415"/>
      <c r="AM102" s="296">
        <f>SUM(Y102:AL102)</f>
        <v>1</v>
      </c>
    </row>
    <row r="103" spans="1:39" s="283" customFormat="1" ht="15" outlineLevel="1">
      <c r="A103" s="509"/>
      <c r="B103" s="315" t="s">
        <v>214</v>
      </c>
      <c r="C103" s="291" t="s">
        <v>163</v>
      </c>
      <c r="D103" s="295"/>
      <c r="E103" s="295"/>
      <c r="F103" s="295"/>
      <c r="G103" s="295"/>
      <c r="H103" s="295"/>
      <c r="I103" s="295"/>
      <c r="J103" s="295"/>
      <c r="K103" s="295"/>
      <c r="L103" s="295"/>
      <c r="M103" s="295"/>
      <c r="N103" s="295">
        <v>12</v>
      </c>
      <c r="O103" s="295"/>
      <c r="P103" s="295"/>
      <c r="Q103" s="295"/>
      <c r="R103" s="295"/>
      <c r="S103" s="295"/>
      <c r="T103" s="295"/>
      <c r="U103" s="295"/>
      <c r="V103" s="295"/>
      <c r="W103" s="295"/>
      <c r="X103" s="295"/>
      <c r="Y103" s="411">
        <f>Y102</f>
        <v>0</v>
      </c>
      <c r="Z103" s="411">
        <f>Z102</f>
        <v>0.18410494525742099</v>
      </c>
      <c r="AA103" s="411">
        <f t="shared" ref="AA103:AL103" si="25">AA102</f>
        <v>0.27862923066469503</v>
      </c>
      <c r="AB103" s="411">
        <f t="shared" si="25"/>
        <v>0.53726582407788404</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9">
        <v>27</v>
      </c>
      <c r="B105" s="321" t="s">
        <v>17</v>
      </c>
      <c r="C105" s="291" t="s">
        <v>25</v>
      </c>
      <c r="D105" s="295">
        <v>1452.319</v>
      </c>
      <c r="E105" s="295">
        <v>1452.3186608090036</v>
      </c>
      <c r="F105" s="295">
        <v>1452.3186608090036</v>
      </c>
      <c r="G105" s="295">
        <v>1452.3186608090036</v>
      </c>
      <c r="H105" s="295">
        <v>1452.3186608090036</v>
      </c>
      <c r="I105" s="295">
        <v>1452.3186608090036</v>
      </c>
      <c r="J105" s="295">
        <v>1452.3186608090036</v>
      </c>
      <c r="K105" s="295"/>
      <c r="L105" s="295"/>
      <c r="M105" s="295"/>
      <c r="N105" s="295">
        <v>12</v>
      </c>
      <c r="O105" s="295">
        <v>0.28277232492387144</v>
      </c>
      <c r="P105" s="295">
        <v>0.28277232492387144</v>
      </c>
      <c r="Q105" s="295">
        <v>0.28277232492387144</v>
      </c>
      <c r="R105" s="295">
        <v>0.28277232492387144</v>
      </c>
      <c r="S105" s="295">
        <v>0.28277232492387144</v>
      </c>
      <c r="T105" s="295">
        <v>0.28277232492387144</v>
      </c>
      <c r="U105" s="295">
        <v>0.28277232492387144</v>
      </c>
      <c r="V105" s="295"/>
      <c r="W105" s="295"/>
      <c r="X105" s="295"/>
      <c r="Y105" s="410"/>
      <c r="Z105" s="410"/>
      <c r="AA105" s="410"/>
      <c r="AB105" s="410">
        <v>1</v>
      </c>
      <c r="AC105" s="410"/>
      <c r="AD105" s="410"/>
      <c r="AE105" s="415"/>
      <c r="AF105" s="415"/>
      <c r="AG105" s="415"/>
      <c r="AH105" s="415"/>
      <c r="AI105" s="415"/>
      <c r="AJ105" s="415"/>
      <c r="AK105" s="415"/>
      <c r="AL105" s="415"/>
      <c r="AM105" s="296">
        <f>SUM(Y105:AL105)</f>
        <v>1</v>
      </c>
    </row>
    <row r="106" spans="1:39" s="283" customFormat="1" ht="15" outlineLevel="1">
      <c r="A106" s="509"/>
      <c r="B106" s="315" t="s">
        <v>214</v>
      </c>
      <c r="C106" s="291" t="s">
        <v>163</v>
      </c>
      <c r="D106" s="295">
        <v>9153.5213391909965</v>
      </c>
      <c r="E106" s="295">
        <v>9153.5213391909965</v>
      </c>
      <c r="F106" s="295">
        <v>9153.5213391909965</v>
      </c>
      <c r="G106" s="295">
        <v>9153.5213391909965</v>
      </c>
      <c r="H106" s="295">
        <v>9153.5213391910002</v>
      </c>
      <c r="I106" s="295">
        <v>9153.5213391910002</v>
      </c>
      <c r="J106" s="295">
        <v>9153.5213391910002</v>
      </c>
      <c r="K106" s="295"/>
      <c r="L106" s="295"/>
      <c r="M106" s="295"/>
      <c r="N106" s="295">
        <f>N105</f>
        <v>12</v>
      </c>
      <c r="O106" s="295">
        <v>1.7822276750761286</v>
      </c>
      <c r="P106" s="295">
        <v>1.7822276750761286</v>
      </c>
      <c r="Q106" s="295">
        <v>1.7822276750761286</v>
      </c>
      <c r="R106" s="295">
        <v>1.7822276750761286</v>
      </c>
      <c r="S106" s="295">
        <v>1.7822276750761299</v>
      </c>
      <c r="T106" s="295">
        <v>1.7822276750761299</v>
      </c>
      <c r="U106" s="295">
        <v>1.7822276750761299</v>
      </c>
      <c r="V106" s="295"/>
      <c r="W106" s="295"/>
      <c r="X106" s="295"/>
      <c r="Y106" s="411">
        <f>Y105</f>
        <v>0</v>
      </c>
      <c r="Z106" s="411">
        <f>Z105</f>
        <v>0</v>
      </c>
      <c r="AA106" s="411">
        <f>AA105</f>
        <v>0</v>
      </c>
      <c r="AB106" s="411">
        <f>AB105</f>
        <v>1</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6"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9">
        <v>30</v>
      </c>
      <c r="B114" s="324" t="s">
        <v>488</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6" outlineLevel="1">
      <c r="A117" s="509"/>
      <c r="B117" s="288" t="s">
        <v>489</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9">
        <v>31</v>
      </c>
      <c r="B118" s="324" t="s">
        <v>490</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9">
        <v>32</v>
      </c>
      <c r="B121" s="324" t="s">
        <v>491</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9">
        <v>33</v>
      </c>
      <c r="B124" s="324" t="s">
        <v>492</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6">
      <c r="A127" s="509"/>
      <c r="B127" s="327" t="s">
        <v>237</v>
      </c>
      <c r="C127" s="328"/>
      <c r="D127" s="328">
        <f>SUM(D22:D125)</f>
        <v>1276385.5037304293</v>
      </c>
      <c r="E127" s="328"/>
      <c r="F127" s="328"/>
      <c r="G127" s="328"/>
      <c r="H127" s="328"/>
      <c r="I127" s="328"/>
      <c r="J127" s="328"/>
      <c r="K127" s="328"/>
      <c r="L127" s="328"/>
      <c r="M127" s="328"/>
      <c r="N127" s="328"/>
      <c r="O127" s="328">
        <f>SUM(O22:O125)</f>
        <v>324.63586119323867</v>
      </c>
      <c r="P127" s="328"/>
      <c r="Q127" s="328"/>
      <c r="R127" s="328"/>
      <c r="S127" s="328"/>
      <c r="T127" s="328"/>
      <c r="U127" s="328"/>
      <c r="V127" s="328"/>
      <c r="W127" s="328"/>
      <c r="X127" s="328"/>
      <c r="Y127" s="329">
        <f>IF(Y21="kWh",SUMPRODUCT(D22:D125,Y22:Y125))</f>
        <v>479900.68520017667</v>
      </c>
      <c r="Z127" s="329">
        <f>IF(Z21="kWh",SUMPRODUCT(D22:D125,Z22:Z125))</f>
        <v>331409.41002194479</v>
      </c>
      <c r="AA127" s="329">
        <f>IF(AA21="kW",SUMPRODUCT(N22:N125,O22:O125,AA22:AA125),SUMPRODUCT(D22:D125,AA22:AA125))</f>
        <v>478.53431148712662</v>
      </c>
      <c r="AB127" s="329">
        <f>IF(AB21="kW",SUMPRODUCT(N22:N125,O22:O125,AB22:AB125),SUMPRODUCT(D22:D125,AB22:AB125))</f>
        <v>630.6416796630823</v>
      </c>
      <c r="AC127" s="329">
        <f>IF(AC21="kW",SUMPRODUCT(N22:N125,O22:O125,AC22:AC125),SUMPRODUCT(D22:D125,AC22:AC125))</f>
        <v>98.351889440177601</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6">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6">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6">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479900.68552655738</v>
      </c>
      <c r="Z135" s="291">
        <f>SUMPRODUCT(E22:E125,Z22:Z125)</f>
        <v>331248.50424881041</v>
      </c>
      <c r="AA135" s="291">
        <f>IF(AA21="kW",SUMPRODUCT(N22:N125,P22:P125,AA22:AA125),SUMPRODUCT(E22:E125,AA22:AA125))</f>
        <v>478.53431148712662</v>
      </c>
      <c r="AB135" s="291">
        <f>IF(AB21="kW",SUMPRODUCT(N22:N125,P22:P125,AB22:AB125),SUMPRODUCT(E22:E125,AB22:AB125))</f>
        <v>630.6416796630823</v>
      </c>
      <c r="AC135" s="291">
        <f>IF(AC21="kW",SUMPRODUCT(N22:N125,P22:P125,AC22:AC125),SUMPRODUCT(E22:E125,AC22:AC125))</f>
        <v>98.351889440177601</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479900.68552655738</v>
      </c>
      <c r="Z136" s="291">
        <f>SUMPRODUCT(F22:F125,Z22:Z125)</f>
        <v>328663.39200818207</v>
      </c>
      <c r="AA136" s="291">
        <f>IF(AA21="kW",SUMPRODUCT(N22:N125,Q22:Q125,AA22:AA125),SUMPRODUCT(F22:F125,AA22:AA125))</f>
        <v>478.53431148712662</v>
      </c>
      <c r="AB136" s="291">
        <f>IF(AB21="kW",SUMPRODUCT(N22:N125,Q22:Q125,AB22:AB125),SUMPRODUCT(F22:F125,AB22:AB125))</f>
        <v>630.6416796630823</v>
      </c>
      <c r="AC136" s="291">
        <f>IF(AC21="kW",SUMPRODUCT(N22:N125,Q22:Q125,AC22:AC125),SUMPRODUCT(F22:F125, AC22:AC125))</f>
        <v>98.351889440177601</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476992.69135281187</v>
      </c>
      <c r="Z137" s="291">
        <f>SUMPRODUCT(G22:G125,Z22:Z125)</f>
        <v>273517.54638697399</v>
      </c>
      <c r="AA137" s="291">
        <f>IF(AA21="kW",SUMPRODUCT(N22:N125,R22:R125,AA22:AA125),SUMPRODUCT(G22:G125,AA22:AA125))</f>
        <v>478.53431148712662</v>
      </c>
      <c r="AB137" s="291">
        <f>IF(AB21="kW",SUMPRODUCT(N22:N125,R22:R125,AB22:AB125),SUMPRODUCT(G22:G125,AB22:AB125))</f>
        <v>630.6416796630823</v>
      </c>
      <c r="AC137" s="291">
        <f>IF(AC21="kW",SUMPRODUCT(N22:N125,R22:R125,AC22:AC125),SUMPRODUCT(G22:G125, AC22:AC125))</f>
        <v>98.351889440177601</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430174.10776806489</v>
      </c>
      <c r="Z138" s="291">
        <f>SUMPRODUCT(H22:H125,Z22:Z125)</f>
        <v>273517.54638697399</v>
      </c>
      <c r="AA138" s="291">
        <f>IF(AA21="kW",SUMPRODUCT(N22:N125,S22:S125,AA22:AA125),SUMPRODUCT(H22:H125,AA22:AA125))</f>
        <v>478.53431148712662</v>
      </c>
      <c r="AB138" s="291">
        <f>IF(AB21="kW",SUMPRODUCT(N22:N125,S22:S125,AB22:AB125),SUMPRODUCT(H22:H125,AB22:AB125))</f>
        <v>630.64167966308241</v>
      </c>
      <c r="AC138" s="291">
        <f>IF(AC21="kW",SUMPRODUCT(N22:N125,S22:S125,AC22:AC125),SUMPRODUCT(H22:H125, AC22:AC125))</f>
        <v>98.351889440177601</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323908.78426052834</v>
      </c>
      <c r="Z139" s="291">
        <f>SUMPRODUCT(I22:I125,Z22:Z125)</f>
        <v>248798.65771948581</v>
      </c>
      <c r="AA139" s="291">
        <f>IF(AA21="kW",SUMPRODUCT(N22:N125,T22:T125,AA22:AA125),SUMPRODUCT(I22:I125,AA22:AA125))</f>
        <v>381.52087542420247</v>
      </c>
      <c r="AB139" s="291">
        <f>IF(AB21="kW",SUMPRODUCT(N22:N125,T22:T125,AB22:AB125),SUMPRODUCT(I22:I125,AB22:AB125))</f>
        <v>544.61599053371981</v>
      </c>
      <c r="AC139" s="291">
        <f>IF(AC21="kW",SUMPRODUCT(N22:N125,T22:T125,AC22:AC125),SUMPRODUCT(I22:I125, AC22:AC125))</f>
        <v>98.351889440177601</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286466.73413295142</v>
      </c>
      <c r="Z140" s="291">
        <f>SUMPRODUCT(J22:J125,Z22:Z125)</f>
        <v>135404.01594082074</v>
      </c>
      <c r="AA140" s="291">
        <f>IF(AA21="kW",SUMPRODUCT(N22:N125,U22:U125,AA22:AA125),SUMPRODUCT(J22:J125,AA22:AA125))</f>
        <v>378.790582016808</v>
      </c>
      <c r="AB140" s="291">
        <f>IF(AB21="kW",SUMPRODUCT(N22:N125,U22:U125,AB22:AB125),SUMPRODUCT(J22:J125,AB22:AB125))</f>
        <v>542.19493030300976</v>
      </c>
      <c r="AC140" s="291">
        <f>IF(AC21="kW",SUMPRODUCT(N22:N125,U22:U125,AC22:AC125),SUMPRODUCT(J22:J125, AC22:AC125))</f>
        <v>98.351889440177601</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741</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6">
      <c r="B146" s="280" t="s">
        <v>242</v>
      </c>
      <c r="C146" s="281"/>
      <c r="D146" s="590" t="s">
        <v>525</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854" t="s">
        <v>211</v>
      </c>
      <c r="C147" s="856" t="s">
        <v>33</v>
      </c>
      <c r="D147" s="284" t="s">
        <v>421</v>
      </c>
      <c r="E147" s="858" t="s">
        <v>209</v>
      </c>
      <c r="F147" s="859"/>
      <c r="G147" s="859"/>
      <c r="H147" s="859"/>
      <c r="I147" s="859"/>
      <c r="J147" s="859"/>
      <c r="K147" s="859"/>
      <c r="L147" s="859"/>
      <c r="M147" s="860"/>
      <c r="N147" s="864" t="s">
        <v>213</v>
      </c>
      <c r="O147" s="284" t="s">
        <v>422</v>
      </c>
      <c r="P147" s="858" t="s">
        <v>212</v>
      </c>
      <c r="Q147" s="859"/>
      <c r="R147" s="859"/>
      <c r="S147" s="859"/>
      <c r="T147" s="859"/>
      <c r="U147" s="859"/>
      <c r="V147" s="859"/>
      <c r="W147" s="859"/>
      <c r="X147" s="860"/>
      <c r="Y147" s="861" t="s">
        <v>243</v>
      </c>
      <c r="Z147" s="862"/>
      <c r="AA147" s="862"/>
      <c r="AB147" s="862"/>
      <c r="AC147" s="862"/>
      <c r="AD147" s="862"/>
      <c r="AE147" s="862"/>
      <c r="AF147" s="862"/>
      <c r="AG147" s="862"/>
      <c r="AH147" s="862"/>
      <c r="AI147" s="862"/>
      <c r="AJ147" s="862"/>
      <c r="AK147" s="862"/>
      <c r="AL147" s="862"/>
      <c r="AM147" s="863"/>
    </row>
    <row r="148" spans="1:39" ht="60.75" customHeight="1">
      <c r="B148" s="855"/>
      <c r="C148" s="857"/>
      <c r="D148" s="285">
        <v>2012</v>
      </c>
      <c r="E148" s="285">
        <v>2013</v>
      </c>
      <c r="F148" s="285">
        <v>2014</v>
      </c>
      <c r="G148" s="285">
        <v>2015</v>
      </c>
      <c r="H148" s="285">
        <v>2016</v>
      </c>
      <c r="I148" s="285">
        <v>2017</v>
      </c>
      <c r="J148" s="285">
        <v>2018</v>
      </c>
      <c r="K148" s="285">
        <v>2019</v>
      </c>
      <c r="L148" s="285">
        <v>2020</v>
      </c>
      <c r="M148" s="285">
        <v>2021</v>
      </c>
      <c r="N148" s="865"/>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GS&gt;50 to 999 kW</v>
      </c>
      <c r="AB148" s="285" t="str">
        <f>'1.  LRAMVA Summary'!G52</f>
        <v>Intermediate</v>
      </c>
      <c r="AC148" s="285" t="str">
        <f>'1.  LRAMVA Summary'!H52</f>
        <v>Large Use</v>
      </c>
      <c r="AD148" s="285" t="str">
        <f>'1.  LRAMVA Summary'!I52</f>
        <v>Embedded Distributor</v>
      </c>
      <c r="AE148" s="285" t="str">
        <f>'1.  LRAMVA Summary'!J52</f>
        <v>Unmetered Scattered Load</v>
      </c>
      <c r="AF148" s="285" t="str">
        <f>'1.  LRAMVA Summary'!K52</f>
        <v>Sentinel Lighting</v>
      </c>
      <c r="AG148" s="285" t="str">
        <f>'1.  LRAMVA Summary'!L52</f>
        <v>Street Lighting</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v>
      </c>
      <c r="AD149" s="291" t="str">
        <f>'1.  LRAMVA Summary'!I53</f>
        <v>kW</v>
      </c>
      <c r="AE149" s="291" t="str">
        <f>'1.  LRAMVA Summary'!J53</f>
        <v>kWh</v>
      </c>
      <c r="AF149" s="291" t="str">
        <f>'1.  LRAMVA Summary'!K53</f>
        <v>kW</v>
      </c>
      <c r="AG149" s="291" t="str">
        <f>'1.  LRAMVA Summary'!L53</f>
        <v>kW</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9">
        <v>1</v>
      </c>
      <c r="B150" s="294" t="s">
        <v>1</v>
      </c>
      <c r="C150" s="291" t="s">
        <v>25</v>
      </c>
      <c r="D150" s="295">
        <v>115286.57799999999</v>
      </c>
      <c r="E150" s="295">
        <v>115286.57831876879</v>
      </c>
      <c r="F150" s="295">
        <v>115286.57831876879</v>
      </c>
      <c r="G150" s="295">
        <v>114466.69787876877</v>
      </c>
      <c r="H150" s="295">
        <v>72283.74839352144</v>
      </c>
      <c r="I150" s="295">
        <v>0</v>
      </c>
      <c r="J150" s="295"/>
      <c r="K150" s="295"/>
      <c r="L150" s="295"/>
      <c r="M150" s="295"/>
      <c r="N150" s="291"/>
      <c r="O150" s="295">
        <v>17.275731605745136</v>
      </c>
      <c r="P150" s="295">
        <v>17.275731605745136</v>
      </c>
      <c r="Q150" s="295">
        <v>17.275731605745136</v>
      </c>
      <c r="R150" s="295">
        <v>16.358900308778829</v>
      </c>
      <c r="S150" s="295">
        <v>9.5038472413289661</v>
      </c>
      <c r="T150" s="295">
        <v>0</v>
      </c>
      <c r="U150" s="295"/>
      <c r="V150" s="295"/>
      <c r="W150" s="295"/>
      <c r="X150" s="295"/>
      <c r="Y150" s="410">
        <v>1</v>
      </c>
      <c r="Z150" s="410"/>
      <c r="AA150" s="410"/>
      <c r="AB150" s="410"/>
      <c r="AC150" s="410"/>
      <c r="AD150" s="410"/>
      <c r="AE150" s="410"/>
      <c r="AF150" s="410"/>
      <c r="AG150" s="410"/>
      <c r="AH150" s="410"/>
      <c r="AI150" s="410"/>
      <c r="AJ150" s="410"/>
      <c r="AK150" s="410"/>
      <c r="AL150" s="410"/>
      <c r="AM150" s="296">
        <f>SUM(Y150:AL150)</f>
        <v>1</v>
      </c>
    </row>
    <row r="151" spans="1:39" ht="15"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1</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5"/>
    </row>
    <row r="152" spans="1:39" ht="15.6"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9">
        <v>2</v>
      </c>
      <c r="B153" s="294" t="s">
        <v>2</v>
      </c>
      <c r="C153" s="291" t="s">
        <v>25</v>
      </c>
      <c r="D153" s="295">
        <v>17408.688999999998</v>
      </c>
      <c r="E153" s="295">
        <v>17408.688921079622</v>
      </c>
      <c r="F153" s="295">
        <v>17408.688921079622</v>
      </c>
      <c r="G153" s="295">
        <v>17021.749657473774</v>
      </c>
      <c r="H153" s="295">
        <v>0</v>
      </c>
      <c r="I153" s="295">
        <v>0</v>
      </c>
      <c r="J153" s="295"/>
      <c r="K153" s="295"/>
      <c r="L153" s="295"/>
      <c r="M153" s="295"/>
      <c r="N153" s="291"/>
      <c r="O153" s="295">
        <v>9.9790548589667178</v>
      </c>
      <c r="P153" s="295">
        <v>9.9790548589667178</v>
      </c>
      <c r="Q153" s="295">
        <v>9.9790548589667178</v>
      </c>
      <c r="R153" s="295">
        <v>9.5463600298292661</v>
      </c>
      <c r="S153" s="295">
        <v>0</v>
      </c>
      <c r="T153" s="295">
        <v>0</v>
      </c>
      <c r="U153" s="295"/>
      <c r="V153" s="295"/>
      <c r="W153" s="295"/>
      <c r="X153" s="295"/>
      <c r="Y153" s="410">
        <v>1</v>
      </c>
      <c r="Z153" s="410"/>
      <c r="AA153" s="410"/>
      <c r="AB153" s="410"/>
      <c r="AC153" s="410"/>
      <c r="AD153" s="410"/>
      <c r="AE153" s="410"/>
      <c r="AF153" s="410"/>
      <c r="AG153" s="410"/>
      <c r="AH153" s="410"/>
      <c r="AI153" s="410"/>
      <c r="AJ153" s="410"/>
      <c r="AK153" s="410"/>
      <c r="AL153" s="410"/>
      <c r="AM153" s="296">
        <f>SUM(Y153:AL153)</f>
        <v>1</v>
      </c>
    </row>
    <row r="154" spans="1:39" ht="15"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1</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5"/>
    </row>
    <row r="155" spans="1:39" ht="15.6"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9">
        <v>3</v>
      </c>
      <c r="B156" s="294" t="s">
        <v>3</v>
      </c>
      <c r="C156" s="291" t="s">
        <v>25</v>
      </c>
      <c r="D156" s="295">
        <v>118578.245</v>
      </c>
      <c r="E156" s="295">
        <v>118578.24524530974</v>
      </c>
      <c r="F156" s="295">
        <v>118578.24524530974</v>
      </c>
      <c r="G156" s="295">
        <v>118578.24524530974</v>
      </c>
      <c r="H156" s="295">
        <v>118578.24524530974</v>
      </c>
      <c r="I156" s="295">
        <v>118578.24524530974</v>
      </c>
      <c r="J156" s="295"/>
      <c r="K156" s="295"/>
      <c r="L156" s="295"/>
      <c r="M156" s="295"/>
      <c r="N156" s="291"/>
      <c r="O156" s="295">
        <v>66.084225202471615</v>
      </c>
      <c r="P156" s="295">
        <v>66.084225202471615</v>
      </c>
      <c r="Q156" s="295">
        <v>66.084225202471615</v>
      </c>
      <c r="R156" s="295">
        <v>66.084225202471615</v>
      </c>
      <c r="S156" s="295">
        <v>66.084225202471615</v>
      </c>
      <c r="T156" s="295">
        <v>66.084225202471615</v>
      </c>
      <c r="U156" s="295"/>
      <c r="V156" s="295"/>
      <c r="W156" s="295"/>
      <c r="X156" s="295"/>
      <c r="Y156" s="410">
        <v>1</v>
      </c>
      <c r="Z156" s="410"/>
      <c r="AA156" s="410"/>
      <c r="AB156" s="410"/>
      <c r="AC156" s="410"/>
      <c r="AD156" s="410"/>
      <c r="AE156" s="410"/>
      <c r="AF156" s="410"/>
      <c r="AG156" s="410"/>
      <c r="AH156" s="410"/>
      <c r="AI156" s="410"/>
      <c r="AJ156" s="410"/>
      <c r="AK156" s="410"/>
      <c r="AL156" s="410"/>
      <c r="AM156" s="296">
        <f>SUM(Y156:AL156)</f>
        <v>1</v>
      </c>
    </row>
    <row r="157" spans="1:39" ht="15" outlineLevel="1">
      <c r="B157" s="294" t="s">
        <v>244</v>
      </c>
      <c r="C157" s="291" t="s">
        <v>163</v>
      </c>
      <c r="D157" s="295">
        <v>1324.5401421849126</v>
      </c>
      <c r="E157" s="295">
        <v>1324.5401421849126</v>
      </c>
      <c r="F157" s="295">
        <v>1324.5401421849126</v>
      </c>
      <c r="G157" s="295">
        <v>1324.5401421849126</v>
      </c>
      <c r="H157" s="295">
        <v>1324.5401421849126</v>
      </c>
      <c r="I157" s="295">
        <v>1324.5401421849126</v>
      </c>
      <c r="J157" s="295"/>
      <c r="K157" s="295"/>
      <c r="L157" s="295"/>
      <c r="M157" s="295"/>
      <c r="N157" s="468"/>
      <c r="O157" s="295">
        <v>0.70686262556896706</v>
      </c>
      <c r="P157" s="295">
        <v>0.70686262556896706</v>
      </c>
      <c r="Q157" s="295">
        <v>0.70686262556896706</v>
      </c>
      <c r="R157" s="295">
        <v>0.70686262556896706</v>
      </c>
      <c r="S157" s="295">
        <v>0.70686262556896706</v>
      </c>
      <c r="T157" s="295">
        <v>0.70686262556896706</v>
      </c>
      <c r="U157" s="295"/>
      <c r="V157" s="295"/>
      <c r="W157" s="295"/>
      <c r="X157" s="295"/>
      <c r="Y157" s="411">
        <f>Y156</f>
        <v>1</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5"/>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9">
        <v>4</v>
      </c>
      <c r="B159" s="294" t="s">
        <v>4</v>
      </c>
      <c r="C159" s="291" t="s">
        <v>25</v>
      </c>
      <c r="D159" s="295">
        <v>4942.7280000000001</v>
      </c>
      <c r="E159" s="295">
        <v>4942.7284620043565</v>
      </c>
      <c r="F159" s="295">
        <v>4942.7284620043565</v>
      </c>
      <c r="G159" s="295">
        <v>4942.7284620043565</v>
      </c>
      <c r="H159" s="295">
        <v>4868.471433197742</v>
      </c>
      <c r="I159" s="295">
        <v>4868.471433197742</v>
      </c>
      <c r="J159" s="295"/>
      <c r="K159" s="295"/>
      <c r="L159" s="295"/>
      <c r="M159" s="295"/>
      <c r="N159" s="291"/>
      <c r="O159" s="295">
        <v>0.81453301730038463</v>
      </c>
      <c r="P159" s="295">
        <v>0.81453301730038463</v>
      </c>
      <c r="Q159" s="295">
        <v>0.81453301730038463</v>
      </c>
      <c r="R159" s="295">
        <v>0.81453301730038463</v>
      </c>
      <c r="S159" s="295">
        <v>0.81109469780075605</v>
      </c>
      <c r="T159" s="295">
        <v>0.81109469780075605</v>
      </c>
      <c r="U159" s="295"/>
      <c r="V159" s="295"/>
      <c r="W159" s="295"/>
      <c r="X159" s="295"/>
      <c r="Y159" s="410">
        <v>1</v>
      </c>
      <c r="Z159" s="410"/>
      <c r="AA159" s="410"/>
      <c r="AB159" s="410"/>
      <c r="AC159" s="410"/>
      <c r="AD159" s="410"/>
      <c r="AE159" s="410"/>
      <c r="AF159" s="410"/>
      <c r="AG159" s="410"/>
      <c r="AH159" s="410"/>
      <c r="AI159" s="410"/>
      <c r="AJ159" s="410"/>
      <c r="AK159" s="410"/>
      <c r="AL159" s="410"/>
      <c r="AM159" s="296">
        <f>SUM(Y159:AL159)</f>
        <v>1</v>
      </c>
    </row>
    <row r="160" spans="1:39" ht="15"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1</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5"/>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9">
        <v>5</v>
      </c>
      <c r="B162" s="294" t="s">
        <v>5</v>
      </c>
      <c r="C162" s="291" t="s">
        <v>25</v>
      </c>
      <c r="D162" s="295">
        <v>94674.845000000001</v>
      </c>
      <c r="E162" s="295">
        <v>94674.844922443488</v>
      </c>
      <c r="F162" s="295">
        <v>94674.844922443488</v>
      </c>
      <c r="G162" s="295">
        <v>94674.844922443488</v>
      </c>
      <c r="H162" s="295">
        <v>85106.662792612391</v>
      </c>
      <c r="I162" s="295">
        <v>69203.872989085605</v>
      </c>
      <c r="J162" s="295"/>
      <c r="K162" s="295"/>
      <c r="L162" s="295"/>
      <c r="M162" s="295"/>
      <c r="N162" s="291"/>
      <c r="O162" s="295">
        <v>5.2318311044562629</v>
      </c>
      <c r="P162" s="295">
        <v>5.2318311044562629</v>
      </c>
      <c r="Q162" s="295">
        <v>5.2318311044562629</v>
      </c>
      <c r="R162" s="295">
        <v>5.2318311044562629</v>
      </c>
      <c r="S162" s="295">
        <v>4.7887960447224254</v>
      </c>
      <c r="T162" s="295">
        <v>4.0524499619514698</v>
      </c>
      <c r="U162" s="295"/>
      <c r="V162" s="295"/>
      <c r="W162" s="295"/>
      <c r="X162" s="295"/>
      <c r="Y162" s="410">
        <v>1</v>
      </c>
      <c r="Z162" s="410"/>
      <c r="AA162" s="410"/>
      <c r="AB162" s="410"/>
      <c r="AC162" s="410"/>
      <c r="AD162" s="410"/>
      <c r="AE162" s="410"/>
      <c r="AF162" s="410"/>
      <c r="AG162" s="410"/>
      <c r="AH162" s="410"/>
      <c r="AI162" s="410"/>
      <c r="AJ162" s="410"/>
      <c r="AK162" s="410"/>
      <c r="AL162" s="410"/>
      <c r="AM162" s="296">
        <f>SUM(Y162:AL162)</f>
        <v>1</v>
      </c>
    </row>
    <row r="163" spans="1:39" ht="15"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1</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5"/>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5"/>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5"/>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9">
        <v>8</v>
      </c>
      <c r="B171" s="294" t="s">
        <v>484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5"/>
    </row>
    <row r="173" spans="1:39" s="283" customFormat="1" ht="1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9">
        <v>9</v>
      </c>
      <c r="B174" s="294" t="s">
        <v>7</v>
      </c>
      <c r="C174" s="291" t="s">
        <v>25</v>
      </c>
      <c r="D174" s="295">
        <v>540.12400000000002</v>
      </c>
      <c r="E174" s="295">
        <v>540.1243485709266</v>
      </c>
      <c r="F174" s="295">
        <v>540.1243485709266</v>
      </c>
      <c r="G174" s="295">
        <v>540.1243485709266</v>
      </c>
      <c r="H174" s="295">
        <v>540.1243485709266</v>
      </c>
      <c r="I174" s="295">
        <v>540.1243485709266</v>
      </c>
      <c r="J174" s="295"/>
      <c r="K174" s="295"/>
      <c r="L174" s="295"/>
      <c r="M174" s="295"/>
      <c r="N174" s="291"/>
      <c r="O174" s="295">
        <v>4.88914831734827E-2</v>
      </c>
      <c r="P174" s="295">
        <v>4.88914831734827E-2</v>
      </c>
      <c r="Q174" s="295">
        <v>4.88914831734827E-2</v>
      </c>
      <c r="R174" s="295">
        <v>4.88914831734827E-2</v>
      </c>
      <c r="S174" s="295">
        <v>4.88914831734827E-2</v>
      </c>
      <c r="T174" s="295">
        <v>4.88914831734827E-2</v>
      </c>
      <c r="U174" s="295"/>
      <c r="V174" s="295"/>
      <c r="W174" s="295"/>
      <c r="X174" s="295"/>
      <c r="Y174" s="410">
        <v>1</v>
      </c>
      <c r="Z174" s="410"/>
      <c r="AA174" s="410"/>
      <c r="AB174" s="410"/>
      <c r="AC174" s="410"/>
      <c r="AD174" s="410"/>
      <c r="AE174" s="410"/>
      <c r="AF174" s="410"/>
      <c r="AG174" s="410"/>
      <c r="AH174" s="410"/>
      <c r="AI174" s="410"/>
      <c r="AJ174" s="410"/>
      <c r="AK174" s="410"/>
      <c r="AL174" s="410"/>
      <c r="AM174" s="296">
        <f>SUM(Y174:AL174)</f>
        <v>1</v>
      </c>
    </row>
    <row r="175" spans="1:39" ht="1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1</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5"/>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6"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9">
        <v>10</v>
      </c>
      <c r="B178" s="310" t="s">
        <v>22</v>
      </c>
      <c r="C178" s="291" t="s">
        <v>25</v>
      </c>
      <c r="D178" s="295">
        <v>2366501.0460000001</v>
      </c>
      <c r="E178" s="295">
        <v>2324347.665181254</v>
      </c>
      <c r="F178" s="295">
        <v>2299186.1700824033</v>
      </c>
      <c r="G178" s="295">
        <v>2247176.8538700878</v>
      </c>
      <c r="H178" s="295">
        <v>2247176.8538700878</v>
      </c>
      <c r="I178" s="295">
        <v>2210687.7238195022</v>
      </c>
      <c r="J178" s="295"/>
      <c r="K178" s="295"/>
      <c r="L178" s="295"/>
      <c r="M178" s="295"/>
      <c r="N178" s="295">
        <v>12</v>
      </c>
      <c r="O178" s="295">
        <v>302.46783384539128</v>
      </c>
      <c r="P178" s="295">
        <v>289.55420802068397</v>
      </c>
      <c r="Q178" s="295">
        <v>281.85664226588955</v>
      </c>
      <c r="R178" s="295">
        <v>265.94755268306415</v>
      </c>
      <c r="S178" s="295">
        <v>265.94755268306415</v>
      </c>
      <c r="T178" s="295">
        <v>254.91640942550492</v>
      </c>
      <c r="U178" s="295"/>
      <c r="V178" s="295"/>
      <c r="W178" s="295"/>
      <c r="X178" s="295"/>
      <c r="Y178" s="467"/>
      <c r="Z178" s="469">
        <v>0.10913713867605278</v>
      </c>
      <c r="AA178" s="469"/>
      <c r="AB178" s="469">
        <v>0.1340172201029716</v>
      </c>
      <c r="AC178" s="415">
        <v>0.75684564122097553</v>
      </c>
      <c r="AD178" s="415"/>
      <c r="AE178" s="415"/>
      <c r="AF178" s="415"/>
      <c r="AG178" s="415"/>
      <c r="AH178" s="415"/>
      <c r="AI178" s="415"/>
      <c r="AJ178" s="415"/>
      <c r="AK178" s="415"/>
      <c r="AL178" s="415"/>
      <c r="AM178" s="296">
        <f>SUM(Y178:AL178)</f>
        <v>0.99999999999999989</v>
      </c>
    </row>
    <row r="179" spans="1:39" ht="15" outlineLevel="1">
      <c r="B179" s="770" t="s">
        <v>739</v>
      </c>
      <c r="C179" s="291"/>
      <c r="D179" s="753">
        <f>-'8.  Streetlighting'!E23</f>
        <v>-115338.74</v>
      </c>
      <c r="E179" s="753">
        <f>D179</f>
        <v>-115338.74</v>
      </c>
      <c r="F179" s="753">
        <f>E179</f>
        <v>-115338.74</v>
      </c>
      <c r="G179" s="753">
        <f>F179</f>
        <v>-115338.74</v>
      </c>
      <c r="H179" s="753">
        <f>G179</f>
        <v>-115338.74</v>
      </c>
      <c r="I179" s="753">
        <f>H179</f>
        <v>-115338.74</v>
      </c>
      <c r="J179" s="295"/>
      <c r="K179" s="295"/>
      <c r="L179" s="295"/>
      <c r="M179" s="295"/>
      <c r="N179" s="295"/>
      <c r="O179" s="295"/>
      <c r="P179" s="295"/>
      <c r="Q179" s="295"/>
      <c r="R179" s="295"/>
      <c r="S179" s="295"/>
      <c r="T179" s="295"/>
      <c r="U179" s="295"/>
      <c r="V179" s="295"/>
      <c r="W179" s="295"/>
      <c r="X179" s="295"/>
      <c r="Y179" s="467"/>
      <c r="Z179" s="469">
        <f>Z178</f>
        <v>0.10913713867605278</v>
      </c>
      <c r="AA179" s="469">
        <f>AA178</f>
        <v>0</v>
      </c>
      <c r="AB179" s="469">
        <f>AB178</f>
        <v>0.1340172201029716</v>
      </c>
      <c r="AC179" s="469">
        <f>AC178</f>
        <v>0.75684564122097553</v>
      </c>
      <c r="AD179" s="415"/>
      <c r="AE179" s="415"/>
      <c r="AF179" s="415"/>
      <c r="AG179" s="415"/>
      <c r="AH179" s="415"/>
      <c r="AI179" s="415"/>
      <c r="AJ179" s="415"/>
      <c r="AK179" s="415"/>
      <c r="AL179" s="415"/>
      <c r="AM179" s="296"/>
    </row>
    <row r="180" spans="1:39" ht="15" outlineLevel="1">
      <c r="B180" s="294" t="s">
        <v>736</v>
      </c>
      <c r="C180" s="291" t="s">
        <v>163</v>
      </c>
      <c r="D180" s="295">
        <v>2658.4723326899998</v>
      </c>
      <c r="E180" s="295">
        <v>2658.4723326899998</v>
      </c>
      <c r="F180" s="295">
        <v>2658.4723326899998</v>
      </c>
      <c r="G180" s="295">
        <v>2658.4723326899998</v>
      </c>
      <c r="H180" s="295">
        <v>2658.4723326899998</v>
      </c>
      <c r="I180" s="295">
        <v>2658.4723326899998</v>
      </c>
      <c r="J180" s="295"/>
      <c r="K180" s="295"/>
      <c r="L180" s="295"/>
      <c r="M180" s="295"/>
      <c r="N180" s="295"/>
      <c r="O180" s="295">
        <v>0</v>
      </c>
      <c r="P180" s="295">
        <v>0</v>
      </c>
      <c r="Q180" s="295">
        <v>0</v>
      </c>
      <c r="R180" s="295">
        <v>0</v>
      </c>
      <c r="S180" s="295">
        <v>0</v>
      </c>
      <c r="T180" s="295">
        <v>0</v>
      </c>
      <c r="U180" s="295"/>
      <c r="V180" s="295"/>
      <c r="W180" s="295"/>
      <c r="X180" s="295"/>
      <c r="Y180" s="467"/>
      <c r="Z180" s="469">
        <f>Z178</f>
        <v>0.10913713867605278</v>
      </c>
      <c r="AA180" s="469">
        <f>AA178</f>
        <v>0</v>
      </c>
      <c r="AB180" s="469">
        <f>AB178</f>
        <v>0.1340172201029716</v>
      </c>
      <c r="AC180" s="469">
        <f>AC178</f>
        <v>0.75684564122097553</v>
      </c>
      <c r="AD180" s="415"/>
      <c r="AE180" s="415"/>
      <c r="AF180" s="415"/>
      <c r="AG180" s="415"/>
      <c r="AH180" s="415"/>
      <c r="AI180" s="415"/>
      <c r="AJ180" s="415"/>
      <c r="AK180" s="415"/>
      <c r="AL180" s="415"/>
      <c r="AM180" s="296"/>
    </row>
    <row r="181" spans="1:39" ht="15" outlineLevel="1">
      <c r="B181" s="294" t="s">
        <v>737</v>
      </c>
      <c r="C181" s="291" t="s">
        <v>163</v>
      </c>
      <c r="D181" s="295">
        <v>20434</v>
      </c>
      <c r="E181" s="295">
        <v>20434</v>
      </c>
      <c r="F181" s="295">
        <v>20434</v>
      </c>
      <c r="G181" s="295">
        <v>20434</v>
      </c>
      <c r="H181" s="295">
        <v>20434</v>
      </c>
      <c r="I181" s="295">
        <v>20434</v>
      </c>
      <c r="J181" s="295"/>
      <c r="K181" s="295"/>
      <c r="L181" s="295"/>
      <c r="M181" s="295"/>
      <c r="N181" s="295">
        <f>N178</f>
        <v>12</v>
      </c>
      <c r="O181" s="295">
        <v>0</v>
      </c>
      <c r="P181" s="295">
        <v>0</v>
      </c>
      <c r="Q181" s="295">
        <v>0</v>
      </c>
      <c r="R181" s="295">
        <v>0</v>
      </c>
      <c r="S181" s="295">
        <v>0</v>
      </c>
      <c r="T181" s="295">
        <v>0</v>
      </c>
      <c r="U181" s="295"/>
      <c r="V181" s="295"/>
      <c r="W181" s="295"/>
      <c r="X181" s="295"/>
      <c r="Y181" s="411">
        <f>Y178</f>
        <v>0</v>
      </c>
      <c r="Z181" s="411">
        <f>Z178</f>
        <v>0.10913713867605278</v>
      </c>
      <c r="AA181" s="411">
        <f t="shared" ref="AA181:AL181" si="46">AA178</f>
        <v>0</v>
      </c>
      <c r="AB181" s="411">
        <f t="shared" si="46"/>
        <v>0.1340172201029716</v>
      </c>
      <c r="AC181" s="411">
        <f t="shared" si="46"/>
        <v>0.75684564122097553</v>
      </c>
      <c r="AD181" s="411">
        <f t="shared" si="46"/>
        <v>0</v>
      </c>
      <c r="AE181" s="411">
        <f t="shared" si="46"/>
        <v>0</v>
      </c>
      <c r="AF181" s="411">
        <f t="shared" si="46"/>
        <v>0</v>
      </c>
      <c r="AG181" s="411">
        <f t="shared" si="46"/>
        <v>0</v>
      </c>
      <c r="AH181" s="411">
        <f t="shared" si="46"/>
        <v>0</v>
      </c>
      <c r="AI181" s="411">
        <f t="shared" si="46"/>
        <v>0</v>
      </c>
      <c r="AJ181" s="411">
        <f t="shared" si="46"/>
        <v>0</v>
      </c>
      <c r="AK181" s="411">
        <f t="shared" si="46"/>
        <v>0</v>
      </c>
      <c r="AL181" s="411">
        <f t="shared" si="46"/>
        <v>0</v>
      </c>
      <c r="AM181" s="505"/>
    </row>
    <row r="182" spans="1:39" ht="15" outlineLevel="1">
      <c r="B182" s="310"/>
      <c r="C182" s="312"/>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6"/>
      <c r="Z182" s="416"/>
      <c r="AA182" s="416"/>
      <c r="AB182" s="416"/>
      <c r="AC182" s="416"/>
      <c r="AD182" s="416"/>
      <c r="AE182" s="416"/>
      <c r="AF182" s="416"/>
      <c r="AG182" s="416"/>
      <c r="AH182" s="416"/>
      <c r="AI182" s="416"/>
      <c r="AJ182" s="416"/>
      <c r="AK182" s="416"/>
      <c r="AL182" s="416"/>
      <c r="AM182" s="313"/>
    </row>
    <row r="183" spans="1:39" ht="15" outlineLevel="1">
      <c r="A183" s="509">
        <v>11</v>
      </c>
      <c r="B183" s="314" t="s">
        <v>21</v>
      </c>
      <c r="C183" s="291" t="s">
        <v>25</v>
      </c>
      <c r="D183" s="295">
        <v>269533.43400000001</v>
      </c>
      <c r="E183" s="295">
        <v>269533.43447196542</v>
      </c>
      <c r="F183" s="295">
        <v>269533.43447196542</v>
      </c>
      <c r="G183" s="295">
        <v>203127.09952547526</v>
      </c>
      <c r="H183" s="295">
        <v>203127.09952547526</v>
      </c>
      <c r="I183" s="295">
        <v>38156.654407890775</v>
      </c>
      <c r="J183" s="295"/>
      <c r="K183" s="295"/>
      <c r="L183" s="295"/>
      <c r="M183" s="295"/>
      <c r="N183" s="295">
        <v>12</v>
      </c>
      <c r="O183" s="295">
        <v>72.391718738215957</v>
      </c>
      <c r="P183" s="295">
        <v>72.391718738215957</v>
      </c>
      <c r="Q183" s="295">
        <v>72.391718738215957</v>
      </c>
      <c r="R183" s="295">
        <v>56.4453792344951</v>
      </c>
      <c r="S183" s="295">
        <v>56.4453792344951</v>
      </c>
      <c r="T183" s="295">
        <v>9.5501416274616542</v>
      </c>
      <c r="U183" s="295"/>
      <c r="V183" s="295"/>
      <c r="W183" s="295"/>
      <c r="X183" s="295"/>
      <c r="Y183" s="415"/>
      <c r="Z183" s="469">
        <v>1</v>
      </c>
      <c r="AA183" s="415"/>
      <c r="AB183" s="415"/>
      <c r="AC183" s="415"/>
      <c r="AD183" s="415"/>
      <c r="AE183" s="415"/>
      <c r="AF183" s="415"/>
      <c r="AG183" s="415"/>
      <c r="AH183" s="415"/>
      <c r="AI183" s="415"/>
      <c r="AJ183" s="415"/>
      <c r="AK183" s="415"/>
      <c r="AL183" s="415"/>
      <c r="AM183" s="296">
        <f>SUM(Y183:AL183)</f>
        <v>1</v>
      </c>
    </row>
    <row r="184" spans="1:39" ht="15" outlineLevel="1">
      <c r="B184" s="294" t="s">
        <v>244</v>
      </c>
      <c r="C184" s="291" t="s">
        <v>163</v>
      </c>
      <c r="D184" s="295">
        <v>31989.251863414</v>
      </c>
      <c r="E184" s="295">
        <v>31989.251863414</v>
      </c>
      <c r="F184" s="295">
        <v>31913.602216458999</v>
      </c>
      <c r="G184" s="295">
        <v>29182.866212579</v>
      </c>
      <c r="H184" s="295">
        <v>27829.38818278</v>
      </c>
      <c r="I184" s="295">
        <v>7921.2212495160002</v>
      </c>
      <c r="J184" s="295"/>
      <c r="K184" s="295"/>
      <c r="L184" s="295"/>
      <c r="M184" s="295"/>
      <c r="N184" s="295">
        <f>N183</f>
        <v>12</v>
      </c>
      <c r="O184" s="295">
        <v>8.1132132810000002</v>
      </c>
      <c r="P184" s="295">
        <v>8.1132132810000002</v>
      </c>
      <c r="Q184" s="295">
        <v>8.0912383650000006</v>
      </c>
      <c r="R184" s="295">
        <v>7.3209989560000004</v>
      </c>
      <c r="S184" s="295">
        <v>7.0514151619999996</v>
      </c>
      <c r="T184" s="295">
        <v>1.7075783120000001</v>
      </c>
      <c r="U184" s="295"/>
      <c r="V184" s="295"/>
      <c r="W184" s="295"/>
      <c r="X184" s="295"/>
      <c r="Y184" s="411">
        <f>Y183</f>
        <v>0</v>
      </c>
      <c r="Z184" s="411">
        <f>Z183</f>
        <v>1</v>
      </c>
      <c r="AA184" s="411">
        <f t="shared" ref="AA184:AL184" si="47">AA183</f>
        <v>0</v>
      </c>
      <c r="AB184" s="411">
        <f t="shared" si="47"/>
        <v>0</v>
      </c>
      <c r="AC184" s="411">
        <f t="shared" si="47"/>
        <v>0</v>
      </c>
      <c r="AD184" s="411">
        <f t="shared" si="47"/>
        <v>0</v>
      </c>
      <c r="AE184" s="411">
        <f t="shared" si="47"/>
        <v>0</v>
      </c>
      <c r="AF184" s="411">
        <f t="shared" si="47"/>
        <v>0</v>
      </c>
      <c r="AG184" s="411">
        <f t="shared" si="47"/>
        <v>0</v>
      </c>
      <c r="AH184" s="411">
        <f t="shared" si="47"/>
        <v>0</v>
      </c>
      <c r="AI184" s="411">
        <f t="shared" si="47"/>
        <v>0</v>
      </c>
      <c r="AJ184" s="411">
        <f t="shared" si="47"/>
        <v>0</v>
      </c>
      <c r="AK184" s="411">
        <f t="shared" si="47"/>
        <v>0</v>
      </c>
      <c r="AL184" s="411">
        <f t="shared" si="47"/>
        <v>0</v>
      </c>
      <c r="AM184" s="505"/>
    </row>
    <row r="185" spans="1:39" ht="15" outlineLevel="1">
      <c r="B185" s="314"/>
      <c r="C185" s="312"/>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6"/>
      <c r="Z185" s="417"/>
      <c r="AA185" s="416"/>
      <c r="AB185" s="416"/>
      <c r="AC185" s="416"/>
      <c r="AD185" s="416"/>
      <c r="AE185" s="416"/>
      <c r="AF185" s="416"/>
      <c r="AG185" s="416"/>
      <c r="AH185" s="416"/>
      <c r="AI185" s="416"/>
      <c r="AJ185" s="416"/>
      <c r="AK185" s="416"/>
      <c r="AL185" s="416"/>
      <c r="AM185" s="313"/>
    </row>
    <row r="186" spans="1:39" ht="15" outlineLevel="1">
      <c r="A186" s="509">
        <v>12</v>
      </c>
      <c r="B186" s="314" t="s">
        <v>23</v>
      </c>
      <c r="C186" s="291" t="s">
        <v>25</v>
      </c>
      <c r="D186" s="295"/>
      <c r="E186" s="295"/>
      <c r="F186" s="295"/>
      <c r="G186" s="295"/>
      <c r="H186" s="295"/>
      <c r="I186" s="295"/>
      <c r="J186" s="295"/>
      <c r="K186" s="295"/>
      <c r="L186" s="295"/>
      <c r="M186" s="295"/>
      <c r="N186" s="295">
        <v>3</v>
      </c>
      <c r="O186" s="295"/>
      <c r="P186" s="295"/>
      <c r="Q186" s="295"/>
      <c r="R186" s="295"/>
      <c r="S186" s="295"/>
      <c r="T186" s="295"/>
      <c r="U186" s="295"/>
      <c r="V186" s="295"/>
      <c r="W186" s="295"/>
      <c r="X186" s="295"/>
      <c r="Y186" s="415"/>
      <c r="Z186" s="415"/>
      <c r="AA186" s="415"/>
      <c r="AB186" s="415"/>
      <c r="AC186" s="415"/>
      <c r="AD186" s="415"/>
      <c r="AE186" s="415"/>
      <c r="AF186" s="415"/>
      <c r="AG186" s="415"/>
      <c r="AH186" s="415"/>
      <c r="AI186" s="415"/>
      <c r="AJ186" s="415"/>
      <c r="AK186" s="415"/>
      <c r="AL186" s="415"/>
      <c r="AM186" s="296">
        <f>SUM(Y186:AL186)</f>
        <v>0</v>
      </c>
    </row>
    <row r="187" spans="1:39" ht="15" outlineLevel="1">
      <c r="B187" s="294" t="s">
        <v>244</v>
      </c>
      <c r="C187" s="291" t="s">
        <v>163</v>
      </c>
      <c r="D187" s="295"/>
      <c r="E187" s="295"/>
      <c r="F187" s="295"/>
      <c r="G187" s="295"/>
      <c r="H187" s="295"/>
      <c r="I187" s="295"/>
      <c r="J187" s="295"/>
      <c r="K187" s="295"/>
      <c r="L187" s="295"/>
      <c r="M187" s="295"/>
      <c r="N187" s="295">
        <f>N186</f>
        <v>3</v>
      </c>
      <c r="O187" s="295"/>
      <c r="P187" s="295"/>
      <c r="Q187" s="295"/>
      <c r="R187" s="295"/>
      <c r="S187" s="295"/>
      <c r="T187" s="295"/>
      <c r="U187" s="295"/>
      <c r="V187" s="295"/>
      <c r="W187" s="295"/>
      <c r="X187" s="295"/>
      <c r="Y187" s="411">
        <f>Y186</f>
        <v>0</v>
      </c>
      <c r="Z187" s="411">
        <f>Z186</f>
        <v>0</v>
      </c>
      <c r="AA187" s="411">
        <f t="shared" ref="AA187:AL187" si="48">AA186</f>
        <v>0</v>
      </c>
      <c r="AB187" s="411">
        <f t="shared" si="48"/>
        <v>0</v>
      </c>
      <c r="AC187" s="411">
        <f t="shared" si="48"/>
        <v>0</v>
      </c>
      <c r="AD187" s="411">
        <f t="shared" si="48"/>
        <v>0</v>
      </c>
      <c r="AE187" s="411">
        <f t="shared" si="48"/>
        <v>0</v>
      </c>
      <c r="AF187" s="411">
        <f t="shared" si="48"/>
        <v>0</v>
      </c>
      <c r="AG187" s="411">
        <f t="shared" si="48"/>
        <v>0</v>
      </c>
      <c r="AH187" s="411">
        <f t="shared" si="48"/>
        <v>0</v>
      </c>
      <c r="AI187" s="411">
        <f t="shared" si="48"/>
        <v>0</v>
      </c>
      <c r="AJ187" s="411">
        <f t="shared" si="48"/>
        <v>0</v>
      </c>
      <c r="AK187" s="411">
        <f t="shared" si="48"/>
        <v>0</v>
      </c>
      <c r="AL187" s="411">
        <f t="shared" si="48"/>
        <v>0</v>
      </c>
      <c r="AM187" s="505"/>
    </row>
    <row r="188" spans="1:39" ht="15" outlineLevel="1">
      <c r="B188" s="314"/>
      <c r="C188" s="312"/>
      <c r="D188" s="316"/>
      <c r="E188" s="316"/>
      <c r="F188" s="316"/>
      <c r="G188" s="316"/>
      <c r="H188" s="316"/>
      <c r="I188" s="316"/>
      <c r="J188" s="316"/>
      <c r="K188" s="316"/>
      <c r="L188" s="316"/>
      <c r="M188" s="316"/>
      <c r="N188" s="291"/>
      <c r="O188" s="316"/>
      <c r="P188" s="316"/>
      <c r="Q188" s="316"/>
      <c r="R188" s="316"/>
      <c r="S188" s="316"/>
      <c r="T188" s="316"/>
      <c r="U188" s="316"/>
      <c r="V188" s="316"/>
      <c r="W188" s="316"/>
      <c r="X188" s="316"/>
      <c r="Y188" s="416"/>
      <c r="Z188" s="417"/>
      <c r="AA188" s="416"/>
      <c r="AB188" s="416"/>
      <c r="AC188" s="416"/>
      <c r="AD188" s="416"/>
      <c r="AE188" s="416"/>
      <c r="AF188" s="416"/>
      <c r="AG188" s="416"/>
      <c r="AH188" s="416"/>
      <c r="AI188" s="416"/>
      <c r="AJ188" s="416"/>
      <c r="AK188" s="416"/>
      <c r="AL188" s="416"/>
      <c r="AM188" s="313"/>
    </row>
    <row r="189" spans="1:39" ht="15" outlineLevel="1">
      <c r="A189" s="509">
        <v>13</v>
      </c>
      <c r="B189" s="314" t="s">
        <v>24</v>
      </c>
      <c r="C189" s="291" t="s">
        <v>25</v>
      </c>
      <c r="D189" s="295">
        <v>387.01299999999998</v>
      </c>
      <c r="E189" s="295">
        <v>387.01314553150053</v>
      </c>
      <c r="F189" s="295">
        <v>387.01314553150053</v>
      </c>
      <c r="G189" s="295">
        <v>387.01314553150053</v>
      </c>
      <c r="H189" s="295">
        <v>387.01314553150053</v>
      </c>
      <c r="I189" s="295">
        <v>387.01314553150053</v>
      </c>
      <c r="J189" s="295"/>
      <c r="K189" s="295"/>
      <c r="L189" s="295"/>
      <c r="M189" s="295"/>
      <c r="N189" s="295">
        <v>12</v>
      </c>
      <c r="O189" s="295">
        <v>0.39946186187296645</v>
      </c>
      <c r="P189" s="295">
        <v>0.39946186187296645</v>
      </c>
      <c r="Q189" s="295">
        <v>0.39946186187296645</v>
      </c>
      <c r="R189" s="295">
        <v>0.39946186187296645</v>
      </c>
      <c r="S189" s="295">
        <v>0.39946186187296645</v>
      </c>
      <c r="T189" s="295">
        <v>0.39946186187296645</v>
      </c>
      <c r="U189" s="295"/>
      <c r="V189" s="295"/>
      <c r="W189" s="295"/>
      <c r="X189" s="295"/>
      <c r="Y189" s="415"/>
      <c r="Z189" s="415"/>
      <c r="AA189" s="415"/>
      <c r="AB189" s="415"/>
      <c r="AC189" s="415"/>
      <c r="AD189" s="415"/>
      <c r="AE189" s="415"/>
      <c r="AF189" s="415"/>
      <c r="AG189" s="415"/>
      <c r="AH189" s="415"/>
      <c r="AI189" s="415"/>
      <c r="AJ189" s="415"/>
      <c r="AK189" s="415"/>
      <c r="AL189" s="415"/>
      <c r="AM189" s="296">
        <f>SUM(Y189:AL189)</f>
        <v>0</v>
      </c>
    </row>
    <row r="190" spans="1:39" ht="15" outlineLevel="1">
      <c r="B190" s="294" t="s">
        <v>244</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Z189</f>
        <v>0</v>
      </c>
      <c r="AA190" s="411">
        <f t="shared" ref="AA190:AL190" si="49">AA189</f>
        <v>0</v>
      </c>
      <c r="AB190" s="411">
        <f t="shared" si="49"/>
        <v>0</v>
      </c>
      <c r="AC190" s="411">
        <f t="shared" si="49"/>
        <v>0</v>
      </c>
      <c r="AD190" s="411">
        <f t="shared" si="49"/>
        <v>0</v>
      </c>
      <c r="AE190" s="411">
        <f t="shared" si="49"/>
        <v>0</v>
      </c>
      <c r="AF190" s="411">
        <f t="shared" si="49"/>
        <v>0</v>
      </c>
      <c r="AG190" s="411">
        <f t="shared" si="49"/>
        <v>0</v>
      </c>
      <c r="AH190" s="411">
        <f t="shared" si="49"/>
        <v>0</v>
      </c>
      <c r="AI190" s="411">
        <f t="shared" si="49"/>
        <v>0</v>
      </c>
      <c r="AJ190" s="411">
        <f t="shared" si="49"/>
        <v>0</v>
      </c>
      <c r="AK190" s="411">
        <f t="shared" si="49"/>
        <v>0</v>
      </c>
      <c r="AL190" s="411">
        <f t="shared" si="49"/>
        <v>0</v>
      </c>
      <c r="AM190" s="505"/>
    </row>
    <row r="191" spans="1:39" ht="15" outlineLevel="1">
      <c r="B191" s="314"/>
      <c r="C191" s="312"/>
      <c r="D191" s="316"/>
      <c r="E191" s="316"/>
      <c r="F191" s="316"/>
      <c r="G191" s="316"/>
      <c r="H191" s="316"/>
      <c r="I191" s="316"/>
      <c r="J191" s="316"/>
      <c r="K191" s="316"/>
      <c r="L191" s="316"/>
      <c r="M191" s="316"/>
      <c r="N191" s="291"/>
      <c r="O191" s="316"/>
      <c r="P191" s="316"/>
      <c r="Q191" s="316"/>
      <c r="R191" s="316"/>
      <c r="S191" s="316"/>
      <c r="T191" s="316"/>
      <c r="U191" s="316"/>
      <c r="V191" s="316"/>
      <c r="W191" s="316"/>
      <c r="X191" s="316"/>
      <c r="Y191" s="416"/>
      <c r="Z191" s="416"/>
      <c r="AA191" s="416"/>
      <c r="AB191" s="416"/>
      <c r="AC191" s="416"/>
      <c r="AD191" s="416"/>
      <c r="AE191" s="416"/>
      <c r="AF191" s="416"/>
      <c r="AG191" s="416"/>
      <c r="AH191" s="416"/>
      <c r="AI191" s="416"/>
      <c r="AJ191" s="416"/>
      <c r="AK191" s="416"/>
      <c r="AL191" s="416"/>
      <c r="AM191" s="313"/>
    </row>
    <row r="192" spans="1:39" ht="15" outlineLevel="1">
      <c r="A192" s="509">
        <v>14</v>
      </c>
      <c r="B192" s="314" t="s">
        <v>20</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15"/>
      <c r="Z192" s="415"/>
      <c r="AA192" s="415"/>
      <c r="AB192" s="415"/>
      <c r="AC192" s="415"/>
      <c r="AD192" s="415"/>
      <c r="AE192" s="415"/>
      <c r="AF192" s="415"/>
      <c r="AG192" s="415"/>
      <c r="AH192" s="415"/>
      <c r="AI192" s="415"/>
      <c r="AJ192" s="415"/>
      <c r="AK192" s="415"/>
      <c r="AL192" s="415"/>
      <c r="AM192" s="296">
        <f>SUM(Y192:AL192)</f>
        <v>0</v>
      </c>
    </row>
    <row r="193" spans="1:39" ht="15" outlineLevel="1">
      <c r="B193" s="294" t="s">
        <v>244</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Z192</f>
        <v>0</v>
      </c>
      <c r="AA193" s="411">
        <f t="shared" ref="AA193:AL193" si="50">AA192</f>
        <v>0</v>
      </c>
      <c r="AB193" s="411">
        <f t="shared" si="50"/>
        <v>0</v>
      </c>
      <c r="AC193" s="411">
        <f t="shared" si="50"/>
        <v>0</v>
      </c>
      <c r="AD193" s="411">
        <f t="shared" si="50"/>
        <v>0</v>
      </c>
      <c r="AE193" s="411">
        <f t="shared" si="50"/>
        <v>0</v>
      </c>
      <c r="AF193" s="411">
        <f t="shared" si="50"/>
        <v>0</v>
      </c>
      <c r="AG193" s="411">
        <f t="shared" si="50"/>
        <v>0</v>
      </c>
      <c r="AH193" s="411">
        <f t="shared" si="50"/>
        <v>0</v>
      </c>
      <c r="AI193" s="411">
        <f t="shared" si="50"/>
        <v>0</v>
      </c>
      <c r="AJ193" s="411">
        <f t="shared" si="50"/>
        <v>0</v>
      </c>
      <c r="AK193" s="411">
        <f t="shared" si="50"/>
        <v>0</v>
      </c>
      <c r="AL193" s="411">
        <f t="shared" si="50"/>
        <v>0</v>
      </c>
      <c r="AM193" s="505"/>
    </row>
    <row r="194" spans="1:39" ht="15" outlineLevel="1">
      <c r="B194" s="314"/>
      <c r="C194" s="312"/>
      <c r="D194" s="316"/>
      <c r="E194" s="316"/>
      <c r="F194" s="316"/>
      <c r="G194" s="316"/>
      <c r="H194" s="316"/>
      <c r="I194" s="316"/>
      <c r="J194" s="316"/>
      <c r="K194" s="316"/>
      <c r="L194" s="316"/>
      <c r="M194" s="316"/>
      <c r="N194" s="291"/>
      <c r="O194" s="316"/>
      <c r="P194" s="316"/>
      <c r="Q194" s="316"/>
      <c r="R194" s="316"/>
      <c r="S194" s="316"/>
      <c r="T194" s="316"/>
      <c r="U194" s="316"/>
      <c r="V194" s="316"/>
      <c r="W194" s="316"/>
      <c r="X194" s="316"/>
      <c r="Y194" s="416"/>
      <c r="Z194" s="417"/>
      <c r="AA194" s="416"/>
      <c r="AB194" s="416"/>
      <c r="AC194" s="416"/>
      <c r="AD194" s="416"/>
      <c r="AE194" s="416"/>
      <c r="AF194" s="416"/>
      <c r="AG194" s="416"/>
      <c r="AH194" s="416"/>
      <c r="AI194" s="416"/>
      <c r="AJ194" s="416"/>
      <c r="AK194" s="416"/>
      <c r="AL194" s="416"/>
      <c r="AM194" s="313"/>
    </row>
    <row r="195" spans="1:39" s="283" customFormat="1" ht="15" outlineLevel="1">
      <c r="A195" s="509">
        <v>15</v>
      </c>
      <c r="B195" s="314" t="s">
        <v>485</v>
      </c>
      <c r="C195" s="291" t="s">
        <v>25</v>
      </c>
      <c r="D195" s="295"/>
      <c r="E195" s="295"/>
      <c r="F195" s="295"/>
      <c r="G195" s="295"/>
      <c r="H195" s="295"/>
      <c r="I195" s="295"/>
      <c r="J195" s="295"/>
      <c r="K195" s="295"/>
      <c r="L195" s="295"/>
      <c r="M195" s="295"/>
      <c r="N195" s="291"/>
      <c r="O195" s="295"/>
      <c r="P195" s="295"/>
      <c r="Q195" s="295"/>
      <c r="R195" s="295"/>
      <c r="S195" s="295"/>
      <c r="T195" s="295"/>
      <c r="U195" s="295"/>
      <c r="V195" s="295"/>
      <c r="W195" s="295"/>
      <c r="X195" s="295"/>
      <c r="Y195" s="415"/>
      <c r="Z195" s="415"/>
      <c r="AA195" s="415"/>
      <c r="AB195" s="415"/>
      <c r="AC195" s="415"/>
      <c r="AD195" s="415"/>
      <c r="AE195" s="415"/>
      <c r="AF195" s="415"/>
      <c r="AG195" s="415"/>
      <c r="AH195" s="415"/>
      <c r="AI195" s="415"/>
      <c r="AJ195" s="415"/>
      <c r="AK195" s="415"/>
      <c r="AL195" s="415"/>
      <c r="AM195" s="296">
        <f>SUM(Y195:AL195)</f>
        <v>0</v>
      </c>
    </row>
    <row r="196" spans="1:39" s="283" customFormat="1" ht="15" outlineLevel="1">
      <c r="A196" s="509"/>
      <c r="B196" s="315" t="s">
        <v>244</v>
      </c>
      <c r="C196" s="291" t="s">
        <v>163</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1">
        <f>Y195</f>
        <v>0</v>
      </c>
      <c r="Z196" s="411">
        <f>Z195</f>
        <v>0</v>
      </c>
      <c r="AA196" s="411">
        <f t="shared" ref="AA196:AL196" si="51">AA195</f>
        <v>0</v>
      </c>
      <c r="AB196" s="411">
        <f t="shared" si="51"/>
        <v>0</v>
      </c>
      <c r="AC196" s="411">
        <f t="shared" si="51"/>
        <v>0</v>
      </c>
      <c r="AD196" s="411">
        <f t="shared" si="51"/>
        <v>0</v>
      </c>
      <c r="AE196" s="411">
        <f t="shared" si="51"/>
        <v>0</v>
      </c>
      <c r="AF196" s="411">
        <f t="shared" si="51"/>
        <v>0</v>
      </c>
      <c r="AG196" s="411">
        <f t="shared" si="51"/>
        <v>0</v>
      </c>
      <c r="AH196" s="411">
        <f t="shared" si="51"/>
        <v>0</v>
      </c>
      <c r="AI196" s="411">
        <f t="shared" si="51"/>
        <v>0</v>
      </c>
      <c r="AJ196" s="411">
        <f t="shared" si="51"/>
        <v>0</v>
      </c>
      <c r="AK196" s="411">
        <f t="shared" si="51"/>
        <v>0</v>
      </c>
      <c r="AL196" s="411">
        <f t="shared" si="51"/>
        <v>0</v>
      </c>
      <c r="AM196" s="505"/>
    </row>
    <row r="197" spans="1:39" s="283" customFormat="1" ht="15" outlineLevel="1">
      <c r="A197" s="509"/>
      <c r="B197" s="314"/>
      <c r="C197" s="312"/>
      <c r="D197" s="316"/>
      <c r="E197" s="316"/>
      <c r="F197" s="316"/>
      <c r="G197" s="316"/>
      <c r="H197" s="316"/>
      <c r="I197" s="316"/>
      <c r="J197" s="316"/>
      <c r="K197" s="316"/>
      <c r="L197" s="316"/>
      <c r="M197" s="316"/>
      <c r="N197" s="291"/>
      <c r="O197" s="316"/>
      <c r="P197" s="316"/>
      <c r="Q197" s="316"/>
      <c r="R197" s="316"/>
      <c r="S197" s="316"/>
      <c r="T197" s="316"/>
      <c r="U197" s="316"/>
      <c r="V197" s="316"/>
      <c r="W197" s="316"/>
      <c r="X197" s="316"/>
      <c r="Y197" s="418"/>
      <c r="Z197" s="416"/>
      <c r="AA197" s="416"/>
      <c r="AB197" s="416"/>
      <c r="AC197" s="416"/>
      <c r="AD197" s="416"/>
      <c r="AE197" s="416"/>
      <c r="AF197" s="416"/>
      <c r="AG197" s="416"/>
      <c r="AH197" s="416"/>
      <c r="AI197" s="416"/>
      <c r="AJ197" s="416"/>
      <c r="AK197" s="416"/>
      <c r="AL197" s="416"/>
      <c r="AM197" s="313"/>
    </row>
    <row r="198" spans="1:39" s="283" customFormat="1" ht="30" outlineLevel="1">
      <c r="A198" s="509">
        <v>16</v>
      </c>
      <c r="B198" s="314" t="s">
        <v>486</v>
      </c>
      <c r="C198" s="291" t="s">
        <v>25</v>
      </c>
      <c r="D198" s="295"/>
      <c r="E198" s="295"/>
      <c r="F198" s="295"/>
      <c r="G198" s="295"/>
      <c r="H198" s="295"/>
      <c r="I198" s="295"/>
      <c r="J198" s="295"/>
      <c r="K198" s="295"/>
      <c r="L198" s="295"/>
      <c r="M198" s="295"/>
      <c r="N198" s="291"/>
      <c r="O198" s="295"/>
      <c r="P198" s="295"/>
      <c r="Q198" s="295"/>
      <c r="R198" s="295"/>
      <c r="S198" s="295"/>
      <c r="T198" s="295"/>
      <c r="U198" s="295"/>
      <c r="V198" s="295"/>
      <c r="W198" s="295"/>
      <c r="X198" s="295"/>
      <c r="Y198" s="415"/>
      <c r="Z198" s="415"/>
      <c r="AA198" s="415"/>
      <c r="AB198" s="415"/>
      <c r="AC198" s="415"/>
      <c r="AD198" s="415"/>
      <c r="AE198" s="415"/>
      <c r="AF198" s="415"/>
      <c r="AG198" s="415"/>
      <c r="AH198" s="415"/>
      <c r="AI198" s="415"/>
      <c r="AJ198" s="415"/>
      <c r="AK198" s="415"/>
      <c r="AL198" s="415"/>
      <c r="AM198" s="296">
        <f>SUM(Y198:AL198)</f>
        <v>0</v>
      </c>
    </row>
    <row r="199" spans="1:39" s="283" customFormat="1" ht="15" outlineLevel="1">
      <c r="A199" s="509"/>
      <c r="B199" s="315" t="s">
        <v>244</v>
      </c>
      <c r="C199" s="291" t="s">
        <v>163</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1">
        <f>Y198</f>
        <v>0</v>
      </c>
      <c r="Z199" s="411">
        <f>Z198</f>
        <v>0</v>
      </c>
      <c r="AA199" s="411">
        <f t="shared" ref="AA199:AL199" si="52">AA198</f>
        <v>0</v>
      </c>
      <c r="AB199" s="411">
        <f t="shared" si="52"/>
        <v>0</v>
      </c>
      <c r="AC199" s="411">
        <f t="shared" si="52"/>
        <v>0</v>
      </c>
      <c r="AD199" s="411">
        <f t="shared" si="52"/>
        <v>0</v>
      </c>
      <c r="AE199" s="411">
        <f t="shared" si="52"/>
        <v>0</v>
      </c>
      <c r="AF199" s="411">
        <f t="shared" si="52"/>
        <v>0</v>
      </c>
      <c r="AG199" s="411">
        <f t="shared" si="52"/>
        <v>0</v>
      </c>
      <c r="AH199" s="411">
        <f t="shared" si="52"/>
        <v>0</v>
      </c>
      <c r="AI199" s="411">
        <f t="shared" si="52"/>
        <v>0</v>
      </c>
      <c r="AJ199" s="411">
        <f t="shared" si="52"/>
        <v>0</v>
      </c>
      <c r="AK199" s="411">
        <f t="shared" si="52"/>
        <v>0</v>
      </c>
      <c r="AL199" s="411">
        <f t="shared" si="52"/>
        <v>0</v>
      </c>
      <c r="AM199" s="505"/>
    </row>
    <row r="200" spans="1:39" s="283" customFormat="1" ht="15" outlineLevel="1">
      <c r="A200" s="509"/>
      <c r="B200" s="314"/>
      <c r="C200" s="312"/>
      <c r="D200" s="316"/>
      <c r="E200" s="316"/>
      <c r="F200" s="316"/>
      <c r="G200" s="316"/>
      <c r="H200" s="316"/>
      <c r="I200" s="316"/>
      <c r="J200" s="316"/>
      <c r="K200" s="316"/>
      <c r="L200" s="316"/>
      <c r="M200" s="316"/>
      <c r="N200" s="291"/>
      <c r="O200" s="316"/>
      <c r="P200" s="316"/>
      <c r="Q200" s="316"/>
      <c r="R200" s="316"/>
      <c r="S200" s="316"/>
      <c r="T200" s="316"/>
      <c r="U200" s="316"/>
      <c r="V200" s="316"/>
      <c r="W200" s="316"/>
      <c r="X200" s="316"/>
      <c r="Y200" s="418"/>
      <c r="Z200" s="416"/>
      <c r="AA200" s="416"/>
      <c r="AB200" s="416"/>
      <c r="AC200" s="416"/>
      <c r="AD200" s="416"/>
      <c r="AE200" s="416"/>
      <c r="AF200" s="416"/>
      <c r="AG200" s="416"/>
      <c r="AH200" s="416"/>
      <c r="AI200" s="416"/>
      <c r="AJ200" s="416"/>
      <c r="AK200" s="416"/>
      <c r="AL200" s="416"/>
      <c r="AM200" s="313"/>
    </row>
    <row r="201" spans="1:39" ht="15" outlineLevel="1">
      <c r="A201" s="509">
        <v>17</v>
      </c>
      <c r="B201" s="314" t="s">
        <v>9</v>
      </c>
      <c r="C201" s="291" t="s">
        <v>25</v>
      </c>
      <c r="D201" s="295">
        <v>2103.9180000000001</v>
      </c>
      <c r="E201" s="295">
        <v>0</v>
      </c>
      <c r="F201" s="295">
        <v>0</v>
      </c>
      <c r="G201" s="295">
        <v>0</v>
      </c>
      <c r="H201" s="295">
        <v>0</v>
      </c>
      <c r="I201" s="295">
        <v>0</v>
      </c>
      <c r="J201" s="295"/>
      <c r="K201" s="295"/>
      <c r="L201" s="295"/>
      <c r="M201" s="295"/>
      <c r="N201" s="291"/>
      <c r="O201" s="295">
        <v>698.40872000000002</v>
      </c>
      <c r="P201" s="295">
        <v>0</v>
      </c>
      <c r="Q201" s="295">
        <v>0</v>
      </c>
      <c r="R201" s="295">
        <v>0</v>
      </c>
      <c r="S201" s="295">
        <v>0</v>
      </c>
      <c r="T201" s="295">
        <v>0</v>
      </c>
      <c r="U201" s="295"/>
      <c r="V201" s="295"/>
      <c r="W201" s="295"/>
      <c r="X201" s="295"/>
      <c r="Y201" s="415"/>
      <c r="Z201" s="415"/>
      <c r="AA201" s="415"/>
      <c r="AB201" s="415"/>
      <c r="AC201" s="415"/>
      <c r="AD201" s="415"/>
      <c r="AE201" s="415"/>
      <c r="AF201" s="415"/>
      <c r="AG201" s="415"/>
      <c r="AH201" s="415"/>
      <c r="AI201" s="415"/>
      <c r="AJ201" s="415"/>
      <c r="AK201" s="415"/>
      <c r="AL201" s="415"/>
      <c r="AM201" s="296">
        <f>SUM(Y201:AL201)</f>
        <v>0</v>
      </c>
    </row>
    <row r="202" spans="1:39" ht="15" outlineLevel="1">
      <c r="B202" s="294" t="s">
        <v>244</v>
      </c>
      <c r="C202" s="291" t="s">
        <v>163</v>
      </c>
      <c r="D202" s="295"/>
      <c r="E202" s="295"/>
      <c r="F202" s="295"/>
      <c r="G202" s="295"/>
      <c r="H202" s="295"/>
      <c r="I202" s="295"/>
      <c r="J202" s="295"/>
      <c r="K202" s="295"/>
      <c r="L202" s="295"/>
      <c r="M202" s="295"/>
      <c r="N202" s="291"/>
      <c r="O202" s="295"/>
      <c r="P202" s="295"/>
      <c r="Q202" s="295"/>
      <c r="R202" s="295"/>
      <c r="S202" s="295"/>
      <c r="T202" s="295"/>
      <c r="U202" s="295"/>
      <c r="V202" s="295"/>
      <c r="W202" s="295"/>
      <c r="X202" s="295"/>
      <c r="Y202" s="411">
        <f>Y201</f>
        <v>0</v>
      </c>
      <c r="Z202" s="411">
        <f>Z201</f>
        <v>0</v>
      </c>
      <c r="AA202" s="411">
        <f t="shared" ref="AA202:AL202" si="53">AA201</f>
        <v>0</v>
      </c>
      <c r="AB202" s="411">
        <f t="shared" si="53"/>
        <v>0</v>
      </c>
      <c r="AC202" s="411">
        <f t="shared" si="53"/>
        <v>0</v>
      </c>
      <c r="AD202" s="411">
        <f t="shared" si="53"/>
        <v>0</v>
      </c>
      <c r="AE202" s="411">
        <f t="shared" si="53"/>
        <v>0</v>
      </c>
      <c r="AF202" s="411">
        <f t="shared" si="53"/>
        <v>0</v>
      </c>
      <c r="AG202" s="411">
        <f t="shared" si="53"/>
        <v>0</v>
      </c>
      <c r="AH202" s="411">
        <f t="shared" si="53"/>
        <v>0</v>
      </c>
      <c r="AI202" s="411">
        <f t="shared" si="53"/>
        <v>0</v>
      </c>
      <c r="AJ202" s="411">
        <f t="shared" si="53"/>
        <v>0</v>
      </c>
      <c r="AK202" s="411">
        <f t="shared" si="53"/>
        <v>0</v>
      </c>
      <c r="AL202" s="411">
        <f t="shared" si="53"/>
        <v>0</v>
      </c>
      <c r="AM202" s="505"/>
    </row>
    <row r="203" spans="1:39" ht="15" outlineLevel="1">
      <c r="B203" s="315"/>
      <c r="C203" s="305"/>
      <c r="D203" s="291"/>
      <c r="E203" s="291"/>
      <c r="F203" s="291"/>
      <c r="G203" s="291"/>
      <c r="H203" s="291"/>
      <c r="I203" s="291"/>
      <c r="J203" s="291"/>
      <c r="K203" s="291"/>
      <c r="L203" s="291"/>
      <c r="M203" s="291"/>
      <c r="N203" s="291"/>
      <c r="O203" s="291"/>
      <c r="P203" s="291"/>
      <c r="Q203" s="291"/>
      <c r="R203" s="291"/>
      <c r="S203" s="291"/>
      <c r="T203" s="291"/>
      <c r="U203" s="291"/>
      <c r="V203" s="291"/>
      <c r="W203" s="291"/>
      <c r="X203" s="291"/>
      <c r="Y203" s="419"/>
      <c r="Z203" s="420"/>
      <c r="AA203" s="420"/>
      <c r="AB203" s="420"/>
      <c r="AC203" s="420"/>
      <c r="AD203" s="420"/>
      <c r="AE203" s="420"/>
      <c r="AF203" s="420"/>
      <c r="AG203" s="420"/>
      <c r="AH203" s="420"/>
      <c r="AI203" s="420"/>
      <c r="AJ203" s="420"/>
      <c r="AK203" s="420"/>
      <c r="AL203" s="420"/>
      <c r="AM203" s="317"/>
    </row>
    <row r="204" spans="1:39" ht="15.6" outlineLevel="1">
      <c r="A204" s="510"/>
      <c r="B204" s="288" t="s">
        <v>10</v>
      </c>
      <c r="C204" s="289"/>
      <c r="D204" s="289"/>
      <c r="E204" s="289"/>
      <c r="F204" s="289"/>
      <c r="G204" s="289"/>
      <c r="H204" s="289"/>
      <c r="I204" s="289"/>
      <c r="J204" s="289"/>
      <c r="K204" s="289"/>
      <c r="L204" s="289"/>
      <c r="M204" s="289"/>
      <c r="N204" s="290"/>
      <c r="O204" s="289"/>
      <c r="P204" s="289"/>
      <c r="Q204" s="289"/>
      <c r="R204" s="289"/>
      <c r="S204" s="289"/>
      <c r="T204" s="289"/>
      <c r="U204" s="289"/>
      <c r="V204" s="289"/>
      <c r="W204" s="289"/>
      <c r="X204" s="289"/>
      <c r="Y204" s="414"/>
      <c r="Z204" s="414"/>
      <c r="AA204" s="414"/>
      <c r="AB204" s="414"/>
      <c r="AC204" s="414"/>
      <c r="AD204" s="414"/>
      <c r="AE204" s="414"/>
      <c r="AF204" s="414"/>
      <c r="AG204" s="414"/>
      <c r="AH204" s="414"/>
      <c r="AI204" s="414"/>
      <c r="AJ204" s="414"/>
      <c r="AK204" s="414"/>
      <c r="AL204" s="414"/>
      <c r="AM204" s="292"/>
    </row>
    <row r="205" spans="1:39" ht="15" outlineLevel="1">
      <c r="A205" s="509">
        <v>18</v>
      </c>
      <c r="B205" s="315" t="s">
        <v>11</v>
      </c>
      <c r="C205" s="291" t="s">
        <v>25</v>
      </c>
      <c r="D205" s="295"/>
      <c r="E205" s="295"/>
      <c r="F205" s="295"/>
      <c r="G205" s="295"/>
      <c r="H205" s="295"/>
      <c r="I205" s="295"/>
      <c r="J205" s="295"/>
      <c r="K205" s="295"/>
      <c r="L205" s="295"/>
      <c r="M205" s="295"/>
      <c r="N205" s="295">
        <v>12</v>
      </c>
      <c r="O205" s="295"/>
      <c r="P205" s="295"/>
      <c r="Q205" s="295"/>
      <c r="R205" s="295"/>
      <c r="S205" s="295"/>
      <c r="T205" s="295"/>
      <c r="U205" s="295"/>
      <c r="V205" s="295"/>
      <c r="W205" s="295"/>
      <c r="X205" s="295"/>
      <c r="Y205" s="426"/>
      <c r="Z205" s="415"/>
      <c r="AA205" s="415"/>
      <c r="AB205" s="415"/>
      <c r="AC205" s="415"/>
      <c r="AD205" s="415"/>
      <c r="AE205" s="415"/>
      <c r="AF205" s="415"/>
      <c r="AG205" s="415"/>
      <c r="AH205" s="415"/>
      <c r="AI205" s="415"/>
      <c r="AJ205" s="415"/>
      <c r="AK205" s="415"/>
      <c r="AL205" s="415"/>
      <c r="AM205" s="296">
        <f>SUM(Y205:AL205)</f>
        <v>0</v>
      </c>
    </row>
    <row r="206" spans="1:39" ht="15" outlineLevel="1">
      <c r="B206" s="294" t="s">
        <v>244</v>
      </c>
      <c r="C206" s="291" t="s">
        <v>163</v>
      </c>
      <c r="D206" s="295"/>
      <c r="E206" s="295"/>
      <c r="F206" s="295"/>
      <c r="G206" s="295"/>
      <c r="H206" s="295"/>
      <c r="I206" s="295"/>
      <c r="J206" s="295"/>
      <c r="K206" s="295"/>
      <c r="L206" s="295"/>
      <c r="M206" s="295"/>
      <c r="N206" s="295">
        <f>N205</f>
        <v>12</v>
      </c>
      <c r="O206" s="295"/>
      <c r="P206" s="295"/>
      <c r="Q206" s="295"/>
      <c r="R206" s="295"/>
      <c r="S206" s="295"/>
      <c r="T206" s="295"/>
      <c r="U206" s="295"/>
      <c r="V206" s="295"/>
      <c r="W206" s="295"/>
      <c r="X206" s="295"/>
      <c r="Y206" s="411">
        <f>Y205</f>
        <v>0</v>
      </c>
      <c r="Z206" s="411">
        <f>Z205</f>
        <v>0</v>
      </c>
      <c r="AA206" s="411">
        <f t="shared" ref="AA206:AL206" si="54">AA205</f>
        <v>0</v>
      </c>
      <c r="AB206" s="411">
        <f t="shared" si="54"/>
        <v>0</v>
      </c>
      <c r="AC206" s="411">
        <f t="shared" si="54"/>
        <v>0</v>
      </c>
      <c r="AD206" s="411">
        <f t="shared" si="54"/>
        <v>0</v>
      </c>
      <c r="AE206" s="411">
        <f t="shared" si="54"/>
        <v>0</v>
      </c>
      <c r="AF206" s="411">
        <f t="shared" si="54"/>
        <v>0</v>
      </c>
      <c r="AG206" s="411">
        <f t="shared" si="54"/>
        <v>0</v>
      </c>
      <c r="AH206" s="411">
        <f t="shared" si="54"/>
        <v>0</v>
      </c>
      <c r="AI206" s="411">
        <f t="shared" si="54"/>
        <v>0</v>
      </c>
      <c r="AJ206" s="411">
        <f t="shared" si="54"/>
        <v>0</v>
      </c>
      <c r="AK206" s="411">
        <f t="shared" si="54"/>
        <v>0</v>
      </c>
      <c r="AL206" s="411">
        <f t="shared" si="54"/>
        <v>0</v>
      </c>
      <c r="AM206" s="505"/>
    </row>
    <row r="207" spans="1:39" ht="15" outlineLevel="1">
      <c r="A207" s="512"/>
      <c r="B207" s="315"/>
      <c r="C207" s="305"/>
      <c r="D207" s="291"/>
      <c r="E207" s="291"/>
      <c r="F207" s="291"/>
      <c r="G207" s="291"/>
      <c r="H207" s="291"/>
      <c r="I207" s="291"/>
      <c r="J207" s="291"/>
      <c r="K207" s="291"/>
      <c r="L207" s="291"/>
      <c r="M207" s="291"/>
      <c r="N207" s="291"/>
      <c r="O207" s="291"/>
      <c r="P207" s="291"/>
      <c r="Q207" s="291"/>
      <c r="R207" s="291"/>
      <c r="S207" s="291"/>
      <c r="T207" s="291"/>
      <c r="U207" s="291"/>
      <c r="V207" s="291"/>
      <c r="W207" s="291"/>
      <c r="X207" s="291"/>
      <c r="Y207" s="412"/>
      <c r="Z207" s="421"/>
      <c r="AA207" s="421"/>
      <c r="AB207" s="421"/>
      <c r="AC207" s="421"/>
      <c r="AD207" s="421"/>
      <c r="AE207" s="421"/>
      <c r="AF207" s="421"/>
      <c r="AG207" s="421"/>
      <c r="AH207" s="421"/>
      <c r="AI207" s="421"/>
      <c r="AJ207" s="421"/>
      <c r="AK207" s="421"/>
      <c r="AL207" s="421"/>
      <c r="AM207" s="306"/>
    </row>
    <row r="208" spans="1:39" ht="15" outlineLevel="1">
      <c r="A208" s="509">
        <v>19</v>
      </c>
      <c r="B208" s="315" t="s">
        <v>12</v>
      </c>
      <c r="C208" s="291" t="s">
        <v>25</v>
      </c>
      <c r="D208" s="295"/>
      <c r="E208" s="295"/>
      <c r="F208" s="295"/>
      <c r="G208" s="295"/>
      <c r="H208" s="295"/>
      <c r="I208" s="295"/>
      <c r="J208" s="295"/>
      <c r="K208" s="295"/>
      <c r="L208" s="295"/>
      <c r="M208" s="295"/>
      <c r="N208" s="295">
        <v>12</v>
      </c>
      <c r="O208" s="295"/>
      <c r="P208" s="295"/>
      <c r="Q208" s="295"/>
      <c r="R208" s="295"/>
      <c r="S208" s="295"/>
      <c r="T208" s="295"/>
      <c r="U208" s="295"/>
      <c r="V208" s="295"/>
      <c r="W208" s="295"/>
      <c r="X208" s="295"/>
      <c r="Y208" s="410"/>
      <c r="Z208" s="415"/>
      <c r="AA208" s="415"/>
      <c r="AB208" s="415"/>
      <c r="AC208" s="415"/>
      <c r="AD208" s="415"/>
      <c r="AE208" s="415"/>
      <c r="AF208" s="415"/>
      <c r="AG208" s="415"/>
      <c r="AH208" s="415"/>
      <c r="AI208" s="415"/>
      <c r="AJ208" s="415"/>
      <c r="AK208" s="415"/>
      <c r="AL208" s="415"/>
      <c r="AM208" s="296">
        <f>SUM(Y208:AL208)</f>
        <v>0</v>
      </c>
    </row>
    <row r="209" spans="1:39" ht="15" outlineLevel="1">
      <c r="B209" s="294" t="s">
        <v>244</v>
      </c>
      <c r="C209" s="291" t="s">
        <v>163</v>
      </c>
      <c r="D209" s="295"/>
      <c r="E209" s="295"/>
      <c r="F209" s="295"/>
      <c r="G209" s="295"/>
      <c r="H209" s="295"/>
      <c r="I209" s="295"/>
      <c r="J209" s="295"/>
      <c r="K209" s="295"/>
      <c r="L209" s="295"/>
      <c r="M209" s="295"/>
      <c r="N209" s="295">
        <f>N208</f>
        <v>12</v>
      </c>
      <c r="O209" s="295"/>
      <c r="P209" s="295"/>
      <c r="Q209" s="295"/>
      <c r="R209" s="295"/>
      <c r="S209" s="295"/>
      <c r="T209" s="295"/>
      <c r="U209" s="295"/>
      <c r="V209" s="295"/>
      <c r="W209" s="295"/>
      <c r="X209" s="295"/>
      <c r="Y209" s="411">
        <f>Y208</f>
        <v>0</v>
      </c>
      <c r="Z209" s="411">
        <f>Z208</f>
        <v>0</v>
      </c>
      <c r="AA209" s="411">
        <f t="shared" ref="AA209:AL209" si="55">AA208</f>
        <v>0</v>
      </c>
      <c r="AB209" s="411">
        <f t="shared" si="55"/>
        <v>0</v>
      </c>
      <c r="AC209" s="411">
        <f t="shared" si="55"/>
        <v>0</v>
      </c>
      <c r="AD209" s="411">
        <f t="shared" si="55"/>
        <v>0</v>
      </c>
      <c r="AE209" s="411">
        <f t="shared" si="55"/>
        <v>0</v>
      </c>
      <c r="AF209" s="411">
        <f t="shared" si="55"/>
        <v>0</v>
      </c>
      <c r="AG209" s="411">
        <f t="shared" si="55"/>
        <v>0</v>
      </c>
      <c r="AH209" s="411">
        <f t="shared" si="55"/>
        <v>0</v>
      </c>
      <c r="AI209" s="411">
        <f t="shared" si="55"/>
        <v>0</v>
      </c>
      <c r="AJ209" s="411">
        <f t="shared" si="55"/>
        <v>0</v>
      </c>
      <c r="AK209" s="411">
        <f t="shared" si="55"/>
        <v>0</v>
      </c>
      <c r="AL209" s="411">
        <f t="shared" si="55"/>
        <v>0</v>
      </c>
      <c r="AM209" s="505"/>
    </row>
    <row r="210" spans="1:39" ht="15" outlineLevel="1">
      <c r="B210" s="315"/>
      <c r="C210" s="305"/>
      <c r="D210" s="291"/>
      <c r="E210" s="291"/>
      <c r="F210" s="291"/>
      <c r="G210" s="291"/>
      <c r="H210" s="291"/>
      <c r="I210" s="291"/>
      <c r="J210" s="291"/>
      <c r="K210" s="291"/>
      <c r="L210" s="291"/>
      <c r="M210" s="291"/>
      <c r="N210" s="291"/>
      <c r="O210" s="291"/>
      <c r="P210" s="291"/>
      <c r="Q210" s="291"/>
      <c r="R210" s="291"/>
      <c r="S210" s="291"/>
      <c r="T210" s="291"/>
      <c r="U210" s="291"/>
      <c r="V210" s="291"/>
      <c r="W210" s="291"/>
      <c r="X210" s="291"/>
      <c r="Y210" s="422"/>
      <c r="Z210" s="422"/>
      <c r="AA210" s="412"/>
      <c r="AB210" s="412"/>
      <c r="AC210" s="412"/>
      <c r="AD210" s="412"/>
      <c r="AE210" s="412"/>
      <c r="AF210" s="412"/>
      <c r="AG210" s="412"/>
      <c r="AH210" s="412"/>
      <c r="AI210" s="412"/>
      <c r="AJ210" s="412"/>
      <c r="AK210" s="412"/>
      <c r="AL210" s="412"/>
      <c r="AM210" s="306"/>
    </row>
    <row r="211" spans="1:39" ht="15" outlineLevel="1">
      <c r="A211" s="509">
        <v>20</v>
      </c>
      <c r="B211" s="315" t="s">
        <v>13</v>
      </c>
      <c r="C211" s="291" t="s">
        <v>25</v>
      </c>
      <c r="D211" s="785"/>
      <c r="E211" s="295"/>
      <c r="F211" s="295"/>
      <c r="G211" s="295"/>
      <c r="H211" s="295"/>
      <c r="I211" s="295"/>
      <c r="J211" s="295"/>
      <c r="K211" s="295"/>
      <c r="L211" s="295"/>
      <c r="M211" s="295"/>
      <c r="N211" s="295">
        <v>12</v>
      </c>
      <c r="O211" s="295"/>
      <c r="P211" s="295"/>
      <c r="Q211" s="295"/>
      <c r="R211" s="295"/>
      <c r="S211" s="295"/>
      <c r="T211" s="295"/>
      <c r="U211" s="295"/>
      <c r="V211" s="295"/>
      <c r="W211" s="295"/>
      <c r="X211" s="295"/>
      <c r="Y211" s="410"/>
      <c r="Z211" s="415"/>
      <c r="AA211" s="415"/>
      <c r="AB211" s="415"/>
      <c r="AC211" s="415">
        <v>1</v>
      </c>
      <c r="AD211" s="415"/>
      <c r="AE211" s="415"/>
      <c r="AF211" s="415"/>
      <c r="AG211" s="415"/>
      <c r="AH211" s="415"/>
      <c r="AI211" s="415"/>
      <c r="AJ211" s="415"/>
      <c r="AK211" s="415"/>
      <c r="AL211" s="415"/>
      <c r="AM211" s="296">
        <f>SUM(Y211:AL211)</f>
        <v>1</v>
      </c>
    </row>
    <row r="212" spans="1:39" ht="15" outlineLevel="1">
      <c r="B212" s="294" t="s">
        <v>244</v>
      </c>
      <c r="C212" s="291" t="s">
        <v>163</v>
      </c>
      <c r="D212" s="295">
        <v>1133908.2</v>
      </c>
      <c r="E212" s="295">
        <v>1133908.2</v>
      </c>
      <c r="F212" s="295">
        <v>1123131.6000000001</v>
      </c>
      <c r="G212" s="295">
        <v>1123131.6000000001</v>
      </c>
      <c r="H212" s="295">
        <v>1123131.6000000001</v>
      </c>
      <c r="I212" s="295">
        <v>1123131.6000000001</v>
      </c>
      <c r="J212" s="295"/>
      <c r="K212" s="295"/>
      <c r="L212" s="295"/>
      <c r="M212" s="295"/>
      <c r="N212" s="295">
        <f>N211</f>
        <v>12</v>
      </c>
      <c r="O212" s="295">
        <v>98.855099999999993</v>
      </c>
      <c r="P212" s="295">
        <v>98.855099999999993</v>
      </c>
      <c r="Q212" s="295">
        <v>97.683750000000003</v>
      </c>
      <c r="R212" s="295">
        <v>97.683750000000003</v>
      </c>
      <c r="S212" s="295">
        <v>97.683750000000003</v>
      </c>
      <c r="T212" s="295">
        <v>97.683750000000003</v>
      </c>
      <c r="U212" s="295"/>
      <c r="V212" s="295"/>
      <c r="W212" s="295"/>
      <c r="X212" s="295"/>
      <c r="Y212" s="411">
        <f>Y211</f>
        <v>0</v>
      </c>
      <c r="Z212" s="411">
        <f>Z211</f>
        <v>0</v>
      </c>
      <c r="AA212" s="411">
        <f t="shared" ref="AA212:AL212" si="56">AA211</f>
        <v>0</v>
      </c>
      <c r="AB212" s="411">
        <f t="shared" si="56"/>
        <v>0</v>
      </c>
      <c r="AC212" s="411">
        <f t="shared" si="56"/>
        <v>1</v>
      </c>
      <c r="AD212" s="411">
        <f t="shared" si="56"/>
        <v>0</v>
      </c>
      <c r="AE212" s="411">
        <f t="shared" si="56"/>
        <v>0</v>
      </c>
      <c r="AF212" s="411">
        <f t="shared" si="56"/>
        <v>0</v>
      </c>
      <c r="AG212" s="411">
        <f t="shared" si="56"/>
        <v>0</v>
      </c>
      <c r="AH212" s="411">
        <f t="shared" si="56"/>
        <v>0</v>
      </c>
      <c r="AI212" s="411">
        <f t="shared" si="56"/>
        <v>0</v>
      </c>
      <c r="AJ212" s="411">
        <f t="shared" si="56"/>
        <v>0</v>
      </c>
      <c r="AK212" s="411">
        <f t="shared" si="56"/>
        <v>0</v>
      </c>
      <c r="AL212" s="411">
        <f t="shared" si="56"/>
        <v>0</v>
      </c>
      <c r="AM212" s="505"/>
    </row>
    <row r="213" spans="1:39" ht="15" outlineLevel="1">
      <c r="B213" s="315"/>
      <c r="C213" s="305"/>
      <c r="D213" s="291"/>
      <c r="E213" s="291"/>
      <c r="F213" s="291"/>
      <c r="G213" s="291"/>
      <c r="H213" s="291"/>
      <c r="I213" s="291"/>
      <c r="J213" s="291"/>
      <c r="K213" s="291"/>
      <c r="L213" s="291"/>
      <c r="M213" s="291"/>
      <c r="N213" s="318"/>
      <c r="O213" s="291"/>
      <c r="P213" s="291"/>
      <c r="Q213" s="291"/>
      <c r="R213" s="291"/>
      <c r="S213" s="291"/>
      <c r="T213" s="291"/>
      <c r="U213" s="291"/>
      <c r="V213" s="291"/>
      <c r="W213" s="291"/>
      <c r="X213" s="291"/>
      <c r="Y213" s="412"/>
      <c r="Z213" s="412"/>
      <c r="AA213" s="412"/>
      <c r="AB213" s="412"/>
      <c r="AC213" s="412"/>
      <c r="AD213" s="412"/>
      <c r="AE213" s="412"/>
      <c r="AF213" s="412"/>
      <c r="AG213" s="412"/>
      <c r="AH213" s="412"/>
      <c r="AI213" s="412"/>
      <c r="AJ213" s="412"/>
      <c r="AK213" s="412"/>
      <c r="AL213" s="412"/>
      <c r="AM213" s="306"/>
    </row>
    <row r="214" spans="1:39" ht="15" outlineLevel="1">
      <c r="A214" s="509">
        <v>21</v>
      </c>
      <c r="B214" s="315" t="s">
        <v>22</v>
      </c>
      <c r="C214" s="291" t="s">
        <v>25</v>
      </c>
      <c r="D214" s="295"/>
      <c r="E214" s="295"/>
      <c r="F214" s="295"/>
      <c r="G214" s="295"/>
      <c r="H214" s="295"/>
      <c r="I214" s="295"/>
      <c r="J214" s="295"/>
      <c r="K214" s="295"/>
      <c r="L214" s="295"/>
      <c r="M214" s="295"/>
      <c r="N214" s="295">
        <v>12</v>
      </c>
      <c r="O214" s="295"/>
      <c r="P214" s="295"/>
      <c r="Q214" s="295"/>
      <c r="R214" s="295"/>
      <c r="S214" s="295"/>
      <c r="T214" s="295"/>
      <c r="U214" s="295"/>
      <c r="V214" s="295"/>
      <c r="W214" s="295"/>
      <c r="X214" s="295"/>
      <c r="Y214" s="410"/>
      <c r="Z214" s="415"/>
      <c r="AA214" s="415"/>
      <c r="AB214" s="415"/>
      <c r="AC214" s="415"/>
      <c r="AD214" s="415"/>
      <c r="AE214" s="415"/>
      <c r="AF214" s="415"/>
      <c r="AG214" s="415"/>
      <c r="AH214" s="415"/>
      <c r="AI214" s="415"/>
      <c r="AJ214" s="415"/>
      <c r="AK214" s="415"/>
      <c r="AL214" s="415"/>
      <c r="AM214" s="296">
        <f>SUM(Y214:AL214)</f>
        <v>0</v>
      </c>
    </row>
    <row r="215" spans="1:39" ht="15" outlineLevel="1">
      <c r="B215" s="294" t="s">
        <v>244</v>
      </c>
      <c r="C215" s="291" t="s">
        <v>163</v>
      </c>
      <c r="D215" s="295"/>
      <c r="E215" s="295"/>
      <c r="F215" s="295"/>
      <c r="G215" s="295"/>
      <c r="H215" s="295"/>
      <c r="I215" s="295"/>
      <c r="J215" s="295"/>
      <c r="K215" s="295"/>
      <c r="L215" s="295"/>
      <c r="M215" s="295"/>
      <c r="N215" s="295">
        <f>N214</f>
        <v>12</v>
      </c>
      <c r="O215" s="295"/>
      <c r="P215" s="295"/>
      <c r="Q215" s="295"/>
      <c r="R215" s="295"/>
      <c r="S215" s="295"/>
      <c r="T215" s="295"/>
      <c r="U215" s="295"/>
      <c r="V215" s="295"/>
      <c r="W215" s="295"/>
      <c r="X215" s="295"/>
      <c r="Y215" s="411">
        <f>Y214</f>
        <v>0</v>
      </c>
      <c r="Z215" s="411">
        <f>Z214</f>
        <v>0</v>
      </c>
      <c r="AA215" s="411">
        <f t="shared" ref="AA215:AL215" si="57">AA214</f>
        <v>0</v>
      </c>
      <c r="AB215" s="411">
        <f t="shared" si="57"/>
        <v>0</v>
      </c>
      <c r="AC215" s="411">
        <f t="shared" si="57"/>
        <v>0</v>
      </c>
      <c r="AD215" s="411">
        <f t="shared" si="57"/>
        <v>0</v>
      </c>
      <c r="AE215" s="411">
        <f t="shared" si="57"/>
        <v>0</v>
      </c>
      <c r="AF215" s="411">
        <f t="shared" si="57"/>
        <v>0</v>
      </c>
      <c r="AG215" s="411">
        <f t="shared" si="57"/>
        <v>0</v>
      </c>
      <c r="AH215" s="411">
        <f t="shared" si="57"/>
        <v>0</v>
      </c>
      <c r="AI215" s="411">
        <f t="shared" si="57"/>
        <v>0</v>
      </c>
      <c r="AJ215" s="411">
        <f t="shared" si="57"/>
        <v>0</v>
      </c>
      <c r="AK215" s="411">
        <f t="shared" si="57"/>
        <v>0</v>
      </c>
      <c r="AL215" s="411">
        <f t="shared" si="57"/>
        <v>0</v>
      </c>
      <c r="AM215" s="505"/>
    </row>
    <row r="216" spans="1:39" ht="15" outlineLevel="1">
      <c r="B216" s="315"/>
      <c r="C216" s="305"/>
      <c r="D216" s="291"/>
      <c r="E216" s="291"/>
      <c r="F216" s="291"/>
      <c r="G216" s="291"/>
      <c r="H216" s="291"/>
      <c r="I216" s="291"/>
      <c r="J216" s="291"/>
      <c r="K216" s="291"/>
      <c r="L216" s="291"/>
      <c r="M216" s="291"/>
      <c r="N216" s="291"/>
      <c r="O216" s="291"/>
      <c r="P216" s="291"/>
      <c r="Q216" s="291"/>
      <c r="R216" s="291"/>
      <c r="S216" s="291"/>
      <c r="T216" s="291"/>
      <c r="U216" s="291"/>
      <c r="V216" s="291"/>
      <c r="W216" s="291"/>
      <c r="X216" s="291"/>
      <c r="Y216" s="422"/>
      <c r="Z216" s="412"/>
      <c r="AA216" s="412"/>
      <c r="AB216" s="412"/>
      <c r="AC216" s="412"/>
      <c r="AD216" s="412"/>
      <c r="AE216" s="412"/>
      <c r="AF216" s="412"/>
      <c r="AG216" s="412"/>
      <c r="AH216" s="412"/>
      <c r="AI216" s="412"/>
      <c r="AJ216" s="412"/>
      <c r="AK216" s="412"/>
      <c r="AL216" s="412"/>
      <c r="AM216" s="306"/>
    </row>
    <row r="217" spans="1:39" ht="15" outlineLevel="1">
      <c r="A217" s="509">
        <v>22</v>
      </c>
      <c r="B217" s="315" t="s">
        <v>9</v>
      </c>
      <c r="C217" s="291" t="s">
        <v>25</v>
      </c>
      <c r="D217" s="295"/>
      <c r="E217" s="295"/>
      <c r="F217" s="295"/>
      <c r="G217" s="295"/>
      <c r="H217" s="295"/>
      <c r="I217" s="295"/>
      <c r="J217" s="295"/>
      <c r="K217" s="295"/>
      <c r="L217" s="295"/>
      <c r="M217" s="295"/>
      <c r="N217" s="291"/>
      <c r="O217" s="295"/>
      <c r="P217" s="295"/>
      <c r="Q217" s="295"/>
      <c r="R217" s="295"/>
      <c r="S217" s="295"/>
      <c r="T217" s="295"/>
      <c r="U217" s="295"/>
      <c r="V217" s="295"/>
      <c r="W217" s="295"/>
      <c r="X217" s="295"/>
      <c r="Y217" s="410"/>
      <c r="Z217" s="415"/>
      <c r="AA217" s="415"/>
      <c r="AB217" s="415"/>
      <c r="AC217" s="415"/>
      <c r="AD217" s="415"/>
      <c r="AE217" s="415"/>
      <c r="AF217" s="415"/>
      <c r="AG217" s="415"/>
      <c r="AH217" s="415"/>
      <c r="AI217" s="415"/>
      <c r="AJ217" s="415"/>
      <c r="AK217" s="415"/>
      <c r="AL217" s="415"/>
      <c r="AM217" s="296">
        <f>SUM(Y217:AL217)</f>
        <v>0</v>
      </c>
    </row>
    <row r="218" spans="1:39" ht="15" outlineLevel="1">
      <c r="B218" s="294" t="s">
        <v>244</v>
      </c>
      <c r="C218" s="291" t="s">
        <v>163</v>
      </c>
      <c r="D218" s="295"/>
      <c r="E218" s="295"/>
      <c r="F218" s="295"/>
      <c r="G218" s="295"/>
      <c r="H218" s="295"/>
      <c r="I218" s="295"/>
      <c r="J218" s="295"/>
      <c r="K218" s="295"/>
      <c r="L218" s="295"/>
      <c r="M218" s="295"/>
      <c r="N218" s="291"/>
      <c r="O218" s="295"/>
      <c r="P218" s="295"/>
      <c r="Q218" s="295"/>
      <c r="R218" s="295"/>
      <c r="S218" s="295"/>
      <c r="T218" s="295"/>
      <c r="U218" s="295"/>
      <c r="V218" s="295"/>
      <c r="W218" s="295"/>
      <c r="X218" s="295"/>
      <c r="Y218" s="411">
        <f>Y217</f>
        <v>0</v>
      </c>
      <c r="Z218" s="411">
        <f>Z217</f>
        <v>0</v>
      </c>
      <c r="AA218" s="411">
        <f t="shared" ref="AA218:AL218" si="58">AA217</f>
        <v>0</v>
      </c>
      <c r="AB218" s="411">
        <f t="shared" si="58"/>
        <v>0</v>
      </c>
      <c r="AC218" s="411">
        <f t="shared" si="58"/>
        <v>0</v>
      </c>
      <c r="AD218" s="411">
        <f t="shared" si="58"/>
        <v>0</v>
      </c>
      <c r="AE218" s="411">
        <f t="shared" si="58"/>
        <v>0</v>
      </c>
      <c r="AF218" s="411">
        <f t="shared" si="58"/>
        <v>0</v>
      </c>
      <c r="AG218" s="411">
        <f t="shared" si="58"/>
        <v>0</v>
      </c>
      <c r="AH218" s="411">
        <f t="shared" si="58"/>
        <v>0</v>
      </c>
      <c r="AI218" s="411">
        <f t="shared" si="58"/>
        <v>0</v>
      </c>
      <c r="AJ218" s="411">
        <f t="shared" si="58"/>
        <v>0</v>
      </c>
      <c r="AK218" s="411">
        <f t="shared" si="58"/>
        <v>0</v>
      </c>
      <c r="AL218" s="411">
        <f t="shared" si="58"/>
        <v>0</v>
      </c>
      <c r="AM218" s="505"/>
    </row>
    <row r="219" spans="1:39" ht="15" outlineLevel="1">
      <c r="B219" s="315"/>
      <c r="C219" s="305"/>
      <c r="D219" s="291"/>
      <c r="E219" s="291"/>
      <c r="F219" s="291"/>
      <c r="G219" s="291"/>
      <c r="H219" s="291"/>
      <c r="I219" s="291"/>
      <c r="J219" s="291"/>
      <c r="K219" s="291"/>
      <c r="L219" s="291"/>
      <c r="M219" s="291"/>
      <c r="N219" s="291"/>
      <c r="O219" s="291"/>
      <c r="P219" s="291"/>
      <c r="Q219" s="291"/>
      <c r="R219" s="291"/>
      <c r="S219" s="291"/>
      <c r="T219" s="291"/>
      <c r="U219" s="291"/>
      <c r="V219" s="291"/>
      <c r="W219" s="291"/>
      <c r="X219" s="291"/>
      <c r="Y219" s="412"/>
      <c r="Z219" s="412"/>
      <c r="AA219" s="412"/>
      <c r="AB219" s="412"/>
      <c r="AC219" s="412"/>
      <c r="AD219" s="412"/>
      <c r="AE219" s="412"/>
      <c r="AF219" s="412"/>
      <c r="AG219" s="412"/>
      <c r="AH219" s="412"/>
      <c r="AI219" s="412"/>
      <c r="AJ219" s="412"/>
      <c r="AK219" s="412"/>
      <c r="AL219" s="412"/>
      <c r="AM219" s="306"/>
    </row>
    <row r="220" spans="1:39" ht="15.6" outlineLevel="1">
      <c r="A220" s="510"/>
      <c r="B220" s="288" t="s">
        <v>14</v>
      </c>
      <c r="C220" s="289"/>
      <c r="D220" s="290"/>
      <c r="E220" s="290"/>
      <c r="F220" s="290"/>
      <c r="G220" s="290"/>
      <c r="H220" s="290"/>
      <c r="I220" s="290"/>
      <c r="J220" s="290"/>
      <c r="K220" s="290"/>
      <c r="L220" s="290"/>
      <c r="M220" s="290"/>
      <c r="N220" s="290"/>
      <c r="O220" s="290"/>
      <c r="P220" s="289"/>
      <c r="Q220" s="289"/>
      <c r="R220" s="289"/>
      <c r="S220" s="289"/>
      <c r="T220" s="289"/>
      <c r="U220" s="289"/>
      <c r="V220" s="289"/>
      <c r="W220" s="289"/>
      <c r="X220" s="289"/>
      <c r="Y220" s="414"/>
      <c r="Z220" s="414"/>
      <c r="AA220" s="414"/>
      <c r="AB220" s="414"/>
      <c r="AC220" s="414"/>
      <c r="AD220" s="414"/>
      <c r="AE220" s="414"/>
      <c r="AF220" s="414"/>
      <c r="AG220" s="414"/>
      <c r="AH220" s="414"/>
      <c r="AI220" s="414"/>
      <c r="AJ220" s="414"/>
      <c r="AK220" s="414"/>
      <c r="AL220" s="414"/>
      <c r="AM220" s="292"/>
    </row>
    <row r="221" spans="1:39" ht="15" outlineLevel="1">
      <c r="A221" s="509">
        <v>23</v>
      </c>
      <c r="B221" s="315" t="s">
        <v>14</v>
      </c>
      <c r="C221" s="291" t="s">
        <v>25</v>
      </c>
      <c r="D221" s="295">
        <v>11757.214</v>
      </c>
      <c r="E221" s="295">
        <v>11757.213500976563</v>
      </c>
      <c r="F221" s="295">
        <v>11757.213500976563</v>
      </c>
      <c r="G221" s="295">
        <v>11581.213333129883</v>
      </c>
      <c r="H221" s="295">
        <v>11581.213333129883</v>
      </c>
      <c r="I221" s="295">
        <v>11581.213333129883</v>
      </c>
      <c r="J221" s="295"/>
      <c r="K221" s="295"/>
      <c r="L221" s="295"/>
      <c r="M221" s="295"/>
      <c r="N221" s="291"/>
      <c r="O221" s="295">
        <v>0.96079310798086204</v>
      </c>
      <c r="P221" s="295">
        <v>0.95165056106634416</v>
      </c>
      <c r="Q221" s="295">
        <v>0.95165056106634416</v>
      </c>
      <c r="R221" s="295">
        <v>0.95165056106634416</v>
      </c>
      <c r="S221" s="295">
        <v>0.95165056106634416</v>
      </c>
      <c r="T221" s="295">
        <v>0.95165056106634416</v>
      </c>
      <c r="U221" s="295"/>
      <c r="V221" s="295"/>
      <c r="W221" s="295"/>
      <c r="X221" s="295"/>
      <c r="Y221" s="470">
        <v>1</v>
      </c>
      <c r="Z221" s="410"/>
      <c r="AA221" s="410"/>
      <c r="AB221" s="410"/>
      <c r="AC221" s="410"/>
      <c r="AD221" s="410"/>
      <c r="AE221" s="410"/>
      <c r="AF221" s="410"/>
      <c r="AG221" s="410"/>
      <c r="AH221" s="410"/>
      <c r="AI221" s="410"/>
      <c r="AJ221" s="410"/>
      <c r="AK221" s="410"/>
      <c r="AL221" s="410"/>
      <c r="AM221" s="296">
        <f>SUM(Y221:AL221)</f>
        <v>1</v>
      </c>
    </row>
    <row r="222" spans="1:39" ht="15" outlineLevel="1">
      <c r="B222" s="294" t="s">
        <v>244</v>
      </c>
      <c r="C222" s="291" t="s">
        <v>163</v>
      </c>
      <c r="D222" s="295">
        <v>8127.0000000000009</v>
      </c>
      <c r="E222" s="295">
        <v>8127.0000000000009</v>
      </c>
      <c r="F222" s="295">
        <v>7695.7999879999998</v>
      </c>
      <c r="G222" s="295">
        <v>7656.5999830000001</v>
      </c>
      <c r="H222" s="295">
        <v>7076.7872619999998</v>
      </c>
      <c r="I222" s="295">
        <v>6628.6808170000004</v>
      </c>
      <c r="J222" s="295"/>
      <c r="K222" s="295"/>
      <c r="L222" s="295"/>
      <c r="M222" s="295"/>
      <c r="N222" s="468"/>
      <c r="O222" s="295">
        <v>0.914100001</v>
      </c>
      <c r="P222" s="295">
        <v>0.914100001</v>
      </c>
      <c r="Q222" s="295">
        <v>0.89195729700000004</v>
      </c>
      <c r="R222" s="295">
        <v>0.88994432499999998</v>
      </c>
      <c r="S222" s="295">
        <v>0.85995117899999995</v>
      </c>
      <c r="T222" s="295">
        <v>0.85300649900000003</v>
      </c>
      <c r="U222" s="295"/>
      <c r="V222" s="295"/>
      <c r="W222" s="295"/>
      <c r="X222" s="295"/>
      <c r="Y222" s="411">
        <f>Y221</f>
        <v>1</v>
      </c>
      <c r="Z222" s="411">
        <f>Z221</f>
        <v>0</v>
      </c>
      <c r="AA222" s="411">
        <f t="shared" ref="AA222:AL222" si="59">AA221</f>
        <v>0</v>
      </c>
      <c r="AB222" s="411">
        <f t="shared" si="59"/>
        <v>0</v>
      </c>
      <c r="AC222" s="411">
        <f t="shared" si="59"/>
        <v>0</v>
      </c>
      <c r="AD222" s="411">
        <f t="shared" si="59"/>
        <v>0</v>
      </c>
      <c r="AE222" s="411">
        <f t="shared" si="59"/>
        <v>0</v>
      </c>
      <c r="AF222" s="411">
        <f t="shared" si="59"/>
        <v>0</v>
      </c>
      <c r="AG222" s="411">
        <f t="shared" si="59"/>
        <v>0</v>
      </c>
      <c r="AH222" s="411">
        <f t="shared" si="59"/>
        <v>0</v>
      </c>
      <c r="AI222" s="411">
        <f t="shared" si="59"/>
        <v>0</v>
      </c>
      <c r="AJ222" s="411">
        <f t="shared" si="59"/>
        <v>0</v>
      </c>
      <c r="AK222" s="411">
        <f t="shared" si="59"/>
        <v>0</v>
      </c>
      <c r="AL222" s="411">
        <f t="shared" si="59"/>
        <v>0</v>
      </c>
      <c r="AM222" s="505"/>
    </row>
    <row r="223" spans="1:39" ht="15" outlineLevel="1">
      <c r="B223" s="315"/>
      <c r="C223" s="305"/>
      <c r="D223" s="291"/>
      <c r="E223" s="291"/>
      <c r="F223" s="291"/>
      <c r="G223" s="291"/>
      <c r="H223" s="291"/>
      <c r="I223" s="291"/>
      <c r="J223" s="291"/>
      <c r="K223" s="291"/>
      <c r="L223" s="291"/>
      <c r="M223" s="291"/>
      <c r="N223" s="291"/>
      <c r="O223" s="291"/>
      <c r="P223" s="291"/>
      <c r="Q223" s="291"/>
      <c r="R223" s="291"/>
      <c r="S223" s="291"/>
      <c r="T223" s="291"/>
      <c r="U223" s="291"/>
      <c r="V223" s="291"/>
      <c r="W223" s="291"/>
      <c r="X223" s="291"/>
      <c r="Y223" s="412"/>
      <c r="Z223" s="412"/>
      <c r="AA223" s="412"/>
      <c r="AB223" s="412"/>
      <c r="AC223" s="412"/>
      <c r="AD223" s="412"/>
      <c r="AE223" s="412"/>
      <c r="AF223" s="412"/>
      <c r="AG223" s="412"/>
      <c r="AH223" s="412"/>
      <c r="AI223" s="412"/>
      <c r="AJ223" s="412"/>
      <c r="AK223" s="412"/>
      <c r="AL223" s="412"/>
      <c r="AM223" s="306"/>
    </row>
    <row r="224" spans="1:39" s="293" customFormat="1" ht="15.6" outlineLevel="1">
      <c r="A224" s="510"/>
      <c r="B224" s="288" t="s">
        <v>487</v>
      </c>
      <c r="C224" s="289"/>
      <c r="D224" s="290"/>
      <c r="E224" s="290"/>
      <c r="F224" s="290"/>
      <c r="G224" s="290"/>
      <c r="H224" s="290"/>
      <c r="I224" s="290"/>
      <c r="J224" s="290"/>
      <c r="K224" s="290"/>
      <c r="L224" s="290"/>
      <c r="M224" s="290"/>
      <c r="N224" s="290"/>
      <c r="O224" s="290"/>
      <c r="P224" s="289"/>
      <c r="Q224" s="289"/>
      <c r="R224" s="289"/>
      <c r="S224" s="289"/>
      <c r="T224" s="289"/>
      <c r="U224" s="289"/>
      <c r="V224" s="289"/>
      <c r="W224" s="289"/>
      <c r="X224" s="289"/>
      <c r="Y224" s="414"/>
      <c r="Z224" s="414"/>
      <c r="AA224" s="414"/>
      <c r="AB224" s="414"/>
      <c r="AC224" s="414"/>
      <c r="AD224" s="414"/>
      <c r="AE224" s="414"/>
      <c r="AF224" s="414"/>
      <c r="AG224" s="414"/>
      <c r="AH224" s="414"/>
      <c r="AI224" s="414"/>
      <c r="AJ224" s="414"/>
      <c r="AK224" s="414"/>
      <c r="AL224" s="414"/>
      <c r="AM224" s="292"/>
    </row>
    <row r="225" spans="1:39" s="283" customFormat="1" ht="15" outlineLevel="1">
      <c r="A225" s="509">
        <v>24</v>
      </c>
      <c r="B225" s="315" t="s">
        <v>14</v>
      </c>
      <c r="C225" s="291" t="s">
        <v>25</v>
      </c>
      <c r="D225" s="295"/>
      <c r="E225" s="295"/>
      <c r="F225" s="295"/>
      <c r="G225" s="295"/>
      <c r="H225" s="295"/>
      <c r="I225" s="295"/>
      <c r="J225" s="295"/>
      <c r="K225" s="295"/>
      <c r="L225" s="295"/>
      <c r="M225" s="295"/>
      <c r="N225" s="291"/>
      <c r="O225" s="295"/>
      <c r="P225" s="295"/>
      <c r="Q225" s="295"/>
      <c r="R225" s="295"/>
      <c r="S225" s="295"/>
      <c r="T225" s="295"/>
      <c r="U225" s="295"/>
      <c r="V225" s="295"/>
      <c r="W225" s="295"/>
      <c r="X225" s="295"/>
      <c r="Y225" s="410"/>
      <c r="Z225" s="410"/>
      <c r="AA225" s="410"/>
      <c r="AB225" s="410"/>
      <c r="AC225" s="410"/>
      <c r="AD225" s="410"/>
      <c r="AE225" s="410"/>
      <c r="AF225" s="410"/>
      <c r="AG225" s="410"/>
      <c r="AH225" s="410"/>
      <c r="AI225" s="410"/>
      <c r="AJ225" s="410"/>
      <c r="AK225" s="410"/>
      <c r="AL225" s="410"/>
      <c r="AM225" s="296">
        <f>SUM(Y225:AL225)</f>
        <v>0</v>
      </c>
    </row>
    <row r="226" spans="1:39" s="283" customFormat="1" ht="15" outlineLevel="1">
      <c r="A226" s="509"/>
      <c r="B226" s="315" t="s">
        <v>244</v>
      </c>
      <c r="C226" s="291" t="s">
        <v>163</v>
      </c>
      <c r="D226" s="295"/>
      <c r="E226" s="295"/>
      <c r="F226" s="295"/>
      <c r="G226" s="295"/>
      <c r="H226" s="295"/>
      <c r="I226" s="295"/>
      <c r="J226" s="295"/>
      <c r="K226" s="295"/>
      <c r="L226" s="295"/>
      <c r="M226" s="295"/>
      <c r="N226" s="468"/>
      <c r="O226" s="295"/>
      <c r="P226" s="295"/>
      <c r="Q226" s="295"/>
      <c r="R226" s="295"/>
      <c r="S226" s="295"/>
      <c r="T226" s="295"/>
      <c r="U226" s="295"/>
      <c r="V226" s="295"/>
      <c r="W226" s="295"/>
      <c r="X226" s="295"/>
      <c r="Y226" s="411">
        <f>Y225</f>
        <v>0</v>
      </c>
      <c r="Z226" s="411">
        <f>Z225</f>
        <v>0</v>
      </c>
      <c r="AA226" s="411">
        <f t="shared" ref="AA226:AL226" si="60">AA225</f>
        <v>0</v>
      </c>
      <c r="AB226" s="411">
        <f t="shared" si="60"/>
        <v>0</v>
      </c>
      <c r="AC226" s="411">
        <f t="shared" si="60"/>
        <v>0</v>
      </c>
      <c r="AD226" s="411">
        <f t="shared" si="60"/>
        <v>0</v>
      </c>
      <c r="AE226" s="411">
        <f t="shared" si="60"/>
        <v>0</v>
      </c>
      <c r="AF226" s="411">
        <f t="shared" si="60"/>
        <v>0</v>
      </c>
      <c r="AG226" s="411">
        <f t="shared" si="60"/>
        <v>0</v>
      </c>
      <c r="AH226" s="411">
        <f t="shared" si="60"/>
        <v>0</v>
      </c>
      <c r="AI226" s="411">
        <f t="shared" si="60"/>
        <v>0</v>
      </c>
      <c r="AJ226" s="411">
        <f t="shared" si="60"/>
        <v>0</v>
      </c>
      <c r="AK226" s="411">
        <f t="shared" si="60"/>
        <v>0</v>
      </c>
      <c r="AL226" s="411">
        <f t="shared" si="60"/>
        <v>0</v>
      </c>
      <c r="AM226" s="505"/>
    </row>
    <row r="227" spans="1:39" s="283" customFormat="1" ht="15" outlineLevel="1">
      <c r="A227" s="509"/>
      <c r="B227" s="315"/>
      <c r="C227" s="305"/>
      <c r="D227" s="291"/>
      <c r="E227" s="291"/>
      <c r="F227" s="291"/>
      <c r="G227" s="291"/>
      <c r="H227" s="291"/>
      <c r="I227" s="291"/>
      <c r="J227" s="291"/>
      <c r="K227" s="291"/>
      <c r="L227" s="291"/>
      <c r="M227" s="291"/>
      <c r="N227" s="291"/>
      <c r="O227" s="291"/>
      <c r="P227" s="291"/>
      <c r="Q227" s="291"/>
      <c r="R227" s="291"/>
      <c r="S227" s="291"/>
      <c r="T227" s="291"/>
      <c r="U227" s="291"/>
      <c r="V227" s="291"/>
      <c r="W227" s="291"/>
      <c r="X227" s="291"/>
      <c r="Y227" s="412"/>
      <c r="Z227" s="412"/>
      <c r="AA227" s="412"/>
      <c r="AB227" s="412"/>
      <c r="AC227" s="412"/>
      <c r="AD227" s="412"/>
      <c r="AE227" s="412"/>
      <c r="AF227" s="412"/>
      <c r="AG227" s="412"/>
      <c r="AH227" s="412"/>
      <c r="AI227" s="412"/>
      <c r="AJ227" s="412"/>
      <c r="AK227" s="412"/>
      <c r="AL227" s="412"/>
      <c r="AM227" s="306"/>
    </row>
    <row r="228" spans="1:39" s="283" customFormat="1" ht="15" outlineLevel="1">
      <c r="A228" s="509">
        <v>25</v>
      </c>
      <c r="B228" s="314" t="s">
        <v>21</v>
      </c>
      <c r="C228" s="291" t="s">
        <v>25</v>
      </c>
      <c r="D228" s="295"/>
      <c r="E228" s="295"/>
      <c r="F228" s="295"/>
      <c r="G228" s="295"/>
      <c r="H228" s="295"/>
      <c r="I228" s="295"/>
      <c r="J228" s="295"/>
      <c r="K228" s="295"/>
      <c r="L228" s="295"/>
      <c r="M228" s="295"/>
      <c r="N228" s="295">
        <v>0</v>
      </c>
      <c r="O228" s="295"/>
      <c r="P228" s="295"/>
      <c r="Q228" s="295"/>
      <c r="R228" s="295"/>
      <c r="S228" s="295"/>
      <c r="T228" s="295"/>
      <c r="U228" s="295"/>
      <c r="V228" s="295"/>
      <c r="W228" s="295"/>
      <c r="X228" s="295"/>
      <c r="Y228" s="415"/>
      <c r="Z228" s="415"/>
      <c r="AA228" s="415"/>
      <c r="AB228" s="415"/>
      <c r="AC228" s="415"/>
      <c r="AD228" s="415"/>
      <c r="AE228" s="415"/>
      <c r="AF228" s="415"/>
      <c r="AG228" s="415"/>
      <c r="AH228" s="415"/>
      <c r="AI228" s="415"/>
      <c r="AJ228" s="415"/>
      <c r="AK228" s="415"/>
      <c r="AL228" s="415"/>
      <c r="AM228" s="296">
        <f>SUM(Y228:AL228)</f>
        <v>0</v>
      </c>
    </row>
    <row r="229" spans="1:39" s="283" customFormat="1" ht="15" outlineLevel="1">
      <c r="A229" s="509"/>
      <c r="B229" s="315" t="s">
        <v>244</v>
      </c>
      <c r="C229" s="291" t="s">
        <v>163</v>
      </c>
      <c r="D229" s="295"/>
      <c r="E229" s="295"/>
      <c r="F229" s="295"/>
      <c r="G229" s="295"/>
      <c r="H229" s="295"/>
      <c r="I229" s="295"/>
      <c r="J229" s="295"/>
      <c r="K229" s="295"/>
      <c r="L229" s="295"/>
      <c r="M229" s="295"/>
      <c r="N229" s="295">
        <f>N228</f>
        <v>0</v>
      </c>
      <c r="O229" s="295"/>
      <c r="P229" s="295"/>
      <c r="Q229" s="295"/>
      <c r="R229" s="295"/>
      <c r="S229" s="295"/>
      <c r="T229" s="295"/>
      <c r="U229" s="295"/>
      <c r="V229" s="295"/>
      <c r="W229" s="295"/>
      <c r="X229" s="295"/>
      <c r="Y229" s="411">
        <f>Y228</f>
        <v>0</v>
      </c>
      <c r="Z229" s="411">
        <f>Z228</f>
        <v>0</v>
      </c>
      <c r="AA229" s="411">
        <f t="shared" ref="AA229:AL229" si="61">AA228</f>
        <v>0</v>
      </c>
      <c r="AB229" s="411">
        <f t="shared" si="61"/>
        <v>0</v>
      </c>
      <c r="AC229" s="411">
        <f t="shared" si="61"/>
        <v>0</v>
      </c>
      <c r="AD229" s="411">
        <f t="shared" si="61"/>
        <v>0</v>
      </c>
      <c r="AE229" s="411">
        <f t="shared" si="61"/>
        <v>0</v>
      </c>
      <c r="AF229" s="411">
        <f t="shared" si="61"/>
        <v>0</v>
      </c>
      <c r="AG229" s="411">
        <f t="shared" si="61"/>
        <v>0</v>
      </c>
      <c r="AH229" s="411">
        <f t="shared" si="61"/>
        <v>0</v>
      </c>
      <c r="AI229" s="411">
        <f t="shared" si="61"/>
        <v>0</v>
      </c>
      <c r="AJ229" s="411">
        <f t="shared" si="61"/>
        <v>0</v>
      </c>
      <c r="AK229" s="411">
        <f t="shared" si="61"/>
        <v>0</v>
      </c>
      <c r="AL229" s="411">
        <f t="shared" si="61"/>
        <v>0</v>
      </c>
      <c r="AM229" s="505"/>
    </row>
    <row r="230" spans="1:39" s="283" customFormat="1" ht="15" outlineLevel="1">
      <c r="A230" s="509"/>
      <c r="B230" s="314"/>
      <c r="C230" s="312"/>
      <c r="D230" s="291"/>
      <c r="E230" s="291"/>
      <c r="F230" s="291"/>
      <c r="G230" s="291"/>
      <c r="H230" s="291"/>
      <c r="I230" s="291"/>
      <c r="J230" s="291"/>
      <c r="K230" s="291"/>
      <c r="L230" s="291"/>
      <c r="M230" s="291"/>
      <c r="N230" s="291"/>
      <c r="O230" s="291"/>
      <c r="P230" s="291"/>
      <c r="Q230" s="291"/>
      <c r="R230" s="291"/>
      <c r="S230" s="291"/>
      <c r="T230" s="291"/>
      <c r="U230" s="291"/>
      <c r="V230" s="291"/>
      <c r="W230" s="291"/>
      <c r="X230" s="291"/>
      <c r="Y230" s="416"/>
      <c r="Z230" s="417"/>
      <c r="AA230" s="416"/>
      <c r="AB230" s="416"/>
      <c r="AC230" s="416"/>
      <c r="AD230" s="416"/>
      <c r="AE230" s="416"/>
      <c r="AF230" s="416"/>
      <c r="AG230" s="416"/>
      <c r="AH230" s="416"/>
      <c r="AI230" s="416"/>
      <c r="AJ230" s="416"/>
      <c r="AK230" s="416"/>
      <c r="AL230" s="416"/>
      <c r="AM230" s="313"/>
    </row>
    <row r="231" spans="1:39" ht="15.6" outlineLevel="1">
      <c r="A231" s="510"/>
      <c r="B231" s="288" t="s">
        <v>15</v>
      </c>
      <c r="C231" s="320"/>
      <c r="D231" s="290"/>
      <c r="E231" s="289"/>
      <c r="F231" s="289"/>
      <c r="G231" s="289"/>
      <c r="H231" s="289"/>
      <c r="I231" s="289"/>
      <c r="J231" s="289"/>
      <c r="K231" s="289"/>
      <c r="L231" s="289"/>
      <c r="M231" s="289"/>
      <c r="N231" s="291"/>
      <c r="O231" s="289"/>
      <c r="P231" s="289"/>
      <c r="Q231" s="289"/>
      <c r="R231" s="289"/>
      <c r="S231" s="289"/>
      <c r="T231" s="289"/>
      <c r="U231" s="289"/>
      <c r="V231" s="289"/>
      <c r="W231" s="289"/>
      <c r="X231" s="289"/>
      <c r="Y231" s="414"/>
      <c r="Z231" s="414"/>
      <c r="AA231" s="414"/>
      <c r="AB231" s="414"/>
      <c r="AC231" s="414"/>
      <c r="AD231" s="414"/>
      <c r="AE231" s="414"/>
      <c r="AF231" s="414"/>
      <c r="AG231" s="414"/>
      <c r="AH231" s="414"/>
      <c r="AI231" s="414"/>
      <c r="AJ231" s="414"/>
      <c r="AK231" s="414"/>
      <c r="AL231" s="414"/>
      <c r="AM231" s="292"/>
    </row>
    <row r="232" spans="1:39" ht="15" outlineLevel="1">
      <c r="A232" s="509">
        <v>26</v>
      </c>
      <c r="B232" s="321" t="s">
        <v>16</v>
      </c>
      <c r="C232" s="291" t="s">
        <v>25</v>
      </c>
      <c r="D232" s="295"/>
      <c r="E232" s="295"/>
      <c r="F232" s="295"/>
      <c r="G232" s="295"/>
      <c r="H232" s="295"/>
      <c r="I232" s="295"/>
      <c r="J232" s="295"/>
      <c r="K232" s="295"/>
      <c r="L232" s="295"/>
      <c r="M232" s="295"/>
      <c r="N232" s="295">
        <v>12</v>
      </c>
      <c r="O232" s="295"/>
      <c r="P232" s="295"/>
      <c r="Q232" s="295"/>
      <c r="R232" s="295"/>
      <c r="S232" s="295"/>
      <c r="T232" s="295"/>
      <c r="U232" s="295"/>
      <c r="V232" s="295"/>
      <c r="W232" s="295"/>
      <c r="X232" s="295"/>
      <c r="Y232" s="426"/>
      <c r="Z232" s="415"/>
      <c r="AA232" s="469"/>
      <c r="AB232" s="415"/>
      <c r="AC232" s="415"/>
      <c r="AD232" s="415"/>
      <c r="AE232" s="415"/>
      <c r="AF232" s="415"/>
      <c r="AG232" s="415"/>
      <c r="AH232" s="415"/>
      <c r="AI232" s="415"/>
      <c r="AJ232" s="415"/>
      <c r="AK232" s="415"/>
      <c r="AL232" s="415"/>
      <c r="AM232" s="296">
        <f>SUM(Y232:AL232)</f>
        <v>0</v>
      </c>
    </row>
    <row r="233" spans="1:39" ht="15" outlineLevel="1">
      <c r="B233" s="294" t="s">
        <v>244</v>
      </c>
      <c r="C233" s="291" t="s">
        <v>163</v>
      </c>
      <c r="D233" s="295"/>
      <c r="E233" s="295"/>
      <c r="F233" s="295"/>
      <c r="G233" s="295"/>
      <c r="H233" s="295"/>
      <c r="I233" s="295"/>
      <c r="J233" s="295"/>
      <c r="K233" s="295"/>
      <c r="L233" s="295"/>
      <c r="M233" s="295"/>
      <c r="N233" s="295">
        <f>N232</f>
        <v>12</v>
      </c>
      <c r="O233" s="295"/>
      <c r="P233" s="295"/>
      <c r="Q233" s="295"/>
      <c r="R233" s="295"/>
      <c r="S233" s="295"/>
      <c r="T233" s="295"/>
      <c r="U233" s="295"/>
      <c r="V233" s="295"/>
      <c r="W233" s="295"/>
      <c r="X233" s="295"/>
      <c r="Y233" s="411">
        <f>Y232</f>
        <v>0</v>
      </c>
      <c r="Z233" s="411">
        <f>Z232</f>
        <v>0</v>
      </c>
      <c r="AA233" s="411">
        <f t="shared" ref="AA233:AL233" si="62">AA232</f>
        <v>0</v>
      </c>
      <c r="AB233" s="411">
        <f t="shared" si="62"/>
        <v>0</v>
      </c>
      <c r="AC233" s="411">
        <f t="shared" si="62"/>
        <v>0</v>
      </c>
      <c r="AD233" s="411">
        <f t="shared" si="62"/>
        <v>0</v>
      </c>
      <c r="AE233" s="411">
        <f t="shared" si="62"/>
        <v>0</v>
      </c>
      <c r="AF233" s="411">
        <f t="shared" si="62"/>
        <v>0</v>
      </c>
      <c r="AG233" s="411">
        <f t="shared" si="62"/>
        <v>0</v>
      </c>
      <c r="AH233" s="411">
        <f t="shared" si="62"/>
        <v>0</v>
      </c>
      <c r="AI233" s="411">
        <f t="shared" si="62"/>
        <v>0</v>
      </c>
      <c r="AJ233" s="411">
        <f t="shared" si="62"/>
        <v>0</v>
      </c>
      <c r="AK233" s="411">
        <f t="shared" si="62"/>
        <v>0</v>
      </c>
      <c r="AL233" s="411">
        <f t="shared" si="62"/>
        <v>0</v>
      </c>
      <c r="AM233" s="505"/>
    </row>
    <row r="234" spans="1:39" ht="15" outlineLevel="1">
      <c r="A234" s="512"/>
      <c r="B234" s="322"/>
      <c r="C234" s="291"/>
      <c r="D234" s="291"/>
      <c r="E234" s="291"/>
      <c r="F234" s="291"/>
      <c r="G234" s="291"/>
      <c r="H234" s="291"/>
      <c r="I234" s="291"/>
      <c r="J234" s="291"/>
      <c r="K234" s="291"/>
      <c r="L234" s="291"/>
      <c r="M234" s="291"/>
      <c r="N234" s="291"/>
      <c r="O234" s="291"/>
      <c r="P234" s="291"/>
      <c r="Q234" s="291"/>
      <c r="R234" s="291"/>
      <c r="S234" s="291"/>
      <c r="T234" s="291"/>
      <c r="U234" s="291"/>
      <c r="V234" s="291"/>
      <c r="W234" s="291"/>
      <c r="X234" s="291"/>
      <c r="Y234" s="423"/>
      <c r="Z234" s="424"/>
      <c r="AA234" s="424"/>
      <c r="AB234" s="424"/>
      <c r="AC234" s="424"/>
      <c r="AD234" s="424"/>
      <c r="AE234" s="424"/>
      <c r="AF234" s="424"/>
      <c r="AG234" s="424"/>
      <c r="AH234" s="424"/>
      <c r="AI234" s="424"/>
      <c r="AJ234" s="424"/>
      <c r="AK234" s="424"/>
      <c r="AL234" s="424"/>
      <c r="AM234" s="297"/>
    </row>
    <row r="235" spans="1:39" ht="15" outlineLevel="1">
      <c r="A235" s="509">
        <v>27</v>
      </c>
      <c r="B235" s="321" t="s">
        <v>17</v>
      </c>
      <c r="C235" s="291" t="s">
        <v>25</v>
      </c>
      <c r="D235" s="295">
        <v>387.01299999999998</v>
      </c>
      <c r="E235" s="295">
        <v>387.01314553150053</v>
      </c>
      <c r="F235" s="295">
        <v>387.01314553150053</v>
      </c>
      <c r="G235" s="295">
        <v>387.01314553150053</v>
      </c>
      <c r="H235" s="295">
        <v>387.01314553150053</v>
      </c>
      <c r="I235" s="295">
        <v>387.01314553150053</v>
      </c>
      <c r="J235" s="295"/>
      <c r="K235" s="295"/>
      <c r="L235" s="295"/>
      <c r="M235" s="295"/>
      <c r="N235" s="295">
        <v>12</v>
      </c>
      <c r="O235" s="295">
        <v>0.39946186187296645</v>
      </c>
      <c r="P235" s="295">
        <v>0.39946186187296645</v>
      </c>
      <c r="Q235" s="295">
        <v>0.39946186187296645</v>
      </c>
      <c r="R235" s="295">
        <v>0.39946186187296645</v>
      </c>
      <c r="S235" s="295">
        <v>0.39946186187296645</v>
      </c>
      <c r="T235" s="295">
        <v>0.39946186187296645</v>
      </c>
      <c r="U235" s="295"/>
      <c r="V235" s="295"/>
      <c r="W235" s="295"/>
      <c r="X235" s="295"/>
      <c r="Y235" s="426"/>
      <c r="Z235" s="415"/>
      <c r="AA235" s="415"/>
      <c r="AB235" s="415">
        <v>1</v>
      </c>
      <c r="AC235" s="415"/>
      <c r="AD235" s="415"/>
      <c r="AE235" s="415"/>
      <c r="AF235" s="415"/>
      <c r="AG235" s="415"/>
      <c r="AH235" s="415"/>
      <c r="AI235" s="415"/>
      <c r="AJ235" s="415"/>
      <c r="AK235" s="415"/>
      <c r="AL235" s="415"/>
      <c r="AM235" s="296">
        <f>SUM(Y235:AL235)</f>
        <v>1</v>
      </c>
    </row>
    <row r="236" spans="1:39" ht="15" outlineLevel="1">
      <c r="B236" s="294" t="s">
        <v>244</v>
      </c>
      <c r="C236" s="291" t="s">
        <v>163</v>
      </c>
      <c r="D236" s="295"/>
      <c r="E236" s="295"/>
      <c r="F236" s="295"/>
      <c r="G236" s="295"/>
      <c r="H236" s="295"/>
      <c r="I236" s="295"/>
      <c r="J236" s="295"/>
      <c r="K236" s="295"/>
      <c r="L236" s="295"/>
      <c r="M236" s="295"/>
      <c r="N236" s="295">
        <f>N235</f>
        <v>12</v>
      </c>
      <c r="O236" s="295"/>
      <c r="P236" s="295"/>
      <c r="Q236" s="295"/>
      <c r="R236" s="295"/>
      <c r="S236" s="295"/>
      <c r="T236" s="295"/>
      <c r="U236" s="295"/>
      <c r="V236" s="295"/>
      <c r="W236" s="295"/>
      <c r="X236" s="295"/>
      <c r="Y236" s="411">
        <f>Y235</f>
        <v>0</v>
      </c>
      <c r="Z236" s="411">
        <f>Z235</f>
        <v>0</v>
      </c>
      <c r="AA236" s="411">
        <f t="shared" ref="AA236:AL236" si="63">AA235</f>
        <v>0</v>
      </c>
      <c r="AB236" s="411">
        <f t="shared" si="63"/>
        <v>1</v>
      </c>
      <c r="AC236" s="411">
        <f t="shared" si="63"/>
        <v>0</v>
      </c>
      <c r="AD236" s="411">
        <f t="shared" si="63"/>
        <v>0</v>
      </c>
      <c r="AE236" s="411">
        <f t="shared" si="63"/>
        <v>0</v>
      </c>
      <c r="AF236" s="411">
        <f t="shared" si="63"/>
        <v>0</v>
      </c>
      <c r="AG236" s="411">
        <f t="shared" si="63"/>
        <v>0</v>
      </c>
      <c r="AH236" s="411">
        <f t="shared" si="63"/>
        <v>0</v>
      </c>
      <c r="AI236" s="411">
        <f t="shared" si="63"/>
        <v>0</v>
      </c>
      <c r="AJ236" s="411">
        <f t="shared" si="63"/>
        <v>0</v>
      </c>
      <c r="AK236" s="411">
        <f t="shared" si="63"/>
        <v>0</v>
      </c>
      <c r="AL236" s="411">
        <f t="shared" si="63"/>
        <v>0</v>
      </c>
      <c r="AM236" s="505"/>
    </row>
    <row r="237" spans="1:39" ht="15.6" outlineLevel="1">
      <c r="A237" s="512"/>
      <c r="B237" s="323"/>
      <c r="C237" s="300"/>
      <c r="D237" s="291"/>
      <c r="E237" s="291"/>
      <c r="F237" s="291"/>
      <c r="G237" s="291"/>
      <c r="H237" s="291"/>
      <c r="I237" s="291"/>
      <c r="J237" s="291"/>
      <c r="K237" s="291"/>
      <c r="L237" s="291"/>
      <c r="M237" s="291"/>
      <c r="N237" s="300"/>
      <c r="O237" s="291"/>
      <c r="P237" s="291"/>
      <c r="Q237" s="291"/>
      <c r="R237" s="291"/>
      <c r="S237" s="291"/>
      <c r="T237" s="291"/>
      <c r="U237" s="291"/>
      <c r="V237" s="291"/>
      <c r="W237" s="291"/>
      <c r="X237" s="291"/>
      <c r="Y237" s="412"/>
      <c r="Z237" s="412"/>
      <c r="AA237" s="412"/>
      <c r="AB237" s="412"/>
      <c r="AC237" s="412"/>
      <c r="AD237" s="412"/>
      <c r="AE237" s="412"/>
      <c r="AF237" s="412"/>
      <c r="AG237" s="412"/>
      <c r="AH237" s="412"/>
      <c r="AI237" s="412"/>
      <c r="AJ237" s="412"/>
      <c r="AK237" s="412"/>
      <c r="AL237" s="412"/>
      <c r="AM237" s="306"/>
    </row>
    <row r="238" spans="1:39" ht="15" outlineLevel="1">
      <c r="A238" s="509">
        <v>28</v>
      </c>
      <c r="B238" s="321" t="s">
        <v>18</v>
      </c>
      <c r="C238" s="291" t="s">
        <v>25</v>
      </c>
      <c r="D238" s="295"/>
      <c r="E238" s="295"/>
      <c r="F238" s="295"/>
      <c r="G238" s="295"/>
      <c r="H238" s="295"/>
      <c r="I238" s="295"/>
      <c r="J238" s="295"/>
      <c r="K238" s="295"/>
      <c r="L238" s="295"/>
      <c r="M238" s="295"/>
      <c r="N238" s="295">
        <v>0</v>
      </c>
      <c r="O238" s="295"/>
      <c r="P238" s="295"/>
      <c r="Q238" s="295"/>
      <c r="R238" s="295"/>
      <c r="S238" s="295"/>
      <c r="T238" s="295"/>
      <c r="U238" s="295"/>
      <c r="V238" s="295"/>
      <c r="W238" s="295"/>
      <c r="X238" s="295"/>
      <c r="Y238" s="426"/>
      <c r="Z238" s="415"/>
      <c r="AA238" s="415"/>
      <c r="AB238" s="415"/>
      <c r="AC238" s="415"/>
      <c r="AD238" s="415"/>
      <c r="AE238" s="415"/>
      <c r="AF238" s="415"/>
      <c r="AG238" s="415"/>
      <c r="AH238" s="415"/>
      <c r="AI238" s="415"/>
      <c r="AJ238" s="415"/>
      <c r="AK238" s="415"/>
      <c r="AL238" s="415"/>
      <c r="AM238" s="296">
        <f>SUM(Y238:AL238)</f>
        <v>0</v>
      </c>
    </row>
    <row r="239" spans="1:39" ht="15" outlineLevel="1">
      <c r="B239" s="294" t="s">
        <v>244</v>
      </c>
      <c r="C239" s="291" t="s">
        <v>163</v>
      </c>
      <c r="D239" s="295"/>
      <c r="E239" s="295"/>
      <c r="F239" s="295"/>
      <c r="G239" s="295"/>
      <c r="H239" s="295"/>
      <c r="I239" s="295"/>
      <c r="J239" s="295"/>
      <c r="K239" s="295"/>
      <c r="L239" s="295"/>
      <c r="M239" s="295"/>
      <c r="N239" s="295">
        <f>N238</f>
        <v>0</v>
      </c>
      <c r="O239" s="295"/>
      <c r="P239" s="295"/>
      <c r="Q239" s="295"/>
      <c r="R239" s="295"/>
      <c r="S239" s="295"/>
      <c r="T239" s="295"/>
      <c r="U239" s="295"/>
      <c r="V239" s="295"/>
      <c r="W239" s="295"/>
      <c r="X239" s="295"/>
      <c r="Y239" s="411">
        <f>Y238</f>
        <v>0</v>
      </c>
      <c r="Z239" s="411">
        <f>Z238</f>
        <v>0</v>
      </c>
      <c r="AA239" s="411">
        <f t="shared" ref="AA239:AL239" si="64">AA238</f>
        <v>0</v>
      </c>
      <c r="AB239" s="411">
        <f t="shared" si="64"/>
        <v>0</v>
      </c>
      <c r="AC239" s="411">
        <f t="shared" si="64"/>
        <v>0</v>
      </c>
      <c r="AD239" s="411">
        <f t="shared" si="64"/>
        <v>0</v>
      </c>
      <c r="AE239" s="411">
        <f t="shared" si="64"/>
        <v>0</v>
      </c>
      <c r="AF239" s="411">
        <f t="shared" si="64"/>
        <v>0</v>
      </c>
      <c r="AG239" s="411">
        <f t="shared" si="64"/>
        <v>0</v>
      </c>
      <c r="AH239" s="411">
        <f t="shared" si="64"/>
        <v>0</v>
      </c>
      <c r="AI239" s="411">
        <f t="shared" si="64"/>
        <v>0</v>
      </c>
      <c r="AJ239" s="411">
        <f t="shared" si="64"/>
        <v>0</v>
      </c>
      <c r="AK239" s="411">
        <f t="shared" si="64"/>
        <v>0</v>
      </c>
      <c r="AL239" s="411">
        <f t="shared" si="64"/>
        <v>0</v>
      </c>
      <c r="AM239" s="505"/>
    </row>
    <row r="240" spans="1:39" ht="15" outlineLevel="1">
      <c r="A240" s="512"/>
      <c r="B240" s="322"/>
      <c r="C240" s="291"/>
      <c r="D240" s="291"/>
      <c r="E240" s="291"/>
      <c r="F240" s="291"/>
      <c r="G240" s="291"/>
      <c r="H240" s="291"/>
      <c r="I240" s="291"/>
      <c r="J240" s="291"/>
      <c r="K240" s="291"/>
      <c r="L240" s="291"/>
      <c r="M240" s="291"/>
      <c r="N240" s="291"/>
      <c r="O240" s="291"/>
      <c r="P240" s="291"/>
      <c r="Q240" s="291"/>
      <c r="R240" s="291"/>
      <c r="S240" s="291"/>
      <c r="T240" s="291"/>
      <c r="U240" s="291"/>
      <c r="V240" s="291"/>
      <c r="W240" s="291"/>
      <c r="X240" s="291"/>
      <c r="Y240" s="412"/>
      <c r="Z240" s="412"/>
      <c r="AA240" s="412"/>
      <c r="AB240" s="412"/>
      <c r="AC240" s="412"/>
      <c r="AD240" s="412"/>
      <c r="AE240" s="412"/>
      <c r="AF240" s="412"/>
      <c r="AG240" s="412"/>
      <c r="AH240" s="412"/>
      <c r="AI240" s="412"/>
      <c r="AJ240" s="412"/>
      <c r="AK240" s="412"/>
      <c r="AL240" s="412"/>
      <c r="AM240" s="306"/>
    </row>
    <row r="241" spans="1:39" ht="15" outlineLevel="1">
      <c r="A241" s="509">
        <v>29</v>
      </c>
      <c r="B241" s="324" t="s">
        <v>19</v>
      </c>
      <c r="C241" s="291" t="s">
        <v>25</v>
      </c>
      <c r="D241" s="295"/>
      <c r="E241" s="295"/>
      <c r="F241" s="295"/>
      <c r="G241" s="295"/>
      <c r="H241" s="295"/>
      <c r="I241" s="295"/>
      <c r="J241" s="295"/>
      <c r="K241" s="295"/>
      <c r="L241" s="295"/>
      <c r="M241" s="295"/>
      <c r="N241" s="295">
        <v>0</v>
      </c>
      <c r="O241" s="295"/>
      <c r="P241" s="295"/>
      <c r="Q241" s="295"/>
      <c r="R241" s="295"/>
      <c r="S241" s="295"/>
      <c r="T241" s="295"/>
      <c r="U241" s="295"/>
      <c r="V241" s="295"/>
      <c r="W241" s="295"/>
      <c r="X241" s="295"/>
      <c r="Y241" s="426"/>
      <c r="Z241" s="415"/>
      <c r="AA241" s="415"/>
      <c r="AB241" s="415"/>
      <c r="AC241" s="415"/>
      <c r="AD241" s="415"/>
      <c r="AE241" s="415"/>
      <c r="AF241" s="415"/>
      <c r="AG241" s="415"/>
      <c r="AH241" s="415"/>
      <c r="AI241" s="415"/>
      <c r="AJ241" s="415"/>
      <c r="AK241" s="415"/>
      <c r="AL241" s="415"/>
      <c r="AM241" s="296">
        <f>SUM(Y241:AL241)</f>
        <v>0</v>
      </c>
    </row>
    <row r="242" spans="1:39" ht="15" outlineLevel="1">
      <c r="B242" s="324" t="s">
        <v>244</v>
      </c>
      <c r="C242" s="291" t="s">
        <v>163</v>
      </c>
      <c r="D242" s="295"/>
      <c r="E242" s="295"/>
      <c r="F242" s="295"/>
      <c r="G242" s="295"/>
      <c r="H242" s="295"/>
      <c r="I242" s="295"/>
      <c r="J242" s="295"/>
      <c r="K242" s="295"/>
      <c r="L242" s="295"/>
      <c r="M242" s="295"/>
      <c r="N242" s="295">
        <f>N241</f>
        <v>0</v>
      </c>
      <c r="O242" s="295"/>
      <c r="P242" s="295"/>
      <c r="Q242" s="295"/>
      <c r="R242" s="295"/>
      <c r="S242" s="295"/>
      <c r="T242" s="295"/>
      <c r="U242" s="295"/>
      <c r="V242" s="295"/>
      <c r="W242" s="295"/>
      <c r="X242" s="295"/>
      <c r="Y242" s="411">
        <f>Y241</f>
        <v>0</v>
      </c>
      <c r="Z242" s="411">
        <f t="shared" ref="Z242:AL242" si="65">Z241</f>
        <v>0</v>
      </c>
      <c r="AA242" s="411">
        <f t="shared" si="65"/>
        <v>0</v>
      </c>
      <c r="AB242" s="411">
        <f t="shared" si="65"/>
        <v>0</v>
      </c>
      <c r="AC242" s="411">
        <f t="shared" si="65"/>
        <v>0</v>
      </c>
      <c r="AD242" s="411">
        <f t="shared" si="65"/>
        <v>0</v>
      </c>
      <c r="AE242" s="411">
        <f t="shared" si="65"/>
        <v>0</v>
      </c>
      <c r="AF242" s="411">
        <f t="shared" si="65"/>
        <v>0</v>
      </c>
      <c r="AG242" s="411">
        <f t="shared" si="65"/>
        <v>0</v>
      </c>
      <c r="AH242" s="411">
        <f t="shared" si="65"/>
        <v>0</v>
      </c>
      <c r="AI242" s="411">
        <f t="shared" si="65"/>
        <v>0</v>
      </c>
      <c r="AJ242" s="411">
        <f t="shared" si="65"/>
        <v>0</v>
      </c>
      <c r="AK242" s="411">
        <f t="shared" si="65"/>
        <v>0</v>
      </c>
      <c r="AL242" s="411">
        <f t="shared" si="65"/>
        <v>0</v>
      </c>
      <c r="AM242" s="505"/>
    </row>
    <row r="243" spans="1:39" ht="15" outlineLevel="1">
      <c r="B243" s="324"/>
      <c r="C243" s="291"/>
      <c r="D243" s="291"/>
      <c r="E243" s="291"/>
      <c r="F243" s="291"/>
      <c r="G243" s="291"/>
      <c r="H243" s="291"/>
      <c r="I243" s="291"/>
      <c r="J243" s="291"/>
      <c r="K243" s="291"/>
      <c r="L243" s="291"/>
      <c r="M243" s="291"/>
      <c r="N243" s="291"/>
      <c r="O243" s="291"/>
      <c r="P243" s="291"/>
      <c r="Q243" s="291"/>
      <c r="R243" s="291"/>
      <c r="S243" s="291"/>
      <c r="T243" s="291"/>
      <c r="U243" s="291"/>
      <c r="V243" s="291"/>
      <c r="W243" s="291"/>
      <c r="X243" s="291"/>
      <c r="Y243" s="423"/>
      <c r="Z243" s="423"/>
      <c r="AA243" s="423"/>
      <c r="AB243" s="423"/>
      <c r="AC243" s="423"/>
      <c r="AD243" s="423"/>
      <c r="AE243" s="423"/>
      <c r="AF243" s="423"/>
      <c r="AG243" s="423"/>
      <c r="AH243" s="423"/>
      <c r="AI243" s="423"/>
      <c r="AJ243" s="423"/>
      <c r="AK243" s="423"/>
      <c r="AL243" s="423"/>
      <c r="AM243" s="313"/>
    </row>
    <row r="244" spans="1:39" s="283" customFormat="1" ht="15" outlineLevel="1">
      <c r="A244" s="509">
        <v>30</v>
      </c>
      <c r="B244" s="324" t="s">
        <v>488</v>
      </c>
      <c r="C244" s="291" t="s">
        <v>25</v>
      </c>
      <c r="D244" s="295"/>
      <c r="E244" s="295"/>
      <c r="F244" s="295"/>
      <c r="G244" s="295"/>
      <c r="H244" s="295"/>
      <c r="I244" s="295"/>
      <c r="J244" s="295"/>
      <c r="K244" s="295"/>
      <c r="L244" s="295"/>
      <c r="M244" s="295"/>
      <c r="N244" s="295">
        <v>0</v>
      </c>
      <c r="O244" s="295"/>
      <c r="P244" s="295"/>
      <c r="Q244" s="295"/>
      <c r="R244" s="295"/>
      <c r="S244" s="295"/>
      <c r="T244" s="295"/>
      <c r="U244" s="295"/>
      <c r="V244" s="295"/>
      <c r="W244" s="295"/>
      <c r="X244" s="295"/>
      <c r="Y244" s="410"/>
      <c r="Z244" s="410"/>
      <c r="AA244" s="410"/>
      <c r="AB244" s="410"/>
      <c r="AC244" s="410"/>
      <c r="AD244" s="410"/>
      <c r="AE244" s="410"/>
      <c r="AF244" s="410"/>
      <c r="AG244" s="410"/>
      <c r="AH244" s="410"/>
      <c r="AI244" s="410"/>
      <c r="AJ244" s="410"/>
      <c r="AK244" s="410"/>
      <c r="AL244" s="410"/>
      <c r="AM244" s="296">
        <f>SUM(Y244:AL244)</f>
        <v>0</v>
      </c>
    </row>
    <row r="245" spans="1:39" s="283" customFormat="1" ht="15" outlineLevel="1">
      <c r="A245" s="509"/>
      <c r="B245" s="324" t="s">
        <v>244</v>
      </c>
      <c r="C245" s="291" t="s">
        <v>163</v>
      </c>
      <c r="D245" s="295"/>
      <c r="E245" s="295"/>
      <c r="F245" s="295"/>
      <c r="G245" s="295"/>
      <c r="H245" s="295"/>
      <c r="I245" s="295"/>
      <c r="J245" s="295"/>
      <c r="K245" s="295"/>
      <c r="L245" s="295"/>
      <c r="M245" s="295"/>
      <c r="N245" s="295">
        <f>N244</f>
        <v>0</v>
      </c>
      <c r="O245" s="295"/>
      <c r="P245" s="295"/>
      <c r="Q245" s="295"/>
      <c r="R245" s="295"/>
      <c r="S245" s="295"/>
      <c r="T245" s="295"/>
      <c r="U245" s="295"/>
      <c r="V245" s="295"/>
      <c r="W245" s="295"/>
      <c r="X245" s="295"/>
      <c r="Y245" s="411">
        <f>Y244</f>
        <v>0</v>
      </c>
      <c r="Z245" s="411">
        <f t="shared" ref="Z245:AL245" si="66">Z244</f>
        <v>0</v>
      </c>
      <c r="AA245" s="411">
        <f t="shared" si="66"/>
        <v>0</v>
      </c>
      <c r="AB245" s="411">
        <f t="shared" si="66"/>
        <v>0</v>
      </c>
      <c r="AC245" s="411">
        <f t="shared" si="66"/>
        <v>0</v>
      </c>
      <c r="AD245" s="411">
        <f t="shared" si="66"/>
        <v>0</v>
      </c>
      <c r="AE245" s="411">
        <f t="shared" si="66"/>
        <v>0</v>
      </c>
      <c r="AF245" s="411">
        <f t="shared" si="66"/>
        <v>0</v>
      </c>
      <c r="AG245" s="411">
        <f t="shared" si="66"/>
        <v>0</v>
      </c>
      <c r="AH245" s="411">
        <f t="shared" si="66"/>
        <v>0</v>
      </c>
      <c r="AI245" s="411">
        <f t="shared" si="66"/>
        <v>0</v>
      </c>
      <c r="AJ245" s="411">
        <f t="shared" si="66"/>
        <v>0</v>
      </c>
      <c r="AK245" s="411">
        <f t="shared" si="66"/>
        <v>0</v>
      </c>
      <c r="AL245" s="411">
        <f t="shared" si="66"/>
        <v>0</v>
      </c>
      <c r="AM245" s="505"/>
    </row>
    <row r="246" spans="1:39" s="283" customFormat="1" ht="15" outlineLevel="1">
      <c r="A246" s="509"/>
      <c r="B246" s="324"/>
      <c r="C246" s="291"/>
      <c r="D246" s="291"/>
      <c r="E246" s="291"/>
      <c r="F246" s="291"/>
      <c r="G246" s="291"/>
      <c r="H246" s="291"/>
      <c r="I246" s="291"/>
      <c r="J246" s="291"/>
      <c r="K246" s="291"/>
      <c r="L246" s="291"/>
      <c r="M246" s="291"/>
      <c r="N246" s="291"/>
      <c r="O246" s="291"/>
      <c r="P246" s="291"/>
      <c r="Q246" s="291"/>
      <c r="R246" s="291"/>
      <c r="S246" s="291"/>
      <c r="T246" s="291"/>
      <c r="U246" s="291"/>
      <c r="V246" s="291"/>
      <c r="W246" s="291"/>
      <c r="X246" s="291"/>
      <c r="Y246" s="412"/>
      <c r="Z246" s="412"/>
      <c r="AA246" s="412"/>
      <c r="AB246" s="412"/>
      <c r="AC246" s="412"/>
      <c r="AD246" s="412"/>
      <c r="AE246" s="412"/>
      <c r="AF246" s="412"/>
      <c r="AG246" s="412"/>
      <c r="AH246" s="412"/>
      <c r="AI246" s="412"/>
      <c r="AJ246" s="412"/>
      <c r="AK246" s="412"/>
      <c r="AL246" s="412"/>
      <c r="AM246" s="313"/>
    </row>
    <row r="247" spans="1:39" s="283" customFormat="1" ht="15.6" outlineLevel="1">
      <c r="A247" s="509"/>
      <c r="B247" s="288" t="s">
        <v>489</v>
      </c>
      <c r="C247" s="291"/>
      <c r="D247" s="291"/>
      <c r="E247" s="291"/>
      <c r="F247" s="291"/>
      <c r="G247" s="291"/>
      <c r="H247" s="291"/>
      <c r="I247" s="291"/>
      <c r="J247" s="291"/>
      <c r="K247" s="291"/>
      <c r="L247" s="291"/>
      <c r="M247" s="291"/>
      <c r="N247" s="291"/>
      <c r="O247" s="291"/>
      <c r="P247" s="291"/>
      <c r="Q247" s="291"/>
      <c r="R247" s="291"/>
      <c r="S247" s="291"/>
      <c r="T247" s="291"/>
      <c r="U247" s="291"/>
      <c r="V247" s="291"/>
      <c r="W247" s="291"/>
      <c r="X247" s="291"/>
      <c r="Y247" s="412"/>
      <c r="Z247" s="412"/>
      <c r="AA247" s="412"/>
      <c r="AB247" s="412"/>
      <c r="AC247" s="412"/>
      <c r="AD247" s="412"/>
      <c r="AE247" s="412"/>
      <c r="AF247" s="412"/>
      <c r="AG247" s="412"/>
      <c r="AH247" s="412"/>
      <c r="AI247" s="412"/>
      <c r="AJ247" s="412"/>
      <c r="AK247" s="412"/>
      <c r="AL247" s="412"/>
      <c r="AM247" s="313"/>
    </row>
    <row r="248" spans="1:39" s="283" customFormat="1" ht="15" outlineLevel="1">
      <c r="A248" s="509">
        <v>31</v>
      </c>
      <c r="B248" s="324" t="s">
        <v>490</v>
      </c>
      <c r="C248" s="291" t="s">
        <v>25</v>
      </c>
      <c r="D248" s="295"/>
      <c r="E248" s="295"/>
      <c r="F248" s="295"/>
      <c r="G248" s="295"/>
      <c r="H248" s="295"/>
      <c r="I248" s="295"/>
      <c r="J248" s="295"/>
      <c r="K248" s="295"/>
      <c r="L248" s="295"/>
      <c r="M248" s="295"/>
      <c r="N248" s="295">
        <v>0</v>
      </c>
      <c r="O248" s="295"/>
      <c r="P248" s="295"/>
      <c r="Q248" s="295"/>
      <c r="R248" s="295"/>
      <c r="S248" s="295"/>
      <c r="T248" s="295"/>
      <c r="U248" s="295"/>
      <c r="V248" s="295"/>
      <c r="W248" s="295"/>
      <c r="X248" s="295"/>
      <c r="Y248" s="410"/>
      <c r="Z248" s="410"/>
      <c r="AA248" s="410"/>
      <c r="AB248" s="410"/>
      <c r="AC248" s="410"/>
      <c r="AD248" s="410"/>
      <c r="AE248" s="410"/>
      <c r="AF248" s="410"/>
      <c r="AG248" s="410"/>
      <c r="AH248" s="410"/>
      <c r="AI248" s="410"/>
      <c r="AJ248" s="410"/>
      <c r="AK248" s="410"/>
      <c r="AL248" s="410"/>
      <c r="AM248" s="296">
        <f>SUM(Y248:AL248)</f>
        <v>0</v>
      </c>
    </row>
    <row r="249" spans="1:39" s="283" customFormat="1" ht="15" outlineLevel="1">
      <c r="A249" s="509"/>
      <c r="B249" s="324" t="s">
        <v>244</v>
      </c>
      <c r="C249" s="291" t="s">
        <v>163</v>
      </c>
      <c r="D249" s="295"/>
      <c r="E249" s="295"/>
      <c r="F249" s="295"/>
      <c r="G249" s="295"/>
      <c r="H249" s="295"/>
      <c r="I249" s="295"/>
      <c r="J249" s="295"/>
      <c r="K249" s="295"/>
      <c r="L249" s="295"/>
      <c r="M249" s="295"/>
      <c r="N249" s="295">
        <f>N248</f>
        <v>0</v>
      </c>
      <c r="O249" s="295"/>
      <c r="P249" s="295"/>
      <c r="Q249" s="295"/>
      <c r="R249" s="295"/>
      <c r="S249" s="295"/>
      <c r="T249" s="295"/>
      <c r="U249" s="295"/>
      <c r="V249" s="295"/>
      <c r="W249" s="295"/>
      <c r="X249" s="295"/>
      <c r="Y249" s="411">
        <f>Y248</f>
        <v>0</v>
      </c>
      <c r="Z249" s="411">
        <f t="shared" ref="Z249:AL249" si="67">Z248</f>
        <v>0</v>
      </c>
      <c r="AA249" s="411">
        <f t="shared" si="67"/>
        <v>0</v>
      </c>
      <c r="AB249" s="411">
        <f t="shared" si="67"/>
        <v>0</v>
      </c>
      <c r="AC249" s="411">
        <f t="shared" si="67"/>
        <v>0</v>
      </c>
      <c r="AD249" s="411">
        <f t="shared" si="67"/>
        <v>0</v>
      </c>
      <c r="AE249" s="411">
        <f t="shared" si="67"/>
        <v>0</v>
      </c>
      <c r="AF249" s="411">
        <f t="shared" si="67"/>
        <v>0</v>
      </c>
      <c r="AG249" s="411">
        <f t="shared" si="67"/>
        <v>0</v>
      </c>
      <c r="AH249" s="411">
        <f t="shared" si="67"/>
        <v>0</v>
      </c>
      <c r="AI249" s="411">
        <f t="shared" si="67"/>
        <v>0</v>
      </c>
      <c r="AJ249" s="411">
        <f t="shared" si="67"/>
        <v>0</v>
      </c>
      <c r="AK249" s="411">
        <f t="shared" si="67"/>
        <v>0</v>
      </c>
      <c r="AL249" s="411">
        <f t="shared" si="67"/>
        <v>0</v>
      </c>
      <c r="AM249" s="505"/>
    </row>
    <row r="250" spans="1:39" s="283" customFormat="1" ht="15" outlineLevel="1">
      <c r="A250" s="509"/>
      <c r="B250" s="324"/>
      <c r="C250" s="291"/>
      <c r="D250" s="291"/>
      <c r="E250" s="291"/>
      <c r="F250" s="291"/>
      <c r="G250" s="291"/>
      <c r="H250" s="291"/>
      <c r="I250" s="291"/>
      <c r="J250" s="291"/>
      <c r="K250" s="291"/>
      <c r="L250" s="291"/>
      <c r="M250" s="291"/>
      <c r="N250" s="291"/>
      <c r="O250" s="291"/>
      <c r="P250" s="291"/>
      <c r="Q250" s="291"/>
      <c r="R250" s="291"/>
      <c r="S250" s="291"/>
      <c r="T250" s="291"/>
      <c r="U250" s="291"/>
      <c r="V250" s="291"/>
      <c r="W250" s="291"/>
      <c r="X250" s="291"/>
      <c r="Y250" s="412"/>
      <c r="Z250" s="412"/>
      <c r="AA250" s="412"/>
      <c r="AB250" s="412"/>
      <c r="AC250" s="412"/>
      <c r="AD250" s="412"/>
      <c r="AE250" s="412"/>
      <c r="AF250" s="412"/>
      <c r="AG250" s="412"/>
      <c r="AH250" s="412"/>
      <c r="AI250" s="412"/>
      <c r="AJ250" s="412"/>
      <c r="AK250" s="412"/>
      <c r="AL250" s="412"/>
      <c r="AM250" s="313"/>
    </row>
    <row r="251" spans="1:39" s="283" customFormat="1" ht="15" outlineLevel="1">
      <c r="A251" s="509">
        <v>32</v>
      </c>
      <c r="B251" s="324" t="s">
        <v>491</v>
      </c>
      <c r="C251" s="291" t="s">
        <v>25</v>
      </c>
      <c r="D251" s="295"/>
      <c r="E251" s="295"/>
      <c r="F251" s="295"/>
      <c r="G251" s="295"/>
      <c r="H251" s="295"/>
      <c r="I251" s="295"/>
      <c r="J251" s="295"/>
      <c r="K251" s="295"/>
      <c r="L251" s="295"/>
      <c r="M251" s="295"/>
      <c r="N251" s="295">
        <v>0</v>
      </c>
      <c r="O251" s="295"/>
      <c r="P251" s="295"/>
      <c r="Q251" s="295"/>
      <c r="R251" s="295"/>
      <c r="S251" s="295"/>
      <c r="T251" s="295"/>
      <c r="U251" s="295"/>
      <c r="V251" s="295"/>
      <c r="W251" s="295"/>
      <c r="X251" s="295"/>
      <c r="Y251" s="410"/>
      <c r="Z251" s="410"/>
      <c r="AA251" s="410"/>
      <c r="AB251" s="410"/>
      <c r="AC251" s="410"/>
      <c r="AD251" s="410"/>
      <c r="AE251" s="410"/>
      <c r="AF251" s="410"/>
      <c r="AG251" s="410"/>
      <c r="AH251" s="410"/>
      <c r="AI251" s="410"/>
      <c r="AJ251" s="410"/>
      <c r="AK251" s="410"/>
      <c r="AL251" s="410"/>
      <c r="AM251" s="296">
        <f>SUM(Y251:AL251)</f>
        <v>0</v>
      </c>
    </row>
    <row r="252" spans="1:39" s="283" customFormat="1" ht="15" outlineLevel="1">
      <c r="A252" s="509"/>
      <c r="B252" s="324" t="s">
        <v>244</v>
      </c>
      <c r="C252" s="291" t="s">
        <v>163</v>
      </c>
      <c r="D252" s="295"/>
      <c r="E252" s="295"/>
      <c r="F252" s="295"/>
      <c r="G252" s="295"/>
      <c r="H252" s="295"/>
      <c r="I252" s="295"/>
      <c r="J252" s="295"/>
      <c r="K252" s="295"/>
      <c r="L252" s="295"/>
      <c r="M252" s="295"/>
      <c r="N252" s="295">
        <f>N251</f>
        <v>0</v>
      </c>
      <c r="O252" s="295"/>
      <c r="P252" s="295"/>
      <c r="Q252" s="295"/>
      <c r="R252" s="295"/>
      <c r="S252" s="295"/>
      <c r="T252" s="295"/>
      <c r="U252" s="295"/>
      <c r="V252" s="295"/>
      <c r="W252" s="295"/>
      <c r="X252" s="295"/>
      <c r="Y252" s="411">
        <f>Y251</f>
        <v>0</v>
      </c>
      <c r="Z252" s="411">
        <f t="shared" ref="Z252:AL252" si="68">Z251</f>
        <v>0</v>
      </c>
      <c r="AA252" s="411">
        <f t="shared" si="68"/>
        <v>0</v>
      </c>
      <c r="AB252" s="411">
        <f t="shared" si="68"/>
        <v>0</v>
      </c>
      <c r="AC252" s="411">
        <f t="shared" si="68"/>
        <v>0</v>
      </c>
      <c r="AD252" s="411">
        <f t="shared" si="68"/>
        <v>0</v>
      </c>
      <c r="AE252" s="411">
        <f t="shared" si="68"/>
        <v>0</v>
      </c>
      <c r="AF252" s="411">
        <f t="shared" si="68"/>
        <v>0</v>
      </c>
      <c r="AG252" s="411">
        <f t="shared" si="68"/>
        <v>0</v>
      </c>
      <c r="AH252" s="411">
        <f t="shared" si="68"/>
        <v>0</v>
      </c>
      <c r="AI252" s="411">
        <f t="shared" si="68"/>
        <v>0</v>
      </c>
      <c r="AJ252" s="411">
        <f t="shared" si="68"/>
        <v>0</v>
      </c>
      <c r="AK252" s="411">
        <f t="shared" si="68"/>
        <v>0</v>
      </c>
      <c r="AL252" s="411">
        <f t="shared" si="68"/>
        <v>0</v>
      </c>
      <c r="AM252" s="505"/>
    </row>
    <row r="253" spans="1:39" s="283" customFormat="1" ht="15" outlineLevel="1">
      <c r="A253" s="509"/>
      <c r="B253" s="324"/>
      <c r="C253" s="291"/>
      <c r="D253" s="291"/>
      <c r="E253" s="291"/>
      <c r="F253" s="291"/>
      <c r="G253" s="291"/>
      <c r="H253" s="291"/>
      <c r="I253" s="291"/>
      <c r="J253" s="291"/>
      <c r="K253" s="291"/>
      <c r="L253" s="291"/>
      <c r="M253" s="291"/>
      <c r="N253" s="291"/>
      <c r="O253" s="291"/>
      <c r="P253" s="291"/>
      <c r="Q253" s="291"/>
      <c r="R253" s="291"/>
      <c r="S253" s="291"/>
      <c r="T253" s="291"/>
      <c r="U253" s="291"/>
      <c r="V253" s="291"/>
      <c r="W253" s="291"/>
      <c r="X253" s="291"/>
      <c r="Y253" s="412"/>
      <c r="Z253" s="412"/>
      <c r="AA253" s="412"/>
      <c r="AB253" s="412"/>
      <c r="AC253" s="412"/>
      <c r="AD253" s="412"/>
      <c r="AE253" s="412"/>
      <c r="AF253" s="412"/>
      <c r="AG253" s="412"/>
      <c r="AH253" s="412"/>
      <c r="AI253" s="412"/>
      <c r="AJ253" s="412"/>
      <c r="AK253" s="412"/>
      <c r="AL253" s="412"/>
      <c r="AM253" s="313"/>
    </row>
    <row r="254" spans="1:39" s="283" customFormat="1" ht="15" outlineLevel="1">
      <c r="A254" s="509">
        <v>33</v>
      </c>
      <c r="B254" s="324" t="s">
        <v>492</v>
      </c>
      <c r="C254" s="291" t="s">
        <v>25</v>
      </c>
      <c r="D254" s="295"/>
      <c r="E254" s="295"/>
      <c r="F254" s="295"/>
      <c r="G254" s="295"/>
      <c r="H254" s="295"/>
      <c r="I254" s="295"/>
      <c r="J254" s="295"/>
      <c r="K254" s="295"/>
      <c r="L254" s="295"/>
      <c r="M254" s="295"/>
      <c r="N254" s="295">
        <v>12</v>
      </c>
      <c r="O254" s="295"/>
      <c r="P254" s="295"/>
      <c r="Q254" s="295"/>
      <c r="R254" s="295"/>
      <c r="S254" s="295"/>
      <c r="T254" s="295"/>
      <c r="U254" s="295"/>
      <c r="V254" s="295"/>
      <c r="W254" s="295"/>
      <c r="X254" s="295"/>
      <c r="Y254" s="410"/>
      <c r="Z254" s="410"/>
      <c r="AA254" s="410"/>
      <c r="AB254" s="410"/>
      <c r="AC254" s="410"/>
      <c r="AD254" s="410"/>
      <c r="AE254" s="410"/>
      <c r="AF254" s="410"/>
      <c r="AG254" s="410"/>
      <c r="AH254" s="410"/>
      <c r="AI254" s="410"/>
      <c r="AJ254" s="410"/>
      <c r="AK254" s="410"/>
      <c r="AL254" s="410"/>
      <c r="AM254" s="296">
        <f>SUM(Y254:AL254)</f>
        <v>0</v>
      </c>
    </row>
    <row r="255" spans="1:39" s="283" customFormat="1" ht="15" outlineLevel="1">
      <c r="A255" s="509"/>
      <c r="B255" s="324" t="s">
        <v>244</v>
      </c>
      <c r="C255" s="291" t="s">
        <v>163</v>
      </c>
      <c r="D255" s="295"/>
      <c r="E255" s="295"/>
      <c r="F255" s="295"/>
      <c r="G255" s="295"/>
      <c r="H255" s="295"/>
      <c r="I255" s="295"/>
      <c r="J255" s="295"/>
      <c r="K255" s="295"/>
      <c r="L255" s="295"/>
      <c r="M255" s="295"/>
      <c r="N255" s="295">
        <f>N254</f>
        <v>12</v>
      </c>
      <c r="O255" s="295"/>
      <c r="P255" s="295"/>
      <c r="Q255" s="295"/>
      <c r="R255" s="295"/>
      <c r="S255" s="295"/>
      <c r="T255" s="295"/>
      <c r="U255" s="295"/>
      <c r="V255" s="295"/>
      <c r="W255" s="295"/>
      <c r="X255" s="295"/>
      <c r="Y255" s="411">
        <f>Y254</f>
        <v>0</v>
      </c>
      <c r="Z255" s="411">
        <f t="shared" ref="Z255:AL255" si="69">Z254</f>
        <v>0</v>
      </c>
      <c r="AA255" s="411">
        <f t="shared" si="69"/>
        <v>0</v>
      </c>
      <c r="AB255" s="411">
        <f t="shared" si="69"/>
        <v>0</v>
      </c>
      <c r="AC255" s="411">
        <f t="shared" si="69"/>
        <v>0</v>
      </c>
      <c r="AD255" s="411">
        <f t="shared" si="69"/>
        <v>0</v>
      </c>
      <c r="AE255" s="411">
        <f t="shared" si="69"/>
        <v>0</v>
      </c>
      <c r="AF255" s="411">
        <f t="shared" si="69"/>
        <v>0</v>
      </c>
      <c r="AG255" s="411">
        <f t="shared" si="69"/>
        <v>0</v>
      </c>
      <c r="AH255" s="411">
        <f t="shared" si="69"/>
        <v>0</v>
      </c>
      <c r="AI255" s="411">
        <f t="shared" si="69"/>
        <v>0</v>
      </c>
      <c r="AJ255" s="411">
        <f t="shared" si="69"/>
        <v>0</v>
      </c>
      <c r="AK255" s="411">
        <f t="shared" si="69"/>
        <v>0</v>
      </c>
      <c r="AL255" s="411">
        <f t="shared" si="69"/>
        <v>0</v>
      </c>
      <c r="AM255" s="505"/>
    </row>
    <row r="256" spans="1:39" ht="15" outlineLevel="1">
      <c r="B256" s="315"/>
      <c r="C256" s="325"/>
      <c r="D256" s="326"/>
      <c r="E256" s="326"/>
      <c r="F256" s="326"/>
      <c r="G256" s="326"/>
      <c r="H256" s="326"/>
      <c r="I256" s="326"/>
      <c r="J256" s="326"/>
      <c r="K256" s="326"/>
      <c r="L256" s="326"/>
      <c r="M256" s="326"/>
      <c r="N256" s="326"/>
      <c r="O256" s="326"/>
      <c r="P256" s="326"/>
      <c r="Q256" s="326"/>
      <c r="R256" s="326"/>
      <c r="S256" s="326"/>
      <c r="T256" s="326"/>
      <c r="U256" s="326"/>
      <c r="V256" s="326"/>
      <c r="W256" s="326"/>
      <c r="X256" s="326"/>
      <c r="Y256" s="301"/>
      <c r="Z256" s="301"/>
      <c r="AA256" s="301"/>
      <c r="AB256" s="301"/>
      <c r="AC256" s="301"/>
      <c r="AD256" s="301"/>
      <c r="AE256" s="301"/>
      <c r="AF256" s="301"/>
      <c r="AG256" s="301"/>
      <c r="AH256" s="301"/>
      <c r="AI256" s="301"/>
      <c r="AJ256" s="301"/>
      <c r="AK256" s="301"/>
      <c r="AL256" s="301"/>
      <c r="AM256" s="306"/>
    </row>
    <row r="257" spans="1:41" ht="15.6">
      <c r="B257" s="327" t="s">
        <v>245</v>
      </c>
      <c r="C257" s="329"/>
      <c r="D257" s="329">
        <f>SUM(D150:D255)</f>
        <v>4085203.5713382885</v>
      </c>
      <c r="E257" s="329"/>
      <c r="F257" s="329"/>
      <c r="G257" s="329"/>
      <c r="H257" s="329"/>
      <c r="I257" s="329"/>
      <c r="J257" s="329"/>
      <c r="K257" s="329"/>
      <c r="L257" s="329"/>
      <c r="M257" s="329"/>
      <c r="N257" s="329"/>
      <c r="O257" s="329">
        <f>SUM(O150:O255)</f>
        <v>1283.0515325950166</v>
      </c>
      <c r="P257" s="329"/>
      <c r="Q257" s="329"/>
      <c r="R257" s="329"/>
      <c r="S257" s="329"/>
      <c r="T257" s="329"/>
      <c r="U257" s="329"/>
      <c r="V257" s="329"/>
      <c r="W257" s="329"/>
      <c r="X257" s="329"/>
      <c r="Y257" s="329">
        <f>IF(Y149="kWh",SUMPRODUCT(D150:D255,Y150:Y255))</f>
        <v>372639.96314218489</v>
      </c>
      <c r="Z257" s="329">
        <f>IF(Z149="kWh",SUMPRODUCT(D150:D255,Z150:Z255))</f>
        <v>549728.34499098442</v>
      </c>
      <c r="AA257" s="329">
        <f>IF(AA149="kW",SUMPRODUCT(N150:N255,O150:O255,AA150:AA255),SUMPRODUCT(D150:D255,AA150:AA255))</f>
        <v>0</v>
      </c>
      <c r="AB257" s="329">
        <f>IF(AB149="kW",SUMPRODUCT(N150:N255,O150:O255,AB150:AB255),SUMPRODUCT(D150:D255,AB150:AB255))</f>
        <v>491.22432149279774</v>
      </c>
      <c r="AC257" s="329">
        <f>IF(AC149="kW",SUMPRODUCT(N150:N255,O150:O255,AC150:AC255),SUMPRODUCT(D150:D255,AC150:AC255))</f>
        <v>3933.3187398652158</v>
      </c>
      <c r="AD257" s="329">
        <f>IF(AD149="kW",SUMPRODUCT(N150:N255,O150:O255,AD150:AD255),SUMPRODUCT(D150:D255,AD150:AD255))</f>
        <v>0</v>
      </c>
      <c r="AE257" s="329">
        <f>IF(AE149="kW",SUMPRODUCT(N150:N255,O150:O255,AE150:AE255),SUMPRODUCT(D150:D255,AE150:AE255))</f>
        <v>0</v>
      </c>
      <c r="AF257" s="329">
        <f>IF(AF149="kW",SUMPRODUCT(N150:N255,O150:O255,AF150:AF255),SUMPRODUCT(D150:D255,AF150:AF255))</f>
        <v>0</v>
      </c>
      <c r="AG257" s="754">
        <f>'8.  Streetlighting'!D219</f>
        <v>0</v>
      </c>
      <c r="AH257" s="329">
        <f>IF(AH149="kW",SUMPRODUCT(N150:N255,O150:O255,AH150:AH255),SUMPRODUCT(D150:D255,AH150:AH255))</f>
        <v>0</v>
      </c>
      <c r="AI257" s="329">
        <f>IF(AI149="kW",SUMPRODUCT(N150:N255,O150:O255,AI150:AI255),SUMPRODUCT(D150:D255,AI150:AI255))</f>
        <v>0</v>
      </c>
      <c r="AJ257" s="329">
        <f>IF(AJ149="kW",SUMPRODUCT(N150:N255,O150:O255,AJ150:AJ255),SUMPRODUCT(D150:D255,AJ150:AJ255))</f>
        <v>0</v>
      </c>
      <c r="AK257" s="329">
        <f>IF(AK149="kW",SUMPRODUCT(N150:N255,O150:O255,AK150:AK255),SUMPRODUCT(D150:D255,AK150:AK255))</f>
        <v>0</v>
      </c>
      <c r="AL257" s="329">
        <f>IF(AL149="kW",SUMPRODUCT(N150:N255,O150:O255,AL150:AL255),SUMPRODUCT(D150:D255,AL150:AL255))</f>
        <v>0</v>
      </c>
      <c r="AM257" s="330"/>
    </row>
    <row r="258" spans="1:41" ht="15.6">
      <c r="B258" s="331" t="s">
        <v>246</v>
      </c>
      <c r="C258" s="328"/>
      <c r="D258" s="328"/>
      <c r="E258" s="328"/>
      <c r="F258" s="328"/>
      <c r="G258" s="328"/>
      <c r="H258" s="328"/>
      <c r="I258" s="328"/>
      <c r="J258" s="328"/>
      <c r="K258" s="328"/>
      <c r="L258" s="328"/>
      <c r="M258" s="328"/>
      <c r="N258" s="328"/>
      <c r="O258" s="328"/>
      <c r="P258" s="328"/>
      <c r="Q258" s="328"/>
      <c r="R258" s="328"/>
      <c r="S258" s="328"/>
      <c r="T258" s="328"/>
      <c r="U258" s="328"/>
      <c r="V258" s="328"/>
      <c r="W258" s="328"/>
      <c r="X258" s="328"/>
      <c r="Y258" s="328">
        <f>HLOOKUP(Y148,'2. LRAMVA Threshold'!$B$42:$Q$53,4,FALSE)</f>
        <v>0</v>
      </c>
      <c r="Z258" s="328">
        <f>HLOOKUP(Z148,'2. LRAMVA Threshold'!$B$42:$Q$53,4,FALSE)</f>
        <v>0</v>
      </c>
      <c r="AA258" s="328">
        <f>HLOOKUP(AA148,'2. LRAMVA Threshold'!$B$42:$Q$53,4,FALSE)</f>
        <v>0</v>
      </c>
      <c r="AB258" s="328">
        <f>HLOOKUP(AB148,'2. LRAMVA Threshold'!$B$42:$Q$53,4,FALSE)</f>
        <v>0</v>
      </c>
      <c r="AC258" s="328">
        <f>HLOOKUP(AC148,'2. LRAMVA Threshold'!$B$42:$Q$53,4,FALSE)</f>
        <v>0</v>
      </c>
      <c r="AD258" s="328">
        <f>HLOOKUP(AD148,'2. LRAMVA Threshold'!$B$42:$Q$53,4,FALSE)</f>
        <v>0</v>
      </c>
      <c r="AE258" s="328">
        <f>HLOOKUP(AE148,'2. LRAMVA Threshold'!$B$42:$Q$53,4,FALSE)</f>
        <v>0</v>
      </c>
      <c r="AF258" s="328">
        <f>HLOOKUP(AF148,'2. LRAMVA Threshold'!$B$42:$Q$53,4,FALSE)</f>
        <v>0</v>
      </c>
      <c r="AG258" s="328">
        <f>HLOOKUP(AG148,'2. LRAMVA Threshold'!$B$42:$Q$53,4,FALSE)</f>
        <v>0</v>
      </c>
      <c r="AH258" s="328">
        <f>HLOOKUP(AH148,'2. LRAMVA Threshold'!$B$42:$Q$53,4,FALSE)</f>
        <v>0</v>
      </c>
      <c r="AI258" s="328">
        <f>HLOOKUP(AI148,'2. LRAMVA Threshold'!$B$42:$Q$53,4,FALSE)</f>
        <v>0</v>
      </c>
      <c r="AJ258" s="328">
        <f>HLOOKUP(AJ148,'2. LRAMVA Threshold'!$B$42:$Q$53,4,FALSE)</f>
        <v>0</v>
      </c>
      <c r="AK258" s="328">
        <f>HLOOKUP(AK148,'2. LRAMVA Threshold'!$B$42:$Q$53,4,FALSE)</f>
        <v>0</v>
      </c>
      <c r="AL258" s="328">
        <f>HLOOKUP(AL148,'2. LRAMVA Threshold'!$B$42:$Q$53,4,FALSE)</f>
        <v>0</v>
      </c>
      <c r="AM258" s="332"/>
    </row>
    <row r="259" spans="1:41" ht="15">
      <c r="B259" s="324"/>
      <c r="C259" s="333"/>
      <c r="D259" s="334"/>
      <c r="E259" s="334"/>
      <c r="F259" s="334"/>
      <c r="G259" s="334"/>
      <c r="H259" s="334"/>
      <c r="I259" s="334"/>
      <c r="J259" s="334"/>
      <c r="K259" s="334"/>
      <c r="L259" s="334"/>
      <c r="M259" s="334"/>
      <c r="N259" s="334"/>
      <c r="O259" s="335"/>
      <c r="P259" s="334"/>
      <c r="Q259" s="334"/>
      <c r="R259" s="334"/>
      <c r="S259" s="336"/>
      <c r="T259" s="336"/>
      <c r="U259" s="336"/>
      <c r="V259" s="336"/>
      <c r="W259" s="334"/>
      <c r="X259" s="334"/>
      <c r="Y259" s="300"/>
      <c r="Z259" s="300"/>
      <c r="AA259" s="300"/>
      <c r="AB259" s="300"/>
      <c r="AC259" s="300"/>
      <c r="AD259" s="300"/>
      <c r="AE259" s="300"/>
      <c r="AF259" s="300"/>
      <c r="AG259" s="300"/>
      <c r="AH259" s="300"/>
      <c r="AI259" s="300"/>
      <c r="AJ259" s="300"/>
      <c r="AK259" s="300"/>
      <c r="AL259" s="300"/>
      <c r="AM259" s="337"/>
    </row>
    <row r="260" spans="1:41" ht="15">
      <c r="B260" s="324" t="s">
        <v>165</v>
      </c>
      <c r="C260" s="338"/>
      <c r="D260" s="338"/>
      <c r="E260" s="376"/>
      <c r="F260" s="376"/>
      <c r="G260" s="376"/>
      <c r="H260" s="376"/>
      <c r="I260" s="376"/>
      <c r="J260" s="376"/>
      <c r="K260" s="376"/>
      <c r="L260" s="376"/>
      <c r="M260" s="376"/>
      <c r="N260" s="376"/>
      <c r="O260" s="291"/>
      <c r="P260" s="340"/>
      <c r="Q260" s="340"/>
      <c r="R260" s="340"/>
      <c r="S260" s="339"/>
      <c r="T260" s="339"/>
      <c r="U260" s="339"/>
      <c r="V260" s="339"/>
      <c r="W260" s="340"/>
      <c r="X260" s="340"/>
      <c r="Y260" s="341">
        <f>HLOOKUP(Y$20,'3.  Distribution Rates'!$C$122:$P$133,4,FALSE)</f>
        <v>0</v>
      </c>
      <c r="Z260" s="341">
        <f>HLOOKUP(Z$20,'3.  Distribution Rates'!$C$122:$P$133,4,FALSE)</f>
        <v>0</v>
      </c>
      <c r="AA260" s="341">
        <f>HLOOKUP(AA$20,'3.  Distribution Rates'!$C$122:$P$133,4,FALSE)</f>
        <v>0</v>
      </c>
      <c r="AB260" s="341">
        <f>HLOOKUP(AB$20,'3.  Distribution Rates'!$C$122:$P$133,4,FALSE)</f>
        <v>0</v>
      </c>
      <c r="AC260" s="341">
        <f>HLOOKUP(AC$20,'3.  Distribution Rates'!$C$122:$P$133,4,FALSE)</f>
        <v>0</v>
      </c>
      <c r="AD260" s="341">
        <f>HLOOKUP(AD$20,'3.  Distribution Rates'!$C$122:$P$133,4,FALSE)</f>
        <v>0</v>
      </c>
      <c r="AE260" s="341">
        <f>HLOOKUP(AE$20,'3.  Distribution Rates'!$C$122:$P$133,4,FALSE)</f>
        <v>0</v>
      </c>
      <c r="AF260" s="341">
        <f>HLOOKUP(AF$20,'3.  Distribution Rates'!$C$122:$P$133,4,FALSE)</f>
        <v>0</v>
      </c>
      <c r="AG260" s="341">
        <f>HLOOKUP(AG$20,'3.  Distribution Rates'!$C$122:$P$133,4,FALSE)</f>
        <v>0</v>
      </c>
      <c r="AH260" s="341">
        <f>HLOOKUP(AH$20,'3.  Distribution Rates'!$C$122:$P$133,4,FALSE)</f>
        <v>0</v>
      </c>
      <c r="AI260" s="341">
        <f>HLOOKUP(AI$20,'3.  Distribution Rates'!$C$122:$P$133,4,FALSE)</f>
        <v>0</v>
      </c>
      <c r="AJ260" s="341">
        <f>HLOOKUP(AJ$20,'3.  Distribution Rates'!$C$122:$P$133,4,FALSE)</f>
        <v>0</v>
      </c>
      <c r="AK260" s="341">
        <f>HLOOKUP(AK$20,'3.  Distribution Rates'!$C$122:$P$133,4,FALSE)</f>
        <v>0</v>
      </c>
      <c r="AL260" s="341">
        <f>HLOOKUP(AL$20,'3.  Distribution Rates'!$C$122:$P$133,4,FALSE)</f>
        <v>0</v>
      </c>
      <c r="AM260" s="377"/>
    </row>
    <row r="261" spans="1:41" ht="15">
      <c r="B261" s="294" t="s">
        <v>154</v>
      </c>
      <c r="C261" s="345"/>
      <c r="D261" s="309"/>
      <c r="E261" s="279"/>
      <c r="F261" s="279"/>
      <c r="G261" s="279"/>
      <c r="H261" s="279"/>
      <c r="I261" s="279"/>
      <c r="J261" s="279"/>
      <c r="K261" s="279"/>
      <c r="L261" s="279"/>
      <c r="M261" s="279"/>
      <c r="N261" s="279"/>
      <c r="O261" s="291"/>
      <c r="P261" s="279"/>
      <c r="Q261" s="279"/>
      <c r="R261" s="279"/>
      <c r="S261" s="309"/>
      <c r="T261" s="309"/>
      <c r="U261" s="309"/>
      <c r="V261" s="309"/>
      <c r="W261" s="279"/>
      <c r="X261" s="279"/>
      <c r="Y261" s="378">
        <f t="shared" ref="Y261:AL261" si="70">Y135*Y260</f>
        <v>0</v>
      </c>
      <c r="Z261" s="378">
        <f t="shared" si="70"/>
        <v>0</v>
      </c>
      <c r="AA261" s="378">
        <f t="shared" si="70"/>
        <v>0</v>
      </c>
      <c r="AB261" s="378">
        <f t="shared" si="70"/>
        <v>0</v>
      </c>
      <c r="AC261" s="378">
        <f t="shared" si="70"/>
        <v>0</v>
      </c>
      <c r="AD261" s="378">
        <f t="shared" si="70"/>
        <v>0</v>
      </c>
      <c r="AE261" s="378">
        <f t="shared" si="70"/>
        <v>0</v>
      </c>
      <c r="AF261" s="378">
        <f t="shared" si="70"/>
        <v>0</v>
      </c>
      <c r="AG261" s="378">
        <f t="shared" si="70"/>
        <v>0</v>
      </c>
      <c r="AH261" s="378">
        <f t="shared" si="70"/>
        <v>0</v>
      </c>
      <c r="AI261" s="378">
        <f t="shared" si="70"/>
        <v>0</v>
      </c>
      <c r="AJ261" s="378">
        <f t="shared" si="70"/>
        <v>0</v>
      </c>
      <c r="AK261" s="378">
        <f t="shared" si="70"/>
        <v>0</v>
      </c>
      <c r="AL261" s="378">
        <f t="shared" si="70"/>
        <v>0</v>
      </c>
      <c r="AM261" s="629">
        <f>SUM(Y261:AL261)</f>
        <v>0</v>
      </c>
    </row>
    <row r="262" spans="1:41" ht="15">
      <c r="B262" s="294" t="s">
        <v>155</v>
      </c>
      <c r="C262" s="345"/>
      <c r="D262" s="309"/>
      <c r="E262" s="279"/>
      <c r="F262" s="279"/>
      <c r="G262" s="279"/>
      <c r="H262" s="279"/>
      <c r="I262" s="279"/>
      <c r="J262" s="279"/>
      <c r="K262" s="279"/>
      <c r="L262" s="279"/>
      <c r="M262" s="279"/>
      <c r="N262" s="279"/>
      <c r="O262" s="291"/>
      <c r="P262" s="279"/>
      <c r="Q262" s="279"/>
      <c r="R262" s="279"/>
      <c r="S262" s="309"/>
      <c r="T262" s="309"/>
      <c r="U262" s="309"/>
      <c r="V262" s="309"/>
      <c r="W262" s="279"/>
      <c r="X262" s="279"/>
      <c r="Y262" s="378">
        <f t="shared" ref="Y262:AE262" si="71">Y257*Y260</f>
        <v>0</v>
      </c>
      <c r="Z262" s="378">
        <f t="shared" si="71"/>
        <v>0</v>
      </c>
      <c r="AA262" s="379">
        <f t="shared" si="71"/>
        <v>0</v>
      </c>
      <c r="AB262" s="379">
        <f t="shared" si="71"/>
        <v>0</v>
      </c>
      <c r="AC262" s="379">
        <f t="shared" si="71"/>
        <v>0</v>
      </c>
      <c r="AD262" s="379">
        <f t="shared" si="71"/>
        <v>0</v>
      </c>
      <c r="AE262" s="379">
        <f t="shared" si="71"/>
        <v>0</v>
      </c>
      <c r="AF262" s="379">
        <f t="shared" ref="AF262:AL262" si="72">AF257*AF260</f>
        <v>0</v>
      </c>
      <c r="AG262" s="379">
        <f t="shared" si="72"/>
        <v>0</v>
      </c>
      <c r="AH262" s="379">
        <f t="shared" si="72"/>
        <v>0</v>
      </c>
      <c r="AI262" s="379">
        <f t="shared" si="72"/>
        <v>0</v>
      </c>
      <c r="AJ262" s="379">
        <f t="shared" si="72"/>
        <v>0</v>
      </c>
      <c r="AK262" s="379">
        <f t="shared" si="72"/>
        <v>0</v>
      </c>
      <c r="AL262" s="379">
        <f t="shared" si="72"/>
        <v>0</v>
      </c>
      <c r="AM262" s="629">
        <f>SUM(Y262:AL262)</f>
        <v>0</v>
      </c>
    </row>
    <row r="263" spans="1:41" s="380" customFormat="1" ht="15.6">
      <c r="A263" s="511"/>
      <c r="B263" s="349" t="s">
        <v>254</v>
      </c>
      <c r="C263" s="345"/>
      <c r="D263" s="336"/>
      <c r="E263" s="334"/>
      <c r="F263" s="334"/>
      <c r="G263" s="334"/>
      <c r="H263" s="334"/>
      <c r="I263" s="334"/>
      <c r="J263" s="334"/>
      <c r="K263" s="334"/>
      <c r="L263" s="334"/>
      <c r="M263" s="334"/>
      <c r="N263" s="334"/>
      <c r="O263" s="300"/>
      <c r="P263" s="334"/>
      <c r="Q263" s="334"/>
      <c r="R263" s="334"/>
      <c r="S263" s="336"/>
      <c r="T263" s="336"/>
      <c r="U263" s="336"/>
      <c r="V263" s="336"/>
      <c r="W263" s="334"/>
      <c r="X263" s="334"/>
      <c r="Y263" s="346">
        <f>SUM(Y261:Y262)</f>
        <v>0</v>
      </c>
      <c r="Z263" s="346">
        <f t="shared" ref="Z263:AE263" si="73">SUM(Z261:Z262)</f>
        <v>0</v>
      </c>
      <c r="AA263" s="346">
        <f t="shared" si="73"/>
        <v>0</v>
      </c>
      <c r="AB263" s="346">
        <f t="shared" si="73"/>
        <v>0</v>
      </c>
      <c r="AC263" s="346">
        <f t="shared" si="73"/>
        <v>0</v>
      </c>
      <c r="AD263" s="346">
        <f t="shared" si="73"/>
        <v>0</v>
      </c>
      <c r="AE263" s="346">
        <f t="shared" si="73"/>
        <v>0</v>
      </c>
      <c r="AF263" s="346">
        <f t="shared" ref="AF263:AL263" si="74">SUM(AF261:AF262)</f>
        <v>0</v>
      </c>
      <c r="AG263" s="346">
        <f t="shared" si="74"/>
        <v>0</v>
      </c>
      <c r="AH263" s="346">
        <f t="shared" si="74"/>
        <v>0</v>
      </c>
      <c r="AI263" s="346">
        <f t="shared" si="74"/>
        <v>0</v>
      </c>
      <c r="AJ263" s="346">
        <f t="shared" si="74"/>
        <v>0</v>
      </c>
      <c r="AK263" s="346">
        <f t="shared" si="74"/>
        <v>0</v>
      </c>
      <c r="AL263" s="346">
        <f t="shared" si="74"/>
        <v>0</v>
      </c>
      <c r="AM263" s="407">
        <f>SUM(AM261:AM262)</f>
        <v>0</v>
      </c>
    </row>
    <row r="264" spans="1:41" s="380" customFormat="1" ht="15.6">
      <c r="A264" s="511"/>
      <c r="B264" s="349" t="s">
        <v>247</v>
      </c>
      <c r="C264" s="345"/>
      <c r="D264" s="350"/>
      <c r="E264" s="334"/>
      <c r="F264" s="334"/>
      <c r="G264" s="334"/>
      <c r="H264" s="334"/>
      <c r="I264" s="334"/>
      <c r="J264" s="334"/>
      <c r="K264" s="334"/>
      <c r="L264" s="334"/>
      <c r="M264" s="334"/>
      <c r="N264" s="334"/>
      <c r="O264" s="300"/>
      <c r="P264" s="334"/>
      <c r="Q264" s="334"/>
      <c r="R264" s="334"/>
      <c r="S264" s="336"/>
      <c r="T264" s="336"/>
      <c r="U264" s="336"/>
      <c r="V264" s="336"/>
      <c r="W264" s="334"/>
      <c r="X264" s="334"/>
      <c r="Y264" s="347">
        <f t="shared" ref="Y264:AE264" si="75">Y258*Y260</f>
        <v>0</v>
      </c>
      <c r="Z264" s="347">
        <f t="shared" si="75"/>
        <v>0</v>
      </c>
      <c r="AA264" s="347">
        <f t="shared" si="75"/>
        <v>0</v>
      </c>
      <c r="AB264" s="347">
        <f t="shared" si="75"/>
        <v>0</v>
      </c>
      <c r="AC264" s="347">
        <f t="shared" si="75"/>
        <v>0</v>
      </c>
      <c r="AD264" s="347">
        <f t="shared" si="75"/>
        <v>0</v>
      </c>
      <c r="AE264" s="347">
        <f t="shared" si="75"/>
        <v>0</v>
      </c>
      <c r="AF264" s="347">
        <f t="shared" ref="AF264:AL264" si="76">AF258*AF260</f>
        <v>0</v>
      </c>
      <c r="AG264" s="347">
        <f t="shared" si="76"/>
        <v>0</v>
      </c>
      <c r="AH264" s="347">
        <f t="shared" si="76"/>
        <v>0</v>
      </c>
      <c r="AI264" s="347">
        <f t="shared" si="76"/>
        <v>0</v>
      </c>
      <c r="AJ264" s="347">
        <f t="shared" si="76"/>
        <v>0</v>
      </c>
      <c r="AK264" s="347">
        <f t="shared" si="76"/>
        <v>0</v>
      </c>
      <c r="AL264" s="347">
        <f t="shared" si="76"/>
        <v>0</v>
      </c>
      <c r="AM264" s="407">
        <f>SUM(Y264:AL264)</f>
        <v>0</v>
      </c>
    </row>
    <row r="265" spans="1:41" s="380" customFormat="1" ht="15.6">
      <c r="A265" s="511"/>
      <c r="B265" s="349" t="s">
        <v>255</v>
      </c>
      <c r="C265" s="345"/>
      <c r="D265" s="350"/>
      <c r="E265" s="334"/>
      <c r="F265" s="334"/>
      <c r="G265" s="334"/>
      <c r="H265" s="334"/>
      <c r="I265" s="334"/>
      <c r="J265" s="334"/>
      <c r="K265" s="334"/>
      <c r="L265" s="334"/>
      <c r="M265" s="334"/>
      <c r="N265" s="334"/>
      <c r="O265" s="300"/>
      <c r="P265" s="334"/>
      <c r="Q265" s="334"/>
      <c r="R265" s="334"/>
      <c r="S265" s="350"/>
      <c r="T265" s="350"/>
      <c r="U265" s="350"/>
      <c r="V265" s="350"/>
      <c r="W265" s="334"/>
      <c r="X265" s="334"/>
      <c r="AM265" s="407">
        <f>AM263-AM264</f>
        <v>0</v>
      </c>
    </row>
    <row r="266" spans="1:41" ht="15">
      <c r="B266" s="324"/>
      <c r="C266" s="350"/>
      <c r="D266" s="350"/>
      <c r="E266" s="334"/>
      <c r="F266" s="334"/>
      <c r="G266" s="334"/>
      <c r="H266" s="334"/>
      <c r="I266" s="334"/>
      <c r="J266" s="334"/>
      <c r="K266" s="334"/>
      <c r="L266" s="334"/>
      <c r="M266" s="334"/>
      <c r="N266" s="334"/>
      <c r="O266" s="300"/>
      <c r="P266" s="334"/>
      <c r="Q266" s="334"/>
      <c r="R266" s="334"/>
      <c r="S266" s="350"/>
      <c r="T266" s="345"/>
      <c r="U266" s="350"/>
      <c r="V266" s="350"/>
      <c r="W266" s="334"/>
      <c r="X266" s="334"/>
      <c r="AM266" s="348"/>
    </row>
    <row r="267" spans="1:41" ht="15">
      <c r="B267" s="294" t="s">
        <v>70</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SUMPRODUCT(E150:E255,Y150:Y255)</f>
        <v>372639.96386133844</v>
      </c>
      <c r="Z267" s="291">
        <f>SUMPRODUCT(E150:E255,Z150:Z255)</f>
        <v>545127.84609486989</v>
      </c>
      <c r="AA267" s="291">
        <f>IF(AA149="kW",SUMPRODUCT(N150:N255,P150:P255,AA150:AA255),SUMPRODUCT(E150:E255,AA150:AA255))</f>
        <v>0</v>
      </c>
      <c r="AB267" s="291">
        <f>IF(AB149="kW",SUMPRODUCT(N150:N255,P150:P255,AB150:AB255),SUMPRODUCT(E150:E255,AB150:AB255))</f>
        <v>470.45654267907111</v>
      </c>
      <c r="AC267" s="291">
        <f>IF(AC149="kW",SUMPRODUCT(N150:N255,P150:P255,AC150:AC255),SUMPRODUCT(E150:E255,AC150:AC255))</f>
        <v>3816.0352828517553</v>
      </c>
      <c r="AD267" s="291">
        <f>IF(AD149="kW",SUMPRODUCT(N150:N255,P150:P255,AD150:AD255),SUMPRODUCT(E150:E255, AD150:AD255))</f>
        <v>0</v>
      </c>
      <c r="AE267" s="291">
        <f>IF(AE149="kW",SUMPRODUCT(N150:N255,P150:P255,AE150:AE255),SUMPRODUCT(E150:E255,AE150:AE255))</f>
        <v>0</v>
      </c>
      <c r="AF267" s="291">
        <f>IF(AF149="kW",SUMPRODUCT(N150:N255,P150:P255,AF150:AF255),SUMPRODUCT(E150:E255,AF150:AF255))</f>
        <v>0</v>
      </c>
      <c r="AG267" s="340">
        <f>'8.  Streetlighting'!F39</f>
        <v>337.57679999999999</v>
      </c>
      <c r="AH267" s="291">
        <f>IF(AH149="kW",SUMPRODUCT(N150:N255,P150:P255,AH150:AH255),SUMPRODUCT(E150:E255,AH150:AH255))</f>
        <v>0</v>
      </c>
      <c r="AI267" s="291">
        <f>IF(AI149="kW",SUMPRODUCT(N150:N255,P150:P255,AI150:AI255),SUMPRODUCT(E150:E255,AI150:AI255))</f>
        <v>0</v>
      </c>
      <c r="AJ267" s="291">
        <f>IF(AJ149="kW",SUMPRODUCT(N150:N255,P150:P255,AJ150:AJ255),SUMPRODUCT(E150:E255,AJ150:AJ255))</f>
        <v>0</v>
      </c>
      <c r="AK267" s="291">
        <f>IF(AK149="kW",SUMPRODUCT(N150:N255,P150:P255,AK150:AK255),SUMPRODUCT(E150:E255,AK150:AK255))</f>
        <v>0</v>
      </c>
      <c r="AL267" s="291">
        <f>IF(AL149="kW",SUMPRODUCT(N150:N255,P150:P255,AL150:AL255),SUMPRODUCT(E150:E255,AL150:AL255))</f>
        <v>0</v>
      </c>
      <c r="AM267" s="348"/>
      <c r="AO267" s="283"/>
    </row>
    <row r="268" spans="1:41" ht="15">
      <c r="B268" s="294" t="s">
        <v>71</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SUMPRODUCT(F150:F255,Y150:Y255)</f>
        <v>372208.76384933846</v>
      </c>
      <c r="Z268" s="291">
        <f>SUMPRODUCT(F150:F255,Z150:Z255)</f>
        <v>542306.14286801487</v>
      </c>
      <c r="AA268" s="291">
        <f>IF(AA149="kW",SUMPRODUCT(N150:N255,Q150:Q255,AA150:AA255),SUMPRODUCT(F150:F255,AA150:AA255))</f>
        <v>0</v>
      </c>
      <c r="AB268" s="291">
        <f>IF(AB149="kW",SUMPRODUCT(N150:N255,Q150:Q255,AB150:AB255),SUMPRODUCT(F150:F255,AB150:AB255))</f>
        <v>458.07726631086251</v>
      </c>
      <c r="AC268" s="291">
        <f>IF(AC149="kW",SUMPRODUCT(N150:N255,Q150:Q255,AC150:AC255),SUMPRODUCT(F150:F255, AC150:AC255))</f>
        <v>3732.0686537774191</v>
      </c>
      <c r="AD268" s="291">
        <f>IF(AD149="kW",SUMPRODUCT(N150:N255,Q150:Q255,AD150:AD255),SUMPRODUCT(F150:F255, AD150:AD255))</f>
        <v>0</v>
      </c>
      <c r="AE268" s="291">
        <f>IF(AE149="kW",SUMPRODUCT(N150:N255,Q150:Q255,AE150:AE255),SUMPRODUCT(F150:F255,AE150:AE255))</f>
        <v>0</v>
      </c>
      <c r="AF268" s="291">
        <f>IF(AF149="kW",SUMPRODUCT(N150:N255,Q150:Q255,AF150:AF255),SUMPRODUCT(F150:F255,AF150:AF255))</f>
        <v>0</v>
      </c>
      <c r="AG268" s="340">
        <f>'8.  Streetlighting'!F40</f>
        <v>337.57679999999999</v>
      </c>
      <c r="AH268" s="291">
        <f>IF(AH149="kW",SUMPRODUCT(N150:N255,Q150:Q255,AH150:AH255),SUMPRODUCT(F150:F255,AH150:AH255))</f>
        <v>0</v>
      </c>
      <c r="AI268" s="291">
        <f>IF(AI149="kW",SUMPRODUCT(N150:N255,Q150:Q255,AI150:AI255),SUMPRODUCT(F150:F255,AI150:AI255))</f>
        <v>0</v>
      </c>
      <c r="AJ268" s="291">
        <f>IF(AJ149="kW",SUMPRODUCT(N150:N255,Q150:Q255,AJ150:AJ255),SUMPRODUCT(F150:F255,AJ150:AJ255))</f>
        <v>0</v>
      </c>
      <c r="AK268" s="291">
        <f>IF(AK149="kW",SUMPRODUCT(N150:N255,Q150:Q255,AK150:AK255),SUMPRODUCT(F150:F255,AK150:AK255))</f>
        <v>0</v>
      </c>
      <c r="AL268" s="291">
        <f>IF(AL149="kW",SUMPRODUCT(N150:N255,Q150:Q255,AL150:AL255),SUMPRODUCT(F150:F255,AL150:AL255))</f>
        <v>0</v>
      </c>
      <c r="AM268" s="337"/>
    </row>
    <row r="269" spans="1:41" ht="15">
      <c r="B269" s="324" t="s">
        <v>189</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SUMPRODUCT(G150:G255,Y150:Y255)</f>
        <v>370786.74397288589</v>
      </c>
      <c r="Z269" s="291">
        <f>SUMPRODUCT(G150:G255,Z150:Z255)</f>
        <v>467492.92396173452</v>
      </c>
      <c r="AA269" s="291">
        <f>IF(AA149="kW",SUMPRODUCT(N150:N255,R150:R255,AA150:AA255),SUMPRODUCT(G150:G255,AA150:AA255))</f>
        <v>0</v>
      </c>
      <c r="AB269" s="291">
        <f>IF(AB149="kW",SUMPRODUCT(N150:N255,R150:R255,AB150:AB255),SUMPRODUCT(G150:G255,AB150:AB255))</f>
        <v>432.49216278774969</v>
      </c>
      <c r="AC269" s="291">
        <f>IF(AC149="kW",SUMPRODUCT(N150:N255,R150:R255,AC150:AC255),SUMPRODUCT(G150:G255, AC150:AC255))</f>
        <v>3587.5799524987542</v>
      </c>
      <c r="AD269" s="291">
        <f>IF(AD149="kW",SUMPRODUCT(N150:N255,R150:R255,AD150:AD255),SUMPRODUCT(G150:G255, AD150:AD255))</f>
        <v>0</v>
      </c>
      <c r="AE269" s="291">
        <f>IF(AE149="kW",SUMPRODUCT(N150:N255,R150:R255,AE150:AE255),SUMPRODUCT(G150:G255,AE150:AE255))</f>
        <v>0</v>
      </c>
      <c r="AF269" s="291">
        <f>IF(AF149="kW",SUMPRODUCT(N150:N255,R150:R255,AF150:AF255),SUMPRODUCT(G150:G255,AF150:AF255))</f>
        <v>0</v>
      </c>
      <c r="AG269" s="340">
        <f>'8.  Streetlighting'!F41</f>
        <v>337.57679999999999</v>
      </c>
      <c r="AH269" s="291">
        <f>IF(AH149="kW",SUMPRODUCT(N150:N255,R150:R255,AH150:AH255),SUMPRODUCT(G150:G255,AH150:AH255))</f>
        <v>0</v>
      </c>
      <c r="AI269" s="291">
        <f>IF(AI149="kW",SUMPRODUCT(N150:N255,R150:R255,AI150:AI255),SUMPRODUCT(G150:G255,AI150:AI255))</f>
        <v>0</v>
      </c>
      <c r="AJ269" s="291">
        <f>IF(AJ149="kW",SUMPRODUCT(N150:N255,R150:R255,AJ150:AJ255),SUMPRODUCT(G150:G255,AJ150:AJ255))</f>
        <v>0</v>
      </c>
      <c r="AK269" s="291">
        <f>IF(AK149="kW",SUMPRODUCT(N150:N255,R150:R255,AK150:AK255),SUMPRODUCT(G150:G255,AK150:AK255))</f>
        <v>0</v>
      </c>
      <c r="AL269" s="291">
        <f>IF(AL149="kW",SUMPRODUCT(N150:N255,R150:R255,AL150:AL255),SUMPRODUCT(G150:G255,AL150:AL255))</f>
        <v>0</v>
      </c>
      <c r="AM269" s="337"/>
    </row>
    <row r="270" spans="1:41" ht="15">
      <c r="B270" s="324" t="s">
        <v>190</v>
      </c>
      <c r="C270" s="356"/>
      <c r="D270" s="279"/>
      <c r="E270" s="279"/>
      <c r="F270" s="279"/>
      <c r="G270" s="279"/>
      <c r="H270" s="279"/>
      <c r="I270" s="279"/>
      <c r="J270" s="279"/>
      <c r="K270" s="279"/>
      <c r="L270" s="279"/>
      <c r="M270" s="279"/>
      <c r="N270" s="279"/>
      <c r="O270" s="357"/>
      <c r="P270" s="279"/>
      <c r="Q270" s="279"/>
      <c r="R270" s="279"/>
      <c r="S270" s="304"/>
      <c r="T270" s="309"/>
      <c r="U270" s="309"/>
      <c r="V270" s="279"/>
      <c r="W270" s="279"/>
      <c r="X270" s="309"/>
      <c r="Y270" s="291">
        <f>SUMPRODUCT(H150:H255,Y150:Y255)</f>
        <v>301359.79295052704</v>
      </c>
      <c r="Z270" s="291">
        <f>SUMPRODUCT(H150:H255,Z150:Z255)</f>
        <v>466139.44593193551</v>
      </c>
      <c r="AA270" s="291">
        <f>IF(AA149="kW",SUMPRODUCT(N150:N255,S150:S255,AA150:AA255),SUMPRODUCT(H150:H255,AA150:AA255))</f>
        <v>0</v>
      </c>
      <c r="AB270" s="291">
        <f>IF(AB149="kW",SUMPRODUCT(N150:N255,S150:S255,AB150:AB255),SUMPRODUCT(H150:H255,AB150:AB255))</f>
        <v>432.49216278774969</v>
      </c>
      <c r="AC270" s="291">
        <f>IF(AC149="kW",SUMPRODUCT(N150:N255,S150:S255,AC150:AC255),SUMPRODUCT(H150:H255, AC150:AC255))</f>
        <v>3587.5799524987542</v>
      </c>
      <c r="AD270" s="291">
        <f>IF(AD149="kW",SUMPRODUCT(N150:N255,S150:S255,AD150:AD255),SUMPRODUCT(H150:H255, AD150:AD255))</f>
        <v>0</v>
      </c>
      <c r="AE270" s="291">
        <f>IF(AE149="kW",SUMPRODUCT(N150:N255,S150:S255,AE150:AE255),SUMPRODUCT(H150:H255,AE150:AE255))</f>
        <v>0</v>
      </c>
      <c r="AF270" s="291">
        <f>IF(AF149="kW",SUMPRODUCT(N150:N255,S150:S255,AF150:AF255),SUMPRODUCT(H150:H255,AF150:AF255))</f>
        <v>0</v>
      </c>
      <c r="AG270" s="340">
        <f>'8.  Streetlighting'!F42</f>
        <v>337.57679999999999</v>
      </c>
      <c r="AH270" s="291">
        <f>IF(AH149="kW",SUMPRODUCT(N150:N255,S150:S255,AH150:AH255),SUMPRODUCT(H150:H255,AH150:AH255))</f>
        <v>0</v>
      </c>
      <c r="AI270" s="291">
        <f>IF(AI149="kW",SUMPRODUCT(N150:N255,S150:S255,AI150:AI255),SUMPRODUCT(H150:H255,AI150:AI255))</f>
        <v>0</v>
      </c>
      <c r="AJ270" s="291">
        <f>IF(AJ149="kW",SUMPRODUCT(N150:N255,S150:S255,AJ150:AJ255),SUMPRODUCT(H150:H255,AJ150:AJ255))</f>
        <v>0</v>
      </c>
      <c r="AK270" s="291">
        <f>IF(AK149="kW",SUMPRODUCT(N150:N255,S150:S255,AK150:AK255),SUMPRODUCT(H150:H255,AK150:AK255))</f>
        <v>0</v>
      </c>
      <c r="AL270" s="291">
        <f>IF(AL149="kW",SUMPRODUCT(N150:N255,S150:S255,AL150:AL255),SUMPRODUCT(H150:H255,AL150:AL255))</f>
        <v>0</v>
      </c>
      <c r="AM270" s="337"/>
    </row>
    <row r="271" spans="1:41" ht="15">
      <c r="B271" s="324" t="s">
        <v>191</v>
      </c>
      <c r="C271" s="356"/>
      <c r="D271" s="279"/>
      <c r="E271" s="279"/>
      <c r="F271" s="279"/>
      <c r="G271" s="279"/>
      <c r="H271" s="279"/>
      <c r="I271" s="279"/>
      <c r="J271" s="279"/>
      <c r="K271" s="279"/>
      <c r="L271" s="279"/>
      <c r="M271" s="279"/>
      <c r="N271" s="279"/>
      <c r="O271" s="357"/>
      <c r="P271" s="279"/>
      <c r="Q271" s="279"/>
      <c r="R271" s="279"/>
      <c r="S271" s="304"/>
      <c r="T271" s="309"/>
      <c r="U271" s="309"/>
      <c r="V271" s="279"/>
      <c r="W271" s="279"/>
      <c r="X271" s="309"/>
      <c r="Y271" s="291">
        <f>SUMPRODUCT(I150:I255,Y150:Y255)</f>
        <v>212725.14830847882</v>
      </c>
      <c r="Z271" s="291">
        <f>SUMPRODUCT(I150:I255,Z150:Z255)</f>
        <v>277278.51463458774</v>
      </c>
      <c r="AA271" s="291">
        <f>IF(AA149="kW",SUMPRODUCT(N150:N255,T150:T255,AA150:AA255),SUMPRODUCT(I150:I255,AA150:AA255))</f>
        <v>0</v>
      </c>
      <c r="AB271" s="291">
        <f>IF(AB149="kW",SUMPRODUCT(N150:N255,T150:T255,AB150:AB255),SUMPRODUCT(I150:I255,AB150:AB255))</f>
        <v>414.75180494052097</v>
      </c>
      <c r="AC271" s="291">
        <f>IF(AC149="kW",SUMPRODUCT(N150:N255,T150:T255,AC150:AC255),SUMPRODUCT(I150:I255, AC150:AC255))</f>
        <v>3487.3934801927398</v>
      </c>
      <c r="AD271" s="291">
        <f>IF(AD149="kW",SUMPRODUCT(N150:N255,T150:T255,AD150:AD255),SUMPRODUCT(I150:I255, AD150:AD255))</f>
        <v>0</v>
      </c>
      <c r="AE271" s="291">
        <f>IF(AE149="kW",SUMPRODUCT(N150:N255,T150:T255,AE150:AE255),SUMPRODUCT(I150:I255,AE150:AE255))</f>
        <v>0</v>
      </c>
      <c r="AF271" s="291">
        <f>IF(AF149="kW",SUMPRODUCT(N150:N255,T150:T255,AF150:AF255),SUMPRODUCT(I150:I255,AF150:AF255))</f>
        <v>0</v>
      </c>
      <c r="AG271" s="340">
        <f>'8.  Streetlighting'!F43</f>
        <v>337.57679999999999</v>
      </c>
      <c r="AH271" s="291">
        <f>IF(AH149="kW",SUMPRODUCT(N150:N255,T150:T255,AH150:AH255),SUMPRODUCT(I150:I255,AH150:AH255))</f>
        <v>0</v>
      </c>
      <c r="AI271" s="291">
        <f>IF(AI149="kW",SUMPRODUCT(N150:N255,T150:T255,AI150:AI255),SUMPRODUCT(I150:I255,AI150:AI255))</f>
        <v>0</v>
      </c>
      <c r="AJ271" s="291">
        <f>IF(AJ149="kW",SUMPRODUCT(N150:N255,T150:T255,AJ150:AJ255),SUMPRODUCT(I150:I255,AJ150:AJ255))</f>
        <v>0</v>
      </c>
      <c r="AK271" s="291">
        <f>IF(AK149="kW",SUMPRODUCT(N150:N255,T150:T255,AK150:AK255),SUMPRODUCT(I150:I255,AK150:AK255))</f>
        <v>0</v>
      </c>
      <c r="AL271" s="291">
        <f>IF(AL149="kW",SUMPRODUCT(N150:N255,T150:T255,AL150:AL255),SUMPRODUCT(I150:I255,AL150:AL255))</f>
        <v>0</v>
      </c>
      <c r="AM271" s="337"/>
    </row>
    <row r="272" spans="1:41" ht="15">
      <c r="B272" s="324" t="s">
        <v>192</v>
      </c>
      <c r="C272" s="356"/>
      <c r="D272" s="309"/>
      <c r="E272" s="309"/>
      <c r="F272" s="309"/>
      <c r="G272" s="309"/>
      <c r="H272" s="309"/>
      <c r="I272" s="309"/>
      <c r="J272" s="309"/>
      <c r="K272" s="309"/>
      <c r="L272" s="309"/>
      <c r="M272" s="309"/>
      <c r="N272" s="309"/>
      <c r="O272" s="357"/>
      <c r="P272" s="309"/>
      <c r="Q272" s="309"/>
      <c r="R272" s="309"/>
      <c r="S272" s="304"/>
      <c r="T272" s="309"/>
      <c r="U272" s="309"/>
      <c r="V272" s="309"/>
      <c r="W272" s="309"/>
      <c r="X272" s="309"/>
      <c r="Y272" s="291">
        <f>SUMPRODUCT(J150:J255,Y150:Y255)</f>
        <v>0</v>
      </c>
      <c r="Z272" s="291">
        <f>SUMPRODUCT(J150:J255,Z150:Z255)</f>
        <v>0</v>
      </c>
      <c r="AA272" s="291">
        <f>IF(AA149="kW",SUMPRODUCT(N150:N255,U150:U255,AA150:AA255),SUMPRODUCT(J150:J255,AA150:AA255))</f>
        <v>0</v>
      </c>
      <c r="AB272" s="291">
        <f>IF(AB149="kW",SUMPRODUCT(N150:N255,U150:U255,AB150:AB255),SUMPRODUCT(J150:J255,AB150:AB255))</f>
        <v>0</v>
      </c>
      <c r="AC272" s="291">
        <f>IF(AC149="kW",SUMPRODUCT(N150:N255,U150:U255,AC150:AC255),SUMPRODUCT(J150:J255, AC150:AC255))</f>
        <v>0</v>
      </c>
      <c r="AD272" s="291">
        <f>IF(AD149="kW",SUMPRODUCT(N150:N255,U150:U255,AD150:AD255),SUMPRODUCT(J150:J255, AD150:AD255))</f>
        <v>0</v>
      </c>
      <c r="AE272" s="291">
        <f>IF(AE149="kW",SUMPRODUCT(N150:N255,U150:U255,AE150:AE255),SUMPRODUCT(J150:J255,AE150:AE255))</f>
        <v>0</v>
      </c>
      <c r="AF272" s="291">
        <f>IF(AF149="kW",SUMPRODUCT(N150:N255,U150:U255,AF150:AF255),SUMPRODUCT(J150:J255,AF150:AF255))</f>
        <v>0</v>
      </c>
      <c r="AG272" s="340">
        <f>'8.  Streetlighting'!F81</f>
        <v>0</v>
      </c>
      <c r="AH272" s="291">
        <f>IF(AH149="kW",SUMPRODUCT(N150:N255,U150:U255,AH150:AH255),SUMPRODUCT(J150:J255,AH150:AH255))</f>
        <v>0</v>
      </c>
      <c r="AI272" s="291">
        <f>IF(AI149="kW",SUMPRODUCT(N150:N255,U150:U255,AI150:AI255),SUMPRODUCT(J150:J255,AI150:AI255))</f>
        <v>0</v>
      </c>
      <c r="AJ272" s="291">
        <f>IF(AJ149="kW",SUMPRODUCT(N150:N255,U150:U255,AJ150:AJ255),SUMPRODUCT(J150:J255,AJ150:AJ255))</f>
        <v>0</v>
      </c>
      <c r="AK272" s="291">
        <f>IF(AK149="kW",SUMPRODUCT(N150:N255,U150:U255,AK150:AK255),SUMPRODUCT(J150:J255,AK150:AK255))</f>
        <v>0</v>
      </c>
      <c r="AL272" s="291">
        <f>IF(AL149="kW",SUMPRODUCT(N150:N255,U150:U255,AL150:AL255),SUMPRODUCT(J150:J255,AL150:AL255))</f>
        <v>0</v>
      </c>
      <c r="AM272" s="337"/>
    </row>
    <row r="273" spans="1:39" ht="15">
      <c r="B273" s="324" t="s">
        <v>193</v>
      </c>
      <c r="C273" s="356"/>
      <c r="D273" s="335"/>
      <c r="E273" s="335"/>
      <c r="F273" s="335"/>
      <c r="G273" s="335"/>
      <c r="H273" s="335"/>
      <c r="I273" s="335"/>
      <c r="J273" s="335"/>
      <c r="K273" s="335"/>
      <c r="L273" s="335"/>
      <c r="M273" s="335"/>
      <c r="N273" s="335"/>
      <c r="O273" s="309"/>
      <c r="P273" s="279"/>
      <c r="Q273" s="279"/>
      <c r="R273" s="309"/>
      <c r="S273" s="304"/>
      <c r="T273" s="309"/>
      <c r="U273" s="309"/>
      <c r="V273" s="357"/>
      <c r="W273" s="357"/>
      <c r="X273" s="309"/>
      <c r="Y273" s="291">
        <f>SUMPRODUCT(K150:K255,Y150:Y255)</f>
        <v>0</v>
      </c>
      <c r="Z273" s="291">
        <f>SUMPRODUCT(K150:K255,Z150:Z255)</f>
        <v>0</v>
      </c>
      <c r="AA273" s="291">
        <f>IF(AA149="kW",SUMPRODUCT(N150:N255,V150:V255,AA150:AA255),SUMPRODUCT(K150:K255,AA150:AA255))</f>
        <v>0</v>
      </c>
      <c r="AB273" s="291">
        <f>IF(AB149="kW",SUMPRODUCT(N150:N255,V150:V255,AB150:AB255),SUMPRODUCT(K150:K255,AB150:AB255))</f>
        <v>0</v>
      </c>
      <c r="AC273" s="291">
        <f>IF(AC149="kW",SUMPRODUCT(N150:N255,V150:V255,AC150:AC255),SUMPRODUCT(K150:K255, AC150:AC255))</f>
        <v>0</v>
      </c>
      <c r="AD273" s="291">
        <f>IF(AD149="kW",SUMPRODUCT(N150:N255,V150:V255,AD150:AD255),SUMPRODUCT(K150:K255, AD150:AD255))</f>
        <v>0</v>
      </c>
      <c r="AE273" s="291">
        <f>IF(AE149="kW",SUMPRODUCT(N150:N255,V150:V255,AE150:AE255),SUMPRODUCT(K150:K255,AE150:AE255))</f>
        <v>0</v>
      </c>
      <c r="AF273" s="291">
        <f>IF(AF149="kW",SUMPRODUCT(N150:N255,V150:V255,AF150:AF255),SUMPRODUCT(K150:K255,AF150:AF255))</f>
        <v>0</v>
      </c>
      <c r="AG273" s="291">
        <f>IF(AG149="kW",SUMPRODUCT(N150:N255,V150:V255,AG150:AG255),SUMPRODUCT(K150:K255,AG150:AG255))</f>
        <v>0</v>
      </c>
      <c r="AH273" s="291">
        <f>IF(AH149="kW",SUMPRODUCT(N150:N255,V150:V255,AH150:AH255),SUMPRODUCT(K150:K255,AH150:AH255))</f>
        <v>0</v>
      </c>
      <c r="AI273" s="291">
        <f>IF(AI149="kW",SUMPRODUCT(N150:N255,V150:V255,AI150:AI255),SUMPRODUCT(K150:K255,AI150:AI255))</f>
        <v>0</v>
      </c>
      <c r="AJ273" s="291">
        <f>IF(AJ149="kW",SUMPRODUCT(N150:N255,V150:V255,AJ150:AJ255),SUMPRODUCT(K150:K255,AJ150:AJ255))</f>
        <v>0</v>
      </c>
      <c r="AK273" s="291">
        <f>IF(AK149="kW",SUMPRODUCT(N150:N255,V150:V255,AK150:AK255),SUMPRODUCT(K150:K255,AK150:AK255))</f>
        <v>0</v>
      </c>
      <c r="AL273" s="291">
        <f>IF(AL149="kW",SUMPRODUCT(N150:N255,V150:V255,AL150:AL255),SUMPRODUCT(K150:K255,AL150:AL255))</f>
        <v>0</v>
      </c>
      <c r="AM273" s="337"/>
    </row>
    <row r="274" spans="1:39" ht="15">
      <c r="B274" s="381" t="s">
        <v>194</v>
      </c>
      <c r="C274" s="359"/>
      <c r="D274" s="382"/>
      <c r="E274" s="382"/>
      <c r="F274" s="382"/>
      <c r="G274" s="382"/>
      <c r="H274" s="382"/>
      <c r="I274" s="382"/>
      <c r="J274" s="382"/>
      <c r="K274" s="382"/>
      <c r="L274" s="382"/>
      <c r="M274" s="382"/>
      <c r="N274" s="382"/>
      <c r="O274" s="383"/>
      <c r="P274" s="384"/>
      <c r="Q274" s="384"/>
      <c r="R274" s="385"/>
      <c r="S274" s="364"/>
      <c r="T274" s="385"/>
      <c r="U274" s="385"/>
      <c r="V274" s="383"/>
      <c r="W274" s="383"/>
      <c r="X274" s="385"/>
      <c r="Y274" s="326">
        <f>SUMPRODUCT(L150:L255,Y150:Y255)</f>
        <v>0</v>
      </c>
      <c r="Z274" s="326">
        <f>SUMPRODUCT(L150:L255,Z150:Z255)</f>
        <v>0</v>
      </c>
      <c r="AA274" s="326">
        <f>IF(AA149="kW",SUMPRODUCT(N150:N255,W150:W255,AA150:AA255),SUMPRODUCT(L150:L255,AA150:AA255))</f>
        <v>0</v>
      </c>
      <c r="AB274" s="326">
        <f>IF(AB149="kW",SUMPRODUCT(N150:N255,W150:W255,AB150:AB255),SUMPRODUCT(L150:L255,AB150:AB255))</f>
        <v>0</v>
      </c>
      <c r="AC274" s="326">
        <f>IF(AC149="kW",SUMPRODUCT(N150:N255,W150:W255,AC150:AC255),SUMPRODUCT(L150:L255, AC150:AC255))</f>
        <v>0</v>
      </c>
      <c r="AD274" s="326">
        <f>IF(AD149="kW",SUMPRODUCT(N150:N255,W150:W255,AD150:AD255),SUMPRODUCT(L150:L255, AD150:AD255))</f>
        <v>0</v>
      </c>
      <c r="AE274" s="326">
        <f>IF(AE149="kW",SUMPRODUCT(N150:N255,W150:W255,AE150:AE255),SUMPRODUCT(L150:L255,AE150:AE255))</f>
        <v>0</v>
      </c>
      <c r="AF274" s="326">
        <f>IF(AF149="kW",SUMPRODUCT(N150:N255,W150:W255,AF150:AF255),SUMPRODUCT(L150:L255,AF150:AF255))</f>
        <v>0</v>
      </c>
      <c r="AG274" s="326">
        <f>IF(AG149="kW",SUMPRODUCT(N150:N255,W150:W255,AG150:AG255),SUMPRODUCT(L150:L255,AG150:AG255))</f>
        <v>0</v>
      </c>
      <c r="AH274" s="326">
        <f>IF(AH149="kW",SUMPRODUCT(N150:N255,W150:W255,AH150:AH255),SUMPRODUCT(L150:L255,AH150:AH255))</f>
        <v>0</v>
      </c>
      <c r="AI274" s="326">
        <f>IF(AI149="kW",SUMPRODUCT(N150:N255,W150:W255,AI150:AI255),SUMPRODUCT(L150:L255,AI150:AI255))</f>
        <v>0</v>
      </c>
      <c r="AJ274" s="326">
        <f>IF(AJ149="kW",SUMPRODUCT(N150:N255,W150:W255,AJ150:AJ255),SUMPRODUCT(L150:L255,AJ150:AJ255))</f>
        <v>0</v>
      </c>
      <c r="AK274" s="326">
        <f>IF(AK149="kW",SUMPRODUCT(N150:N255,W150:W255,AK150:AK255),SUMPRODUCT(L150:L255,AK150:AK255))</f>
        <v>0</v>
      </c>
      <c r="AL274" s="326">
        <f>IF(AL149="kW",SUMPRODUCT(N150:N255,W150:W255,AL150:AL255),SUMPRODUCT(L150:L255,AL150:AL255))</f>
        <v>0</v>
      </c>
      <c r="AM274" s="386"/>
    </row>
    <row r="275" spans="1:39" ht="18.75" customHeight="1">
      <c r="B275" s="368" t="s">
        <v>741</v>
      </c>
      <c r="C275" s="387"/>
      <c r="D275" s="388"/>
      <c r="E275" s="388"/>
      <c r="F275" s="388"/>
      <c r="G275" s="388"/>
      <c r="H275" s="388"/>
      <c r="I275" s="388"/>
      <c r="J275" s="388"/>
      <c r="K275" s="388"/>
      <c r="L275" s="388"/>
      <c r="M275" s="388"/>
      <c r="N275" s="388"/>
      <c r="O275" s="388"/>
      <c r="P275" s="388"/>
      <c r="Q275" s="388"/>
      <c r="R275" s="388"/>
      <c r="S275" s="371"/>
      <c r="T275" s="372"/>
      <c r="U275" s="388"/>
      <c r="V275" s="388"/>
      <c r="W275" s="388"/>
      <c r="X275" s="388"/>
      <c r="Y275" s="389"/>
      <c r="Z275" s="389"/>
      <c r="AA275" s="389"/>
      <c r="AB275" s="389"/>
      <c r="AC275" s="389"/>
      <c r="AD275" s="389"/>
      <c r="AE275" s="389"/>
      <c r="AF275" s="389"/>
      <c r="AG275" s="389"/>
      <c r="AH275" s="389"/>
      <c r="AI275" s="389"/>
      <c r="AJ275" s="389"/>
      <c r="AK275" s="389"/>
      <c r="AL275" s="389"/>
      <c r="AM275" s="389"/>
    </row>
    <row r="276" spans="1:39">
      <c r="E276" s="390"/>
      <c r="F276" s="390"/>
      <c r="G276" s="390"/>
      <c r="H276" s="390"/>
      <c r="I276" s="390"/>
      <c r="J276" s="390"/>
      <c r="K276" s="390"/>
      <c r="L276" s="390"/>
      <c r="M276" s="390"/>
      <c r="N276" s="390"/>
      <c r="O276" s="390"/>
      <c r="P276" s="390"/>
      <c r="Q276" s="390"/>
      <c r="R276" s="390"/>
      <c r="S276" s="390"/>
      <c r="T276" s="390"/>
      <c r="U276" s="390"/>
      <c r="V276" s="390"/>
      <c r="W276" s="390"/>
      <c r="X276" s="390"/>
      <c r="Y276" s="256"/>
      <c r="Z276" s="256"/>
      <c r="AA276" s="256"/>
      <c r="AB276" s="256"/>
      <c r="AC276" s="256"/>
      <c r="AD276" s="256"/>
      <c r="AE276" s="256"/>
      <c r="AF276" s="256"/>
      <c r="AG276" s="256"/>
      <c r="AH276" s="256"/>
      <c r="AI276" s="256"/>
      <c r="AJ276" s="256"/>
      <c r="AK276" s="256"/>
      <c r="AL276" s="256"/>
    </row>
    <row r="277" spans="1:39" ht="15.6">
      <c r="B277" s="280" t="s">
        <v>248</v>
      </c>
      <c r="C277" s="281"/>
      <c r="D277" s="592" t="s">
        <v>525</v>
      </c>
      <c r="E277" s="590"/>
      <c r="O277" s="281"/>
      <c r="Y277" s="270"/>
      <c r="Z277" s="267"/>
      <c r="AA277" s="267"/>
      <c r="AB277" s="267"/>
      <c r="AC277" s="267"/>
      <c r="AD277" s="267"/>
      <c r="AE277" s="267"/>
      <c r="AF277" s="267"/>
      <c r="AG277" s="267"/>
      <c r="AH277" s="267"/>
      <c r="AI277" s="267"/>
      <c r="AJ277" s="267"/>
      <c r="AK277" s="267"/>
      <c r="AL277" s="267"/>
      <c r="AM277" s="282"/>
    </row>
    <row r="278" spans="1:39" ht="33" customHeight="1">
      <c r="B278" s="854" t="s">
        <v>211</v>
      </c>
      <c r="C278" s="856" t="s">
        <v>33</v>
      </c>
      <c r="D278" s="284" t="s">
        <v>421</v>
      </c>
      <c r="E278" s="858" t="s">
        <v>209</v>
      </c>
      <c r="F278" s="859"/>
      <c r="G278" s="859"/>
      <c r="H278" s="859"/>
      <c r="I278" s="859"/>
      <c r="J278" s="859"/>
      <c r="K278" s="859"/>
      <c r="L278" s="859"/>
      <c r="M278" s="860"/>
      <c r="N278" s="864" t="s">
        <v>213</v>
      </c>
      <c r="O278" s="284" t="s">
        <v>422</v>
      </c>
      <c r="P278" s="858" t="s">
        <v>212</v>
      </c>
      <c r="Q278" s="859"/>
      <c r="R278" s="859"/>
      <c r="S278" s="859"/>
      <c r="T278" s="859"/>
      <c r="U278" s="859"/>
      <c r="V278" s="859"/>
      <c r="W278" s="859"/>
      <c r="X278" s="860"/>
      <c r="Y278" s="861" t="s">
        <v>243</v>
      </c>
      <c r="Z278" s="862"/>
      <c r="AA278" s="862"/>
      <c r="AB278" s="862"/>
      <c r="AC278" s="862"/>
      <c r="AD278" s="862"/>
      <c r="AE278" s="862"/>
      <c r="AF278" s="862"/>
      <c r="AG278" s="862"/>
      <c r="AH278" s="862"/>
      <c r="AI278" s="862"/>
      <c r="AJ278" s="862"/>
      <c r="AK278" s="862"/>
      <c r="AL278" s="862"/>
      <c r="AM278" s="863"/>
    </row>
    <row r="279" spans="1:39" ht="60.75" customHeight="1">
      <c r="B279" s="855"/>
      <c r="C279" s="857"/>
      <c r="D279" s="285">
        <v>2013</v>
      </c>
      <c r="E279" s="285">
        <v>2014</v>
      </c>
      <c r="F279" s="285">
        <v>2015</v>
      </c>
      <c r="G279" s="285">
        <v>2016</v>
      </c>
      <c r="H279" s="285">
        <v>2017</v>
      </c>
      <c r="I279" s="285">
        <v>2018</v>
      </c>
      <c r="J279" s="285">
        <v>2019</v>
      </c>
      <c r="K279" s="285">
        <v>2020</v>
      </c>
      <c r="L279" s="285">
        <v>2021</v>
      </c>
      <c r="M279" s="285">
        <v>2022</v>
      </c>
      <c r="N279" s="865"/>
      <c r="O279" s="285">
        <v>2013</v>
      </c>
      <c r="P279" s="285">
        <v>2014</v>
      </c>
      <c r="Q279" s="285">
        <v>2015</v>
      </c>
      <c r="R279" s="285">
        <v>2016</v>
      </c>
      <c r="S279" s="285">
        <v>2017</v>
      </c>
      <c r="T279" s="285">
        <v>2018</v>
      </c>
      <c r="U279" s="285">
        <v>2019</v>
      </c>
      <c r="V279" s="285">
        <v>2020</v>
      </c>
      <c r="W279" s="285">
        <v>2021</v>
      </c>
      <c r="X279" s="285">
        <v>2022</v>
      </c>
      <c r="Y279" s="285" t="str">
        <f>'1.  LRAMVA Summary'!D52</f>
        <v>Residential</v>
      </c>
      <c r="Z279" s="285" t="str">
        <f>'1.  LRAMVA Summary'!E52</f>
        <v>GS&lt;50 kW</v>
      </c>
      <c r="AA279" s="285" t="str">
        <f>'1.  LRAMVA Summary'!F52</f>
        <v>GS&gt;50 to 999 kW</v>
      </c>
      <c r="AB279" s="285" t="str">
        <f>'1.  LRAMVA Summary'!G52</f>
        <v>Intermediate</v>
      </c>
      <c r="AC279" s="285" t="str">
        <f>'1.  LRAMVA Summary'!H52</f>
        <v>Large Use</v>
      </c>
      <c r="AD279" s="285" t="str">
        <f>'1.  LRAMVA Summary'!I52</f>
        <v>Embedded Distributor</v>
      </c>
      <c r="AE279" s="285" t="str">
        <f>'1.  LRAMVA Summary'!J52</f>
        <v>Unmetered Scattered Load</v>
      </c>
      <c r="AF279" s="285" t="str">
        <f>'1.  LRAMVA Summary'!K52</f>
        <v>Sentinel Lighting</v>
      </c>
      <c r="AG279" s="285" t="str">
        <f>'1.  LRAMVA Summary'!L52</f>
        <v>Street Lighting</v>
      </c>
      <c r="AH279" s="285" t="str">
        <f>'1.  LRAMVA Summary'!M52</f>
        <v/>
      </c>
      <c r="AI279" s="285" t="str">
        <f>'1.  LRAMVA Summary'!N52</f>
        <v/>
      </c>
      <c r="AJ279" s="285" t="str">
        <f>'1.  LRAMVA Summary'!O52</f>
        <v/>
      </c>
      <c r="AK279" s="285" t="str">
        <f>'1.  LRAMVA Summary'!P52</f>
        <v/>
      </c>
      <c r="AL279" s="285" t="str">
        <f>'1.  LRAMVA Summary'!Q52</f>
        <v/>
      </c>
      <c r="AM279" s="287" t="str">
        <f>'1.  LRAMVA Summary'!R52</f>
        <v>Total</v>
      </c>
    </row>
    <row r="280" spans="1:39" ht="15" customHeight="1">
      <c r="A280" s="510"/>
      <c r="B280" s="288" t="s">
        <v>0</v>
      </c>
      <c r="C280" s="289"/>
      <c r="D280" s="289"/>
      <c r="E280" s="289"/>
      <c r="F280" s="289"/>
      <c r="G280" s="289"/>
      <c r="H280" s="289"/>
      <c r="I280" s="289"/>
      <c r="J280" s="289"/>
      <c r="K280" s="289"/>
      <c r="L280" s="289"/>
      <c r="M280" s="289"/>
      <c r="N280" s="290"/>
      <c r="O280" s="289"/>
      <c r="P280" s="289"/>
      <c r="Q280" s="289"/>
      <c r="R280" s="289"/>
      <c r="S280" s="289"/>
      <c r="T280" s="289"/>
      <c r="U280" s="289"/>
      <c r="V280" s="289"/>
      <c r="W280" s="289"/>
      <c r="X280" s="289"/>
      <c r="Y280" s="291" t="str">
        <f>'1.  LRAMVA Summary'!D53</f>
        <v>kWh</v>
      </c>
      <c r="Z280" s="291" t="str">
        <f>'1.  LRAMVA Summary'!E53</f>
        <v>kWh</v>
      </c>
      <c r="AA280" s="291" t="str">
        <f>'1.  LRAMVA Summary'!F53</f>
        <v>kW</v>
      </c>
      <c r="AB280" s="291" t="str">
        <f>'1.  LRAMVA Summary'!G53</f>
        <v>kW</v>
      </c>
      <c r="AC280" s="291" t="str">
        <f>'1.  LRAMVA Summary'!H53</f>
        <v>kW</v>
      </c>
      <c r="AD280" s="291" t="str">
        <f>'1.  LRAMVA Summary'!I53</f>
        <v>kW</v>
      </c>
      <c r="AE280" s="291" t="str">
        <f>'1.  LRAMVA Summary'!J53</f>
        <v>kWh</v>
      </c>
      <c r="AF280" s="291" t="str">
        <f>'1.  LRAMVA Summary'!K53</f>
        <v>kW</v>
      </c>
      <c r="AG280" s="291" t="str">
        <f>'1.  LRAMVA Summary'!L53</f>
        <v>kW</v>
      </c>
      <c r="AH280" s="291">
        <f>'1.  LRAMVA Summary'!M53</f>
        <v>0</v>
      </c>
      <c r="AI280" s="291">
        <f>'1.  LRAMVA Summary'!N53</f>
        <v>0</v>
      </c>
      <c r="AJ280" s="291">
        <f>'1.  LRAMVA Summary'!O53</f>
        <v>0</v>
      </c>
      <c r="AK280" s="291">
        <f>'1.  LRAMVA Summary'!P53</f>
        <v>0</v>
      </c>
      <c r="AL280" s="291">
        <f>'1.  LRAMVA Summary'!Q53</f>
        <v>0</v>
      </c>
      <c r="AM280" s="292"/>
    </row>
    <row r="281" spans="1:39" ht="15" outlineLevel="1">
      <c r="A281" s="509">
        <v>1</v>
      </c>
      <c r="B281" s="294" t="s">
        <v>1</v>
      </c>
      <c r="C281" s="291" t="s">
        <v>25</v>
      </c>
      <c r="D281" s="295">
        <v>86185.252999999997</v>
      </c>
      <c r="E281" s="295">
        <v>86185.253018723335</v>
      </c>
      <c r="F281" s="295">
        <v>86185.253018723335</v>
      </c>
      <c r="G281" s="295">
        <v>86082.708500390334</v>
      </c>
      <c r="H281" s="295">
        <v>49974.916272482442</v>
      </c>
      <c r="I281" s="295"/>
      <c r="J281" s="295"/>
      <c r="K281" s="295"/>
      <c r="L281" s="295"/>
      <c r="M281" s="295"/>
      <c r="N281" s="291"/>
      <c r="O281" s="295">
        <v>12.813511676786709</v>
      </c>
      <c r="P281" s="295">
        <v>12.813511676786709</v>
      </c>
      <c r="Q281" s="295">
        <v>12.813511676786709</v>
      </c>
      <c r="R281" s="295">
        <v>12.708727646786709</v>
      </c>
      <c r="S281" s="295">
        <v>7.344753496868007</v>
      </c>
      <c r="T281" s="295"/>
      <c r="U281" s="295"/>
      <c r="V281" s="295"/>
      <c r="W281" s="295"/>
      <c r="X281" s="295"/>
      <c r="Y281" s="410">
        <v>1</v>
      </c>
      <c r="Z281" s="410"/>
      <c r="AA281" s="410"/>
      <c r="AB281" s="410"/>
      <c r="AC281" s="410"/>
      <c r="AD281" s="410"/>
      <c r="AE281" s="410"/>
      <c r="AF281" s="410"/>
      <c r="AG281" s="410"/>
      <c r="AH281" s="410"/>
      <c r="AI281" s="410"/>
      <c r="AJ281" s="410"/>
      <c r="AK281" s="410"/>
      <c r="AL281" s="410"/>
      <c r="AM281" s="296">
        <f>SUM(Y281:AL281)</f>
        <v>1</v>
      </c>
    </row>
    <row r="282" spans="1:39" ht="15" outlineLevel="1">
      <c r="B282" s="294" t="s">
        <v>249</v>
      </c>
      <c r="C282" s="291" t="s">
        <v>163</v>
      </c>
      <c r="D282" s="295"/>
      <c r="E282" s="295"/>
      <c r="F282" s="295"/>
      <c r="G282" s="295"/>
      <c r="H282" s="295"/>
      <c r="I282" s="295"/>
      <c r="J282" s="295"/>
      <c r="K282" s="295"/>
      <c r="L282" s="295"/>
      <c r="M282" s="295"/>
      <c r="N282" s="468"/>
      <c r="O282" s="295"/>
      <c r="P282" s="295"/>
      <c r="Q282" s="295"/>
      <c r="R282" s="295"/>
      <c r="S282" s="295"/>
      <c r="T282" s="295"/>
      <c r="U282" s="295"/>
      <c r="V282" s="295"/>
      <c r="W282" s="295"/>
      <c r="X282" s="295"/>
      <c r="Y282" s="411">
        <f>Y281</f>
        <v>1</v>
      </c>
      <c r="Z282" s="411">
        <f>Z281</f>
        <v>0</v>
      </c>
      <c r="AA282" s="411">
        <f t="shared" ref="AA282:AL282" si="77">AA281</f>
        <v>0</v>
      </c>
      <c r="AB282" s="411">
        <f t="shared" si="77"/>
        <v>0</v>
      </c>
      <c r="AC282" s="411">
        <f t="shared" si="77"/>
        <v>0</v>
      </c>
      <c r="AD282" s="411">
        <f t="shared" si="77"/>
        <v>0</v>
      </c>
      <c r="AE282" s="411">
        <f t="shared" si="77"/>
        <v>0</v>
      </c>
      <c r="AF282" s="411">
        <f t="shared" si="77"/>
        <v>0</v>
      </c>
      <c r="AG282" s="411">
        <f t="shared" si="77"/>
        <v>0</v>
      </c>
      <c r="AH282" s="411">
        <f t="shared" si="77"/>
        <v>0</v>
      </c>
      <c r="AI282" s="411">
        <f t="shared" si="77"/>
        <v>0</v>
      </c>
      <c r="AJ282" s="411">
        <f t="shared" si="77"/>
        <v>0</v>
      </c>
      <c r="AK282" s="411">
        <f t="shared" si="77"/>
        <v>0</v>
      </c>
      <c r="AL282" s="411">
        <f t="shared" si="77"/>
        <v>0</v>
      </c>
      <c r="AM282" s="297"/>
    </row>
    <row r="283" spans="1:39" ht="15.6" outlineLevel="1">
      <c r="A283" s="511"/>
      <c r="B283" s="298"/>
      <c r="C283" s="299"/>
      <c r="D283" s="299"/>
      <c r="E283" s="299"/>
      <c r="F283" s="299"/>
      <c r="G283" s="299"/>
      <c r="H283" s="299"/>
      <c r="I283" s="299"/>
      <c r="J283" s="299"/>
      <c r="K283" s="299"/>
      <c r="L283" s="299"/>
      <c r="M283" s="299"/>
      <c r="N283" s="303"/>
      <c r="O283" s="299"/>
      <c r="P283" s="299"/>
      <c r="Q283" s="299"/>
      <c r="R283" s="299"/>
      <c r="S283" s="299"/>
      <c r="T283" s="299"/>
      <c r="U283" s="299"/>
      <c r="V283" s="299"/>
      <c r="W283" s="299"/>
      <c r="X283" s="299"/>
      <c r="Y283" s="412"/>
      <c r="Z283" s="413"/>
      <c r="AA283" s="413"/>
      <c r="AB283" s="413"/>
      <c r="AC283" s="413"/>
      <c r="AD283" s="413"/>
      <c r="AE283" s="413"/>
      <c r="AF283" s="413"/>
      <c r="AG283" s="413"/>
      <c r="AH283" s="413"/>
      <c r="AI283" s="413"/>
      <c r="AJ283" s="413"/>
      <c r="AK283" s="413"/>
      <c r="AL283" s="413"/>
      <c r="AM283" s="302"/>
    </row>
    <row r="284" spans="1:39" ht="15" outlineLevel="1">
      <c r="A284" s="509">
        <v>2</v>
      </c>
      <c r="B284" s="294" t="s">
        <v>2</v>
      </c>
      <c r="C284" s="291" t="s">
        <v>25</v>
      </c>
      <c r="D284" s="295">
        <v>4802.7179999999998</v>
      </c>
      <c r="E284" s="295">
        <v>4802.7184129999996</v>
      </c>
      <c r="F284" s="295">
        <v>4802.7184129999996</v>
      </c>
      <c r="G284" s="295">
        <v>4802.7184129999996</v>
      </c>
      <c r="H284" s="295">
        <v>0</v>
      </c>
      <c r="I284" s="295"/>
      <c r="J284" s="295"/>
      <c r="K284" s="295"/>
      <c r="L284" s="295"/>
      <c r="M284" s="295"/>
      <c r="N284" s="291"/>
      <c r="O284" s="295">
        <v>2.6935232880000002</v>
      </c>
      <c r="P284" s="295">
        <v>2.6935232880000002</v>
      </c>
      <c r="Q284" s="295">
        <v>2.6935232880000002</v>
      </c>
      <c r="R284" s="295">
        <v>2.6935232880000002</v>
      </c>
      <c r="S284" s="295">
        <v>0</v>
      </c>
      <c r="T284" s="295"/>
      <c r="U284" s="295"/>
      <c r="V284" s="295"/>
      <c r="W284" s="295"/>
      <c r="X284" s="295"/>
      <c r="Y284" s="410">
        <v>1</v>
      </c>
      <c r="Z284" s="410"/>
      <c r="AA284" s="410"/>
      <c r="AB284" s="410"/>
      <c r="AC284" s="410"/>
      <c r="AD284" s="410"/>
      <c r="AE284" s="410"/>
      <c r="AF284" s="410"/>
      <c r="AG284" s="410"/>
      <c r="AH284" s="410"/>
      <c r="AI284" s="410"/>
      <c r="AJ284" s="410"/>
      <c r="AK284" s="410"/>
      <c r="AL284" s="410"/>
      <c r="AM284" s="296">
        <f>SUM(Y284:AL284)</f>
        <v>1</v>
      </c>
    </row>
    <row r="285" spans="1:39" ht="15" outlineLevel="1">
      <c r="B285" s="294" t="s">
        <v>249</v>
      </c>
      <c r="C285" s="291" t="s">
        <v>163</v>
      </c>
      <c r="D285" s="295"/>
      <c r="E285" s="295"/>
      <c r="F285" s="295"/>
      <c r="G285" s="295"/>
      <c r="H285" s="295"/>
      <c r="I285" s="295"/>
      <c r="J285" s="295"/>
      <c r="K285" s="295"/>
      <c r="L285" s="295"/>
      <c r="M285" s="295"/>
      <c r="N285" s="468"/>
      <c r="O285" s="295"/>
      <c r="P285" s="295"/>
      <c r="Q285" s="295"/>
      <c r="R285" s="295"/>
      <c r="S285" s="295"/>
      <c r="T285" s="295"/>
      <c r="U285" s="295"/>
      <c r="V285" s="295"/>
      <c r="W285" s="295"/>
      <c r="X285" s="295"/>
      <c r="Y285" s="411">
        <f>Y284</f>
        <v>1</v>
      </c>
      <c r="Z285" s="411">
        <f>Z284</f>
        <v>0</v>
      </c>
      <c r="AA285" s="411">
        <f t="shared" ref="AA285:AL285" si="78">AA284</f>
        <v>0</v>
      </c>
      <c r="AB285" s="411">
        <f t="shared" si="78"/>
        <v>0</v>
      </c>
      <c r="AC285" s="411">
        <f t="shared" si="78"/>
        <v>0</v>
      </c>
      <c r="AD285" s="411">
        <f t="shared" si="78"/>
        <v>0</v>
      </c>
      <c r="AE285" s="411">
        <f t="shared" si="78"/>
        <v>0</v>
      </c>
      <c r="AF285" s="411">
        <f t="shared" si="78"/>
        <v>0</v>
      </c>
      <c r="AG285" s="411">
        <f t="shared" si="78"/>
        <v>0</v>
      </c>
      <c r="AH285" s="411">
        <f t="shared" si="78"/>
        <v>0</v>
      </c>
      <c r="AI285" s="411">
        <f t="shared" si="78"/>
        <v>0</v>
      </c>
      <c r="AJ285" s="411">
        <f t="shared" si="78"/>
        <v>0</v>
      </c>
      <c r="AK285" s="411">
        <f t="shared" si="78"/>
        <v>0</v>
      </c>
      <c r="AL285" s="411">
        <f t="shared" si="78"/>
        <v>0</v>
      </c>
      <c r="AM285" s="297"/>
    </row>
    <row r="286" spans="1:39" ht="15.6" outlineLevel="1">
      <c r="A286" s="511"/>
      <c r="B286" s="298"/>
      <c r="C286" s="299"/>
      <c r="D286" s="304"/>
      <c r="E286" s="304"/>
      <c r="F286" s="304"/>
      <c r="G286" s="304"/>
      <c r="H286" s="304"/>
      <c r="I286" s="304"/>
      <c r="J286" s="304"/>
      <c r="K286" s="304"/>
      <c r="L286" s="304"/>
      <c r="M286" s="304"/>
      <c r="N286" s="303"/>
      <c r="O286" s="304"/>
      <c r="P286" s="304"/>
      <c r="Q286" s="304"/>
      <c r="R286" s="304"/>
      <c r="S286" s="304"/>
      <c r="T286" s="304"/>
      <c r="U286" s="304"/>
      <c r="V286" s="304"/>
      <c r="W286" s="304"/>
      <c r="X286" s="304"/>
      <c r="Y286" s="412"/>
      <c r="Z286" s="413"/>
      <c r="AA286" s="413"/>
      <c r="AB286" s="413"/>
      <c r="AC286" s="413"/>
      <c r="AD286" s="413"/>
      <c r="AE286" s="413"/>
      <c r="AF286" s="413"/>
      <c r="AG286" s="413"/>
      <c r="AH286" s="413"/>
      <c r="AI286" s="413"/>
      <c r="AJ286" s="413"/>
      <c r="AK286" s="413"/>
      <c r="AL286" s="413"/>
      <c r="AM286" s="302"/>
    </row>
    <row r="287" spans="1:39" ht="15" outlineLevel="1">
      <c r="A287" s="509">
        <v>3</v>
      </c>
      <c r="B287" s="294" t="s">
        <v>3</v>
      </c>
      <c r="C287" s="291" t="s">
        <v>25</v>
      </c>
      <c r="D287" s="295">
        <v>148403.55600000001</v>
      </c>
      <c r="E287" s="295">
        <v>148403.556116172</v>
      </c>
      <c r="F287" s="295">
        <v>148403.556116172</v>
      </c>
      <c r="G287" s="295">
        <v>148403.556116172</v>
      </c>
      <c r="H287" s="295">
        <v>148403.556116172</v>
      </c>
      <c r="I287" s="295"/>
      <c r="J287" s="295"/>
      <c r="K287" s="295"/>
      <c r="L287" s="295"/>
      <c r="M287" s="295"/>
      <c r="N287" s="291"/>
      <c r="O287" s="295">
        <v>82.487486367000002</v>
      </c>
      <c r="P287" s="295">
        <v>82.487486367000002</v>
      </c>
      <c r="Q287" s="295">
        <v>82.487486367000002</v>
      </c>
      <c r="R287" s="295">
        <v>82.487486367000002</v>
      </c>
      <c r="S287" s="295">
        <v>82.487486367000002</v>
      </c>
      <c r="T287" s="295"/>
      <c r="U287" s="295"/>
      <c r="V287" s="295"/>
      <c r="W287" s="295"/>
      <c r="X287" s="295"/>
      <c r="Y287" s="410">
        <v>1</v>
      </c>
      <c r="Z287" s="410"/>
      <c r="AA287" s="410"/>
      <c r="AB287" s="410"/>
      <c r="AC287" s="410"/>
      <c r="AD287" s="410"/>
      <c r="AE287" s="410"/>
      <c r="AF287" s="410"/>
      <c r="AG287" s="410"/>
      <c r="AH287" s="410"/>
      <c r="AI287" s="410"/>
      <c r="AJ287" s="410"/>
      <c r="AK287" s="410"/>
      <c r="AL287" s="410"/>
      <c r="AM287" s="296">
        <f>SUM(Y287:AL287)</f>
        <v>1</v>
      </c>
    </row>
    <row r="288" spans="1:39" ht="15" outlineLevel="1">
      <c r="B288" s="294" t="s">
        <v>249</v>
      </c>
      <c r="C288" s="291" t="s">
        <v>163</v>
      </c>
      <c r="D288" s="295">
        <v>10528.924266</v>
      </c>
      <c r="E288" s="295">
        <v>10528.924266</v>
      </c>
      <c r="F288" s="295">
        <v>10528.924266</v>
      </c>
      <c r="G288" s="295">
        <v>10528.924266</v>
      </c>
      <c r="H288" s="295">
        <v>10528.924266</v>
      </c>
      <c r="I288" s="295"/>
      <c r="J288" s="295"/>
      <c r="K288" s="295"/>
      <c r="L288" s="295"/>
      <c r="M288" s="295"/>
      <c r="N288" s="468"/>
      <c r="O288" s="295">
        <v>5.9221945959999998</v>
      </c>
      <c r="P288" s="295">
        <v>5.9221945959999998</v>
      </c>
      <c r="Q288" s="295">
        <v>5.9221945959999998</v>
      </c>
      <c r="R288" s="295">
        <v>5.9221945959999998</v>
      </c>
      <c r="S288" s="295">
        <v>5.9221945959999998</v>
      </c>
      <c r="T288" s="295"/>
      <c r="U288" s="295"/>
      <c r="V288" s="295"/>
      <c r="W288" s="295"/>
      <c r="X288" s="295"/>
      <c r="Y288" s="411">
        <f>Y287</f>
        <v>1</v>
      </c>
      <c r="Z288" s="411">
        <f>Z287</f>
        <v>0</v>
      </c>
      <c r="AA288" s="411">
        <f t="shared" ref="AA288:AL288" si="79">AA287</f>
        <v>0</v>
      </c>
      <c r="AB288" s="411">
        <f t="shared" si="79"/>
        <v>0</v>
      </c>
      <c r="AC288" s="411">
        <f t="shared" si="79"/>
        <v>0</v>
      </c>
      <c r="AD288" s="411">
        <f t="shared" si="79"/>
        <v>0</v>
      </c>
      <c r="AE288" s="411">
        <f t="shared" si="79"/>
        <v>0</v>
      </c>
      <c r="AF288" s="411">
        <f t="shared" si="79"/>
        <v>0</v>
      </c>
      <c r="AG288" s="411">
        <f t="shared" si="79"/>
        <v>0</v>
      </c>
      <c r="AH288" s="411">
        <f t="shared" si="79"/>
        <v>0</v>
      </c>
      <c r="AI288" s="411">
        <f t="shared" si="79"/>
        <v>0</v>
      </c>
      <c r="AJ288" s="411">
        <f t="shared" si="79"/>
        <v>0</v>
      </c>
      <c r="AK288" s="411">
        <f t="shared" si="79"/>
        <v>0</v>
      </c>
      <c r="AL288" s="411">
        <f t="shared" si="79"/>
        <v>0</v>
      </c>
      <c r="AM288" s="297"/>
    </row>
    <row r="289" spans="1:39" ht="15" outlineLevel="1">
      <c r="B289" s="294"/>
      <c r="C289" s="305"/>
      <c r="D289" s="291"/>
      <c r="E289" s="291"/>
      <c r="F289" s="291"/>
      <c r="G289" s="291"/>
      <c r="H289" s="291"/>
      <c r="I289" s="291"/>
      <c r="J289" s="291"/>
      <c r="K289" s="291"/>
      <c r="L289" s="291"/>
      <c r="M289" s="291"/>
      <c r="N289" s="283"/>
      <c r="O289" s="291"/>
      <c r="P289" s="291"/>
      <c r="Q289" s="291"/>
      <c r="R289" s="291"/>
      <c r="S289" s="291"/>
      <c r="T289" s="291"/>
      <c r="U289" s="291"/>
      <c r="V289" s="291"/>
      <c r="W289" s="291"/>
      <c r="X289" s="291"/>
      <c r="Y289" s="412"/>
      <c r="Z289" s="412"/>
      <c r="AA289" s="412"/>
      <c r="AB289" s="412"/>
      <c r="AC289" s="412"/>
      <c r="AD289" s="412"/>
      <c r="AE289" s="412"/>
      <c r="AF289" s="412"/>
      <c r="AG289" s="412"/>
      <c r="AH289" s="412"/>
      <c r="AI289" s="412"/>
      <c r="AJ289" s="412"/>
      <c r="AK289" s="412"/>
      <c r="AL289" s="412"/>
      <c r="AM289" s="306"/>
    </row>
    <row r="290" spans="1:39" ht="15" outlineLevel="1">
      <c r="A290" s="509">
        <v>4</v>
      </c>
      <c r="B290" s="294" t="s">
        <v>4</v>
      </c>
      <c r="C290" s="291" t="s">
        <v>25</v>
      </c>
      <c r="D290" s="295">
        <v>27246.738000000001</v>
      </c>
      <c r="E290" s="295">
        <v>27246.738404847001</v>
      </c>
      <c r="F290" s="295">
        <v>26196.761428029</v>
      </c>
      <c r="G290" s="295">
        <v>22194.062919538999</v>
      </c>
      <c r="H290" s="295">
        <v>22194.062919538999</v>
      </c>
      <c r="I290" s="295"/>
      <c r="J290" s="295"/>
      <c r="K290" s="295"/>
      <c r="L290" s="295"/>
      <c r="M290" s="295"/>
      <c r="N290" s="291"/>
      <c r="O290" s="295">
        <v>1.8261622930000001</v>
      </c>
      <c r="P290" s="295">
        <v>1.8261622930000001</v>
      </c>
      <c r="Q290" s="295">
        <v>1.7602475740000001</v>
      </c>
      <c r="R290" s="295">
        <v>1.508968973</v>
      </c>
      <c r="S290" s="295">
        <v>1.508968973</v>
      </c>
      <c r="T290" s="295"/>
      <c r="U290" s="295"/>
      <c r="V290" s="295"/>
      <c r="W290" s="295"/>
      <c r="X290" s="295"/>
      <c r="Y290" s="410">
        <v>1</v>
      </c>
      <c r="Z290" s="410"/>
      <c r="AA290" s="410"/>
      <c r="AB290" s="410"/>
      <c r="AC290" s="410"/>
      <c r="AD290" s="410"/>
      <c r="AE290" s="410"/>
      <c r="AF290" s="410"/>
      <c r="AG290" s="410"/>
      <c r="AH290" s="410"/>
      <c r="AI290" s="410"/>
      <c r="AJ290" s="410"/>
      <c r="AK290" s="410"/>
      <c r="AL290" s="410"/>
      <c r="AM290" s="296">
        <f>SUM(Y290:AL290)</f>
        <v>1</v>
      </c>
    </row>
    <row r="291" spans="1:39" ht="15" outlineLevel="1">
      <c r="B291" s="294" t="s">
        <v>249</v>
      </c>
      <c r="C291" s="291" t="s">
        <v>163</v>
      </c>
      <c r="D291" s="295">
        <v>83</v>
      </c>
      <c r="E291" s="295">
        <v>83</v>
      </c>
      <c r="F291" s="295">
        <v>79</v>
      </c>
      <c r="G291" s="295">
        <v>69</v>
      </c>
      <c r="H291" s="295">
        <v>69</v>
      </c>
      <c r="I291" s="295"/>
      <c r="J291" s="295"/>
      <c r="K291" s="295"/>
      <c r="L291" s="295"/>
      <c r="M291" s="295"/>
      <c r="N291" s="468"/>
      <c r="O291" s="295">
        <v>6.0000000000000001E-3</v>
      </c>
      <c r="P291" s="295">
        <v>6.0000000000000001E-3</v>
      </c>
      <c r="Q291" s="295">
        <v>6.0000000000000001E-3</v>
      </c>
      <c r="R291" s="295">
        <v>5.0000000000000001E-3</v>
      </c>
      <c r="S291" s="295">
        <v>5.0000000000000001E-3</v>
      </c>
      <c r="T291" s="295"/>
      <c r="U291" s="295"/>
      <c r="V291" s="295"/>
      <c r="W291" s="295"/>
      <c r="X291" s="295"/>
      <c r="Y291" s="411">
        <f>Y290</f>
        <v>1</v>
      </c>
      <c r="Z291" s="411">
        <f>Z290</f>
        <v>0</v>
      </c>
      <c r="AA291" s="411">
        <f t="shared" ref="AA291:AL291" si="80">AA290</f>
        <v>0</v>
      </c>
      <c r="AB291" s="411">
        <f t="shared" si="80"/>
        <v>0</v>
      </c>
      <c r="AC291" s="411">
        <f t="shared" si="80"/>
        <v>0</v>
      </c>
      <c r="AD291" s="411">
        <f t="shared" si="80"/>
        <v>0</v>
      </c>
      <c r="AE291" s="411">
        <f t="shared" si="80"/>
        <v>0</v>
      </c>
      <c r="AF291" s="411">
        <f t="shared" si="80"/>
        <v>0</v>
      </c>
      <c r="AG291" s="411">
        <f t="shared" si="80"/>
        <v>0</v>
      </c>
      <c r="AH291" s="411">
        <f t="shared" si="80"/>
        <v>0</v>
      </c>
      <c r="AI291" s="411">
        <f t="shared" si="80"/>
        <v>0</v>
      </c>
      <c r="AJ291" s="411">
        <f t="shared" si="80"/>
        <v>0</v>
      </c>
      <c r="AK291" s="411">
        <f t="shared" si="80"/>
        <v>0</v>
      </c>
      <c r="AL291" s="411">
        <f t="shared" si="80"/>
        <v>0</v>
      </c>
      <c r="AM291" s="297"/>
    </row>
    <row r="292" spans="1:39" ht="15" outlineLevel="1">
      <c r="B292" s="294"/>
      <c r="C292" s="305"/>
      <c r="D292" s="304"/>
      <c r="E292" s="304"/>
      <c r="F292" s="304"/>
      <c r="G292" s="304"/>
      <c r="H292" s="304"/>
      <c r="I292" s="304"/>
      <c r="J292" s="304"/>
      <c r="K292" s="304"/>
      <c r="L292" s="304"/>
      <c r="M292" s="304"/>
      <c r="N292" s="291"/>
      <c r="O292" s="304"/>
      <c r="P292" s="304"/>
      <c r="Q292" s="304"/>
      <c r="R292" s="304"/>
      <c r="S292" s="304"/>
      <c r="T292" s="304"/>
      <c r="U292" s="304"/>
      <c r="V292" s="304"/>
      <c r="W292" s="304"/>
      <c r="X292" s="304"/>
      <c r="Y292" s="412"/>
      <c r="Z292" s="412"/>
      <c r="AA292" s="412"/>
      <c r="AB292" s="412"/>
      <c r="AC292" s="412"/>
      <c r="AD292" s="412"/>
      <c r="AE292" s="412"/>
      <c r="AF292" s="412"/>
      <c r="AG292" s="412"/>
      <c r="AH292" s="412"/>
      <c r="AI292" s="412"/>
      <c r="AJ292" s="412"/>
      <c r="AK292" s="412"/>
      <c r="AL292" s="412"/>
      <c r="AM292" s="306"/>
    </row>
    <row r="293" spans="1:39" ht="15" outlineLevel="1">
      <c r="A293" s="509">
        <v>5</v>
      </c>
      <c r="B293" s="294" t="s">
        <v>5</v>
      </c>
      <c r="C293" s="291" t="s">
        <v>25</v>
      </c>
      <c r="D293" s="295">
        <v>60731.781000000003</v>
      </c>
      <c r="E293" s="295">
        <v>60731.781016401001</v>
      </c>
      <c r="F293" s="295">
        <v>57072.544980243001</v>
      </c>
      <c r="G293" s="295">
        <v>44584.501215067998</v>
      </c>
      <c r="H293" s="295">
        <v>44584.501215067998</v>
      </c>
      <c r="I293" s="295"/>
      <c r="J293" s="295"/>
      <c r="K293" s="295"/>
      <c r="L293" s="295"/>
      <c r="M293" s="295"/>
      <c r="N293" s="291"/>
      <c r="O293" s="295">
        <v>4.1843155110000003</v>
      </c>
      <c r="P293" s="295">
        <v>4.1843155110000003</v>
      </c>
      <c r="Q293" s="295">
        <v>3.9545985560000005</v>
      </c>
      <c r="R293" s="295">
        <v>3.170632898</v>
      </c>
      <c r="S293" s="295">
        <v>3.170632898</v>
      </c>
      <c r="T293" s="295"/>
      <c r="U293" s="295"/>
      <c r="V293" s="295"/>
      <c r="W293" s="295"/>
      <c r="X293" s="295"/>
      <c r="Y293" s="410">
        <v>1</v>
      </c>
      <c r="Z293" s="410"/>
      <c r="AA293" s="410"/>
      <c r="AB293" s="410"/>
      <c r="AC293" s="410"/>
      <c r="AD293" s="410"/>
      <c r="AE293" s="410"/>
      <c r="AF293" s="410"/>
      <c r="AG293" s="410"/>
      <c r="AH293" s="410"/>
      <c r="AI293" s="410"/>
      <c r="AJ293" s="410"/>
      <c r="AK293" s="410"/>
      <c r="AL293" s="410"/>
      <c r="AM293" s="296">
        <f>SUM(Y293:AL293)</f>
        <v>1</v>
      </c>
    </row>
    <row r="294" spans="1:39" ht="15" outlineLevel="1">
      <c r="B294" s="294" t="s">
        <v>249</v>
      </c>
      <c r="C294" s="291" t="s">
        <v>163</v>
      </c>
      <c r="D294" s="295"/>
      <c r="E294" s="295"/>
      <c r="F294" s="295"/>
      <c r="G294" s="295"/>
      <c r="H294" s="295"/>
      <c r="I294" s="295"/>
      <c r="J294" s="295"/>
      <c r="K294" s="295"/>
      <c r="L294" s="295"/>
      <c r="M294" s="295"/>
      <c r="N294" s="468"/>
      <c r="O294" s="295"/>
      <c r="P294" s="295"/>
      <c r="Q294" s="295"/>
      <c r="R294" s="295"/>
      <c r="S294" s="295"/>
      <c r="T294" s="295"/>
      <c r="U294" s="295"/>
      <c r="V294" s="295"/>
      <c r="W294" s="295"/>
      <c r="X294" s="295"/>
      <c r="Y294" s="411">
        <f>Y293</f>
        <v>1</v>
      </c>
      <c r="Z294" s="411">
        <f>Z293</f>
        <v>0</v>
      </c>
      <c r="AA294" s="411">
        <f t="shared" ref="AA294:AL294" si="81">AA293</f>
        <v>0</v>
      </c>
      <c r="AB294" s="411">
        <f t="shared" si="81"/>
        <v>0</v>
      </c>
      <c r="AC294" s="411">
        <f t="shared" si="81"/>
        <v>0</v>
      </c>
      <c r="AD294" s="411">
        <f t="shared" si="81"/>
        <v>0</v>
      </c>
      <c r="AE294" s="411">
        <f t="shared" si="81"/>
        <v>0</v>
      </c>
      <c r="AF294" s="411">
        <f t="shared" si="81"/>
        <v>0</v>
      </c>
      <c r="AG294" s="411">
        <f t="shared" si="81"/>
        <v>0</v>
      </c>
      <c r="AH294" s="411">
        <f t="shared" si="81"/>
        <v>0</v>
      </c>
      <c r="AI294" s="411">
        <f t="shared" si="81"/>
        <v>0</v>
      </c>
      <c r="AJ294" s="411">
        <f t="shared" si="81"/>
        <v>0</v>
      </c>
      <c r="AK294" s="411">
        <f t="shared" si="81"/>
        <v>0</v>
      </c>
      <c r="AL294" s="411">
        <f t="shared" si="81"/>
        <v>0</v>
      </c>
      <c r="AM294" s="297"/>
    </row>
    <row r="295" spans="1:39" ht="15" outlineLevel="1">
      <c r="B295" s="294"/>
      <c r="C295" s="305"/>
      <c r="D295" s="304"/>
      <c r="E295" s="304"/>
      <c r="F295" s="304"/>
      <c r="G295" s="304"/>
      <c r="H295" s="304"/>
      <c r="I295" s="304"/>
      <c r="J295" s="304"/>
      <c r="K295" s="304"/>
      <c r="L295" s="304"/>
      <c r="M295" s="304"/>
      <c r="N295" s="291"/>
      <c r="O295" s="304"/>
      <c r="P295" s="304"/>
      <c r="Q295" s="304"/>
      <c r="R295" s="304"/>
      <c r="S295" s="304"/>
      <c r="T295" s="304"/>
      <c r="U295" s="304"/>
      <c r="V295" s="304"/>
      <c r="W295" s="304"/>
      <c r="X295" s="304"/>
      <c r="Y295" s="412"/>
      <c r="Z295" s="412"/>
      <c r="AA295" s="412"/>
      <c r="AB295" s="412"/>
      <c r="AC295" s="412"/>
      <c r="AD295" s="412"/>
      <c r="AE295" s="412"/>
      <c r="AF295" s="412"/>
      <c r="AG295" s="412"/>
      <c r="AH295" s="412"/>
      <c r="AI295" s="412"/>
      <c r="AJ295" s="412"/>
      <c r="AK295" s="412"/>
      <c r="AL295" s="412"/>
      <c r="AM295" s="306"/>
    </row>
    <row r="296" spans="1:39" ht="15" outlineLevel="1">
      <c r="A296" s="509">
        <v>6</v>
      </c>
      <c r="B296" s="294" t="s">
        <v>6</v>
      </c>
      <c r="C296" s="291" t="s">
        <v>25</v>
      </c>
      <c r="D296" s="295"/>
      <c r="E296" s="295"/>
      <c r="F296" s="295"/>
      <c r="G296" s="295"/>
      <c r="H296" s="295"/>
      <c r="I296" s="295"/>
      <c r="J296" s="295"/>
      <c r="K296" s="295"/>
      <c r="L296" s="295"/>
      <c r="M296" s="295"/>
      <c r="N296" s="291"/>
      <c r="O296" s="295"/>
      <c r="P296" s="295"/>
      <c r="Q296" s="295"/>
      <c r="R296" s="295"/>
      <c r="S296" s="295"/>
      <c r="T296" s="295"/>
      <c r="U296" s="295"/>
      <c r="V296" s="295"/>
      <c r="W296" s="295"/>
      <c r="X296" s="295"/>
      <c r="Y296" s="410"/>
      <c r="Z296" s="410"/>
      <c r="AA296" s="410"/>
      <c r="AB296" s="410"/>
      <c r="AC296" s="410"/>
      <c r="AD296" s="410"/>
      <c r="AE296" s="410"/>
      <c r="AF296" s="410"/>
      <c r="AG296" s="410"/>
      <c r="AH296" s="410"/>
      <c r="AI296" s="410"/>
      <c r="AJ296" s="410"/>
      <c r="AK296" s="410"/>
      <c r="AL296" s="410"/>
      <c r="AM296" s="296">
        <f>SUM(Y296:AL296)</f>
        <v>0</v>
      </c>
    </row>
    <row r="297" spans="1:39" ht="15" outlineLevel="1">
      <c r="B297" s="294" t="s">
        <v>249</v>
      </c>
      <c r="C297" s="291" t="s">
        <v>163</v>
      </c>
      <c r="D297" s="295"/>
      <c r="E297" s="295"/>
      <c r="F297" s="295"/>
      <c r="G297" s="295"/>
      <c r="H297" s="295"/>
      <c r="I297" s="295"/>
      <c r="J297" s="295"/>
      <c r="K297" s="295"/>
      <c r="L297" s="295"/>
      <c r="M297" s="295"/>
      <c r="N297" s="468"/>
      <c r="O297" s="295"/>
      <c r="P297" s="295"/>
      <c r="Q297" s="295"/>
      <c r="R297" s="295"/>
      <c r="S297" s="295"/>
      <c r="T297" s="295"/>
      <c r="U297" s="295"/>
      <c r="V297" s="295"/>
      <c r="W297" s="295"/>
      <c r="X297" s="295"/>
      <c r="Y297" s="411">
        <f>Y296</f>
        <v>0</v>
      </c>
      <c r="Z297" s="411">
        <f>Z296</f>
        <v>0</v>
      </c>
      <c r="AA297" s="411">
        <f t="shared" ref="AA297:AL297" si="82">AA296</f>
        <v>0</v>
      </c>
      <c r="AB297" s="411">
        <f t="shared" si="82"/>
        <v>0</v>
      </c>
      <c r="AC297" s="411">
        <f t="shared" si="82"/>
        <v>0</v>
      </c>
      <c r="AD297" s="411">
        <f t="shared" si="82"/>
        <v>0</v>
      </c>
      <c r="AE297" s="411">
        <f t="shared" si="82"/>
        <v>0</v>
      </c>
      <c r="AF297" s="411">
        <f t="shared" si="82"/>
        <v>0</v>
      </c>
      <c r="AG297" s="411">
        <f t="shared" si="82"/>
        <v>0</v>
      </c>
      <c r="AH297" s="411">
        <f t="shared" si="82"/>
        <v>0</v>
      </c>
      <c r="AI297" s="411">
        <f t="shared" si="82"/>
        <v>0</v>
      </c>
      <c r="AJ297" s="411">
        <f t="shared" si="82"/>
        <v>0</v>
      </c>
      <c r="AK297" s="411">
        <f t="shared" si="82"/>
        <v>0</v>
      </c>
      <c r="AL297" s="411">
        <f t="shared" si="82"/>
        <v>0</v>
      </c>
      <c r="AM297" s="297"/>
    </row>
    <row r="298" spans="1:39" ht="15" outlineLevel="1">
      <c r="B298" s="294"/>
      <c r="C298" s="305"/>
      <c r="D298" s="304"/>
      <c r="E298" s="304"/>
      <c r="F298" s="304"/>
      <c r="G298" s="304"/>
      <c r="H298" s="304"/>
      <c r="I298" s="304"/>
      <c r="J298" s="304"/>
      <c r="K298" s="304"/>
      <c r="L298" s="304"/>
      <c r="M298" s="304"/>
      <c r="N298" s="291"/>
      <c r="O298" s="304"/>
      <c r="P298" s="304"/>
      <c r="Q298" s="304"/>
      <c r="R298" s="304"/>
      <c r="S298" s="304"/>
      <c r="T298" s="304"/>
      <c r="U298" s="304"/>
      <c r="V298" s="304"/>
      <c r="W298" s="304"/>
      <c r="X298" s="304"/>
      <c r="Y298" s="412"/>
      <c r="Z298" s="412"/>
      <c r="AA298" s="412"/>
      <c r="AB298" s="412"/>
      <c r="AC298" s="412"/>
      <c r="AD298" s="412"/>
      <c r="AE298" s="412"/>
      <c r="AF298" s="412"/>
      <c r="AG298" s="412"/>
      <c r="AH298" s="412"/>
      <c r="AI298" s="412"/>
      <c r="AJ298" s="412"/>
      <c r="AK298" s="412"/>
      <c r="AL298" s="412"/>
      <c r="AM298" s="306"/>
    </row>
    <row r="299" spans="1:39" ht="15" outlineLevel="1">
      <c r="A299" s="509">
        <v>7</v>
      </c>
      <c r="B299" s="294" t="s">
        <v>42</v>
      </c>
      <c r="C299" s="291" t="s">
        <v>25</v>
      </c>
      <c r="D299" s="295"/>
      <c r="E299" s="295"/>
      <c r="F299" s="295"/>
      <c r="G299" s="295"/>
      <c r="H299" s="295"/>
      <c r="I299" s="295"/>
      <c r="J299" s="295"/>
      <c r="K299" s="295"/>
      <c r="L299" s="295"/>
      <c r="M299" s="295"/>
      <c r="N299" s="291"/>
      <c r="O299" s="295"/>
      <c r="P299" s="295"/>
      <c r="Q299" s="295"/>
      <c r="R299" s="295"/>
      <c r="S299" s="295"/>
      <c r="T299" s="295"/>
      <c r="U299" s="295"/>
      <c r="V299" s="295"/>
      <c r="W299" s="295"/>
      <c r="X299" s="295"/>
      <c r="Y299" s="410"/>
      <c r="Z299" s="410"/>
      <c r="AA299" s="410"/>
      <c r="AB299" s="410"/>
      <c r="AC299" s="410"/>
      <c r="AD299" s="410"/>
      <c r="AE299" s="410"/>
      <c r="AF299" s="410"/>
      <c r="AG299" s="410"/>
      <c r="AH299" s="410"/>
      <c r="AI299" s="410"/>
      <c r="AJ299" s="410"/>
      <c r="AK299" s="410"/>
      <c r="AL299" s="410"/>
      <c r="AM299" s="296">
        <f>SUM(Y299:AL299)</f>
        <v>0</v>
      </c>
    </row>
    <row r="300" spans="1:39" ht="15" outlineLevel="1">
      <c r="B300" s="294" t="s">
        <v>249</v>
      </c>
      <c r="C300" s="291" t="s">
        <v>163</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1">
        <f>Y299</f>
        <v>0</v>
      </c>
      <c r="Z300" s="411">
        <f>Z299</f>
        <v>0</v>
      </c>
      <c r="AA300" s="411">
        <f t="shared" ref="AA300:AL300" si="83">AA299</f>
        <v>0</v>
      </c>
      <c r="AB300" s="411">
        <f t="shared" si="83"/>
        <v>0</v>
      </c>
      <c r="AC300" s="411">
        <f t="shared" si="83"/>
        <v>0</v>
      </c>
      <c r="AD300" s="411">
        <f t="shared" si="83"/>
        <v>0</v>
      </c>
      <c r="AE300" s="411">
        <f t="shared" si="83"/>
        <v>0</v>
      </c>
      <c r="AF300" s="411">
        <f t="shared" si="83"/>
        <v>0</v>
      </c>
      <c r="AG300" s="411">
        <f t="shared" si="83"/>
        <v>0</v>
      </c>
      <c r="AH300" s="411">
        <f t="shared" si="83"/>
        <v>0</v>
      </c>
      <c r="AI300" s="411">
        <f t="shared" si="83"/>
        <v>0</v>
      </c>
      <c r="AJ300" s="411">
        <f t="shared" si="83"/>
        <v>0</v>
      </c>
      <c r="AK300" s="411">
        <f t="shared" si="83"/>
        <v>0</v>
      </c>
      <c r="AL300" s="411">
        <f t="shared" si="83"/>
        <v>0</v>
      </c>
      <c r="AM300" s="297"/>
    </row>
    <row r="301" spans="1:39" ht="15" outlineLevel="1">
      <c r="B301" s="294"/>
      <c r="C301" s="305"/>
      <c r="D301" s="304"/>
      <c r="E301" s="304"/>
      <c r="F301" s="304"/>
      <c r="G301" s="304"/>
      <c r="H301" s="304"/>
      <c r="I301" s="304"/>
      <c r="J301" s="304"/>
      <c r="K301" s="304"/>
      <c r="L301" s="304"/>
      <c r="M301" s="304"/>
      <c r="N301" s="291"/>
      <c r="O301" s="304"/>
      <c r="P301" s="304"/>
      <c r="Q301" s="304"/>
      <c r="R301" s="304"/>
      <c r="S301" s="304"/>
      <c r="T301" s="304"/>
      <c r="U301" s="304"/>
      <c r="V301" s="304"/>
      <c r="W301" s="304"/>
      <c r="X301" s="304"/>
      <c r="Y301" s="412"/>
      <c r="Z301" s="412"/>
      <c r="AA301" s="412"/>
      <c r="AB301" s="412"/>
      <c r="AC301" s="412"/>
      <c r="AD301" s="412"/>
      <c r="AE301" s="412"/>
      <c r="AF301" s="412"/>
      <c r="AG301" s="412"/>
      <c r="AH301" s="412"/>
      <c r="AI301" s="412"/>
      <c r="AJ301" s="412"/>
      <c r="AK301" s="412"/>
      <c r="AL301" s="412"/>
      <c r="AM301" s="306"/>
    </row>
    <row r="302" spans="1:39" s="283" customFormat="1" ht="15" outlineLevel="1">
      <c r="A302" s="509">
        <v>8</v>
      </c>
      <c r="B302" s="294" t="s">
        <v>484</v>
      </c>
      <c r="C302" s="291" t="s">
        <v>25</v>
      </c>
      <c r="D302" s="295"/>
      <c r="E302" s="295"/>
      <c r="F302" s="295"/>
      <c r="G302" s="295"/>
      <c r="H302" s="295"/>
      <c r="I302" s="295"/>
      <c r="J302" s="295"/>
      <c r="K302" s="295"/>
      <c r="L302" s="295"/>
      <c r="M302" s="295"/>
      <c r="N302" s="291"/>
      <c r="O302" s="295"/>
      <c r="P302" s="295"/>
      <c r="Q302" s="295"/>
      <c r="R302" s="295"/>
      <c r="S302" s="295"/>
      <c r="T302" s="295"/>
      <c r="U302" s="295"/>
      <c r="V302" s="295"/>
      <c r="W302" s="295"/>
      <c r="X302" s="295"/>
      <c r="Y302" s="410"/>
      <c r="Z302" s="410"/>
      <c r="AA302" s="410"/>
      <c r="AB302" s="410"/>
      <c r="AC302" s="410"/>
      <c r="AD302" s="410"/>
      <c r="AE302" s="410"/>
      <c r="AF302" s="410"/>
      <c r="AG302" s="410"/>
      <c r="AH302" s="410"/>
      <c r="AI302" s="410"/>
      <c r="AJ302" s="410"/>
      <c r="AK302" s="410"/>
      <c r="AL302" s="410"/>
      <c r="AM302" s="296">
        <f>SUM(Y302:AL302)</f>
        <v>0</v>
      </c>
    </row>
    <row r="303" spans="1:39" s="283" customFormat="1" ht="15" outlineLevel="1">
      <c r="A303" s="509"/>
      <c r="B303" s="294" t="s">
        <v>249</v>
      </c>
      <c r="C303" s="291" t="s">
        <v>163</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1">
        <f>Y302</f>
        <v>0</v>
      </c>
      <c r="Z303" s="411">
        <f>Z302</f>
        <v>0</v>
      </c>
      <c r="AA303" s="411">
        <f t="shared" ref="AA303:AL303" si="84">AA302</f>
        <v>0</v>
      </c>
      <c r="AB303" s="411">
        <f t="shared" si="84"/>
        <v>0</v>
      </c>
      <c r="AC303" s="411">
        <f t="shared" si="84"/>
        <v>0</v>
      </c>
      <c r="AD303" s="411">
        <f t="shared" si="84"/>
        <v>0</v>
      </c>
      <c r="AE303" s="411">
        <f t="shared" si="84"/>
        <v>0</v>
      </c>
      <c r="AF303" s="411">
        <f t="shared" si="84"/>
        <v>0</v>
      </c>
      <c r="AG303" s="411">
        <f t="shared" si="84"/>
        <v>0</v>
      </c>
      <c r="AH303" s="411">
        <f t="shared" si="84"/>
        <v>0</v>
      </c>
      <c r="AI303" s="411">
        <f t="shared" si="84"/>
        <v>0</v>
      </c>
      <c r="AJ303" s="411">
        <f t="shared" si="84"/>
        <v>0</v>
      </c>
      <c r="AK303" s="411">
        <f t="shared" si="84"/>
        <v>0</v>
      </c>
      <c r="AL303" s="411">
        <f t="shared" si="84"/>
        <v>0</v>
      </c>
      <c r="AM303" s="297"/>
    </row>
    <row r="304" spans="1:39" s="283" customFormat="1" ht="15" outlineLevel="1">
      <c r="A304" s="509"/>
      <c r="B304" s="294"/>
      <c r="C304" s="305"/>
      <c r="D304" s="304"/>
      <c r="E304" s="304"/>
      <c r="F304" s="304"/>
      <c r="G304" s="304"/>
      <c r="H304" s="304"/>
      <c r="I304" s="304"/>
      <c r="J304" s="304"/>
      <c r="K304" s="304"/>
      <c r="L304" s="304"/>
      <c r="M304" s="304"/>
      <c r="N304" s="291"/>
      <c r="O304" s="304"/>
      <c r="P304" s="304"/>
      <c r="Q304" s="304"/>
      <c r="R304" s="304"/>
      <c r="S304" s="304"/>
      <c r="T304" s="304"/>
      <c r="U304" s="304"/>
      <c r="V304" s="304"/>
      <c r="W304" s="304"/>
      <c r="X304" s="304"/>
      <c r="Y304" s="412"/>
      <c r="Z304" s="412"/>
      <c r="AA304" s="412"/>
      <c r="AB304" s="412"/>
      <c r="AC304" s="412"/>
      <c r="AD304" s="412"/>
      <c r="AE304" s="412"/>
      <c r="AF304" s="412"/>
      <c r="AG304" s="412"/>
      <c r="AH304" s="412"/>
      <c r="AI304" s="412"/>
      <c r="AJ304" s="412"/>
      <c r="AK304" s="412"/>
      <c r="AL304" s="412"/>
      <c r="AM304" s="306"/>
    </row>
    <row r="305" spans="1:39" ht="15" outlineLevel="1">
      <c r="A305" s="509">
        <v>9</v>
      </c>
      <c r="B305" s="294" t="s">
        <v>7</v>
      </c>
      <c r="C305" s="291" t="s">
        <v>25</v>
      </c>
      <c r="D305" s="295"/>
      <c r="E305" s="295"/>
      <c r="F305" s="295"/>
      <c r="G305" s="295"/>
      <c r="H305" s="295"/>
      <c r="I305" s="295"/>
      <c r="J305" s="295"/>
      <c r="K305" s="295"/>
      <c r="L305" s="295"/>
      <c r="M305" s="295"/>
      <c r="N305" s="291"/>
      <c r="O305" s="295"/>
      <c r="P305" s="295"/>
      <c r="Q305" s="295"/>
      <c r="R305" s="295"/>
      <c r="S305" s="295"/>
      <c r="T305" s="295"/>
      <c r="U305" s="295"/>
      <c r="V305" s="295"/>
      <c r="W305" s="295"/>
      <c r="X305" s="295"/>
      <c r="Y305" s="410"/>
      <c r="Z305" s="410"/>
      <c r="AA305" s="410"/>
      <c r="AB305" s="410"/>
      <c r="AC305" s="410"/>
      <c r="AD305" s="410"/>
      <c r="AE305" s="410"/>
      <c r="AF305" s="410"/>
      <c r="AG305" s="410"/>
      <c r="AH305" s="410"/>
      <c r="AI305" s="410"/>
      <c r="AJ305" s="410"/>
      <c r="AK305" s="410"/>
      <c r="AL305" s="410"/>
      <c r="AM305" s="296">
        <f>SUM(Y305:AL305)</f>
        <v>0</v>
      </c>
    </row>
    <row r="306" spans="1:39" ht="15" outlineLevel="1">
      <c r="B306" s="294" t="s">
        <v>249</v>
      </c>
      <c r="C306" s="291" t="s">
        <v>163</v>
      </c>
      <c r="D306" s="295"/>
      <c r="E306" s="295"/>
      <c r="F306" s="295"/>
      <c r="G306" s="295"/>
      <c r="H306" s="295"/>
      <c r="I306" s="295"/>
      <c r="J306" s="295"/>
      <c r="K306" s="295"/>
      <c r="L306" s="295"/>
      <c r="M306" s="295"/>
      <c r="N306" s="291"/>
      <c r="O306" s="295"/>
      <c r="P306" s="295"/>
      <c r="Q306" s="295"/>
      <c r="R306" s="295"/>
      <c r="S306" s="295"/>
      <c r="T306" s="295"/>
      <c r="U306" s="295"/>
      <c r="V306" s="295"/>
      <c r="W306" s="295"/>
      <c r="X306" s="295"/>
      <c r="Y306" s="411">
        <f>Y305</f>
        <v>0</v>
      </c>
      <c r="Z306" s="411">
        <f>Z305</f>
        <v>0</v>
      </c>
      <c r="AA306" s="411">
        <f t="shared" ref="AA306:AL306" si="85">AA305</f>
        <v>0</v>
      </c>
      <c r="AB306" s="411">
        <f t="shared" si="85"/>
        <v>0</v>
      </c>
      <c r="AC306" s="411">
        <f t="shared" si="85"/>
        <v>0</v>
      </c>
      <c r="AD306" s="411">
        <f t="shared" si="85"/>
        <v>0</v>
      </c>
      <c r="AE306" s="411">
        <f t="shared" si="85"/>
        <v>0</v>
      </c>
      <c r="AF306" s="411">
        <f t="shared" si="85"/>
        <v>0</v>
      </c>
      <c r="AG306" s="411">
        <f t="shared" si="85"/>
        <v>0</v>
      </c>
      <c r="AH306" s="411">
        <f t="shared" si="85"/>
        <v>0</v>
      </c>
      <c r="AI306" s="411">
        <f t="shared" si="85"/>
        <v>0</v>
      </c>
      <c r="AJ306" s="411">
        <f t="shared" si="85"/>
        <v>0</v>
      </c>
      <c r="AK306" s="411">
        <f t="shared" si="85"/>
        <v>0</v>
      </c>
      <c r="AL306" s="411">
        <f t="shared" si="85"/>
        <v>0</v>
      </c>
      <c r="AM306" s="297"/>
    </row>
    <row r="307" spans="1:39" ht="15" outlineLevel="1">
      <c r="B307" s="307"/>
      <c r="C307" s="308"/>
      <c r="D307" s="291"/>
      <c r="E307" s="291"/>
      <c r="F307" s="291"/>
      <c r="G307" s="291"/>
      <c r="H307" s="291"/>
      <c r="I307" s="291"/>
      <c r="J307" s="291"/>
      <c r="K307" s="291"/>
      <c r="L307" s="291"/>
      <c r="M307" s="291"/>
      <c r="N307" s="291"/>
      <c r="O307" s="291"/>
      <c r="P307" s="291"/>
      <c r="Q307" s="291"/>
      <c r="R307" s="291"/>
      <c r="S307" s="291"/>
      <c r="T307" s="291"/>
      <c r="U307" s="291"/>
      <c r="V307" s="291"/>
      <c r="W307" s="291"/>
      <c r="X307" s="291"/>
      <c r="Y307" s="412"/>
      <c r="Z307" s="412"/>
      <c r="AA307" s="412"/>
      <c r="AB307" s="412"/>
      <c r="AC307" s="412"/>
      <c r="AD307" s="412"/>
      <c r="AE307" s="412"/>
      <c r="AF307" s="412"/>
      <c r="AG307" s="412"/>
      <c r="AH307" s="412"/>
      <c r="AI307" s="412"/>
      <c r="AJ307" s="412"/>
      <c r="AK307" s="412"/>
      <c r="AL307" s="412"/>
      <c r="AM307" s="306"/>
    </row>
    <row r="308" spans="1:39" ht="15.6" outlineLevel="1">
      <c r="A308" s="510"/>
      <c r="B308" s="288" t="s">
        <v>8</v>
      </c>
      <c r="C308" s="289"/>
      <c r="D308" s="289"/>
      <c r="E308" s="289"/>
      <c r="F308" s="289"/>
      <c r="G308" s="289"/>
      <c r="H308" s="289"/>
      <c r="I308" s="289"/>
      <c r="J308" s="289"/>
      <c r="K308" s="289"/>
      <c r="L308" s="289"/>
      <c r="M308" s="289"/>
      <c r="N308" s="291"/>
      <c r="O308" s="289"/>
      <c r="P308" s="289"/>
      <c r="Q308" s="289"/>
      <c r="R308" s="289"/>
      <c r="S308" s="289"/>
      <c r="T308" s="289"/>
      <c r="U308" s="289"/>
      <c r="V308" s="289"/>
      <c r="W308" s="289"/>
      <c r="X308" s="289"/>
      <c r="Y308" s="414"/>
      <c r="Z308" s="414"/>
      <c r="AA308" s="414"/>
      <c r="AB308" s="414"/>
      <c r="AC308" s="414"/>
      <c r="AD308" s="414"/>
      <c r="AE308" s="414"/>
      <c r="AF308" s="414"/>
      <c r="AG308" s="414"/>
      <c r="AH308" s="414"/>
      <c r="AI308" s="414"/>
      <c r="AJ308" s="414"/>
      <c r="AK308" s="414"/>
      <c r="AL308" s="414"/>
      <c r="AM308" s="292"/>
    </row>
    <row r="309" spans="1:39" ht="15" outlineLevel="1">
      <c r="A309" s="509">
        <v>10</v>
      </c>
      <c r="B309" s="310" t="s">
        <v>22</v>
      </c>
      <c r="C309" s="291" t="s">
        <v>25</v>
      </c>
      <c r="D309" s="295">
        <v>2205842.1540000001</v>
      </c>
      <c r="E309" s="295">
        <v>2204642.686127468</v>
      </c>
      <c r="F309" s="295">
        <v>2204476.090893738</v>
      </c>
      <c r="G309" s="295">
        <v>2204476.090893738</v>
      </c>
      <c r="H309" s="295">
        <v>2188674.3352515781</v>
      </c>
      <c r="I309" s="295"/>
      <c r="J309" s="295"/>
      <c r="K309" s="295"/>
      <c r="L309" s="295"/>
      <c r="M309" s="295"/>
      <c r="N309" s="295">
        <v>12</v>
      </c>
      <c r="O309" s="295">
        <v>220.30090544299998</v>
      </c>
      <c r="P309" s="295">
        <v>219.918024516</v>
      </c>
      <c r="Q309" s="295">
        <v>219.864845957</v>
      </c>
      <c r="R309" s="295">
        <v>219.864845957</v>
      </c>
      <c r="S309" s="295">
        <v>214.82079656000002</v>
      </c>
      <c r="T309" s="295"/>
      <c r="U309" s="295"/>
      <c r="V309" s="295"/>
      <c r="W309" s="295"/>
      <c r="X309" s="295"/>
      <c r="Y309" s="415"/>
      <c r="Z309" s="503">
        <v>0.10705279000510336</v>
      </c>
      <c r="AA309" s="503">
        <v>0.2118555400866324</v>
      </c>
      <c r="AB309" s="503">
        <v>0.15161395211456519</v>
      </c>
      <c r="AC309" s="415">
        <v>0.52947771779369901</v>
      </c>
      <c r="AD309" s="415"/>
      <c r="AE309" s="415"/>
      <c r="AF309" s="415"/>
      <c r="AG309" s="415"/>
      <c r="AH309" s="415"/>
      <c r="AI309" s="415"/>
      <c r="AJ309" s="415"/>
      <c r="AK309" s="415"/>
      <c r="AL309" s="415"/>
      <c r="AM309" s="296">
        <f>SUM(Y309:AL309)</f>
        <v>1</v>
      </c>
    </row>
    <row r="310" spans="1:39" ht="15" outlineLevel="1">
      <c r="B310" s="770" t="s">
        <v>740</v>
      </c>
      <c r="C310" s="291"/>
      <c r="D310" s="753">
        <f>-'8.  Streetlighting'!E24</f>
        <v>-315121.57199999999</v>
      </c>
      <c r="E310" s="753">
        <f>D310</f>
        <v>-315121.57199999999</v>
      </c>
      <c r="F310" s="753">
        <f>E310</f>
        <v>-315121.57199999999</v>
      </c>
      <c r="G310" s="753">
        <f>F310</f>
        <v>-315121.57199999999</v>
      </c>
      <c r="H310" s="753">
        <f>G310</f>
        <v>-315121.57199999999</v>
      </c>
      <c r="I310" s="295"/>
      <c r="J310" s="295"/>
      <c r="K310" s="295"/>
      <c r="L310" s="295"/>
      <c r="M310" s="295"/>
      <c r="N310" s="295"/>
      <c r="O310" s="295"/>
      <c r="P310" s="295"/>
      <c r="Q310" s="295"/>
      <c r="R310" s="295"/>
      <c r="S310" s="295"/>
      <c r="T310" s="295"/>
      <c r="U310" s="295"/>
      <c r="V310" s="295"/>
      <c r="W310" s="295"/>
      <c r="X310" s="295"/>
      <c r="Y310" s="415"/>
      <c r="Z310" s="503">
        <f>Z309</f>
        <v>0.10705279000510336</v>
      </c>
      <c r="AA310" s="503">
        <f>AA309</f>
        <v>0.2118555400866324</v>
      </c>
      <c r="AB310" s="503">
        <f>AB309</f>
        <v>0.15161395211456519</v>
      </c>
      <c r="AC310" s="503">
        <f>AC309</f>
        <v>0.52947771779369901</v>
      </c>
      <c r="AD310" s="415"/>
      <c r="AE310" s="415"/>
      <c r="AF310" s="415"/>
      <c r="AG310" s="415"/>
      <c r="AH310" s="415"/>
      <c r="AI310" s="415"/>
      <c r="AJ310" s="415"/>
      <c r="AK310" s="415"/>
      <c r="AL310" s="415"/>
      <c r="AM310" s="296"/>
    </row>
    <row r="311" spans="1:39" ht="15" outlineLevel="1">
      <c r="B311" s="294" t="s">
        <v>249</v>
      </c>
      <c r="C311" s="291" t="s">
        <v>163</v>
      </c>
      <c r="D311" s="295">
        <v>11445.787410000001</v>
      </c>
      <c r="E311" s="295">
        <v>11445.787410000001</v>
      </c>
      <c r="F311" s="295">
        <v>11445.787410000001</v>
      </c>
      <c r="G311" s="295">
        <v>11445.787410000001</v>
      </c>
      <c r="H311" s="295">
        <v>11445.787410000001</v>
      </c>
      <c r="I311" s="295"/>
      <c r="J311" s="295"/>
      <c r="K311" s="295"/>
      <c r="L311" s="295"/>
      <c r="M311" s="295"/>
      <c r="N311" s="295">
        <f>N309</f>
        <v>12</v>
      </c>
      <c r="O311" s="295">
        <v>1.684693319</v>
      </c>
      <c r="P311" s="295">
        <v>1.684693319</v>
      </c>
      <c r="Q311" s="295">
        <v>1.684693319</v>
      </c>
      <c r="R311" s="295">
        <v>1.684693319</v>
      </c>
      <c r="S311" s="295">
        <v>1.684693319</v>
      </c>
      <c r="T311" s="295"/>
      <c r="U311" s="295"/>
      <c r="V311" s="295"/>
      <c r="W311" s="295"/>
      <c r="X311" s="295"/>
      <c r="Y311" s="411">
        <f>Y309</f>
        <v>0</v>
      </c>
      <c r="Z311" s="411">
        <f>Z309</f>
        <v>0.10705279000510336</v>
      </c>
      <c r="AA311" s="411">
        <f t="shared" ref="AA311:AL311" si="86">AA309</f>
        <v>0.2118555400866324</v>
      </c>
      <c r="AB311" s="411">
        <f t="shared" si="86"/>
        <v>0.15161395211456519</v>
      </c>
      <c r="AC311" s="411">
        <f t="shared" si="86"/>
        <v>0.52947771779369901</v>
      </c>
      <c r="AD311" s="411">
        <f t="shared" si="86"/>
        <v>0</v>
      </c>
      <c r="AE311" s="411">
        <f t="shared" si="86"/>
        <v>0</v>
      </c>
      <c r="AF311" s="411">
        <f t="shared" si="86"/>
        <v>0</v>
      </c>
      <c r="AG311" s="411">
        <f t="shared" si="86"/>
        <v>0</v>
      </c>
      <c r="AH311" s="411">
        <f t="shared" si="86"/>
        <v>0</v>
      </c>
      <c r="AI311" s="411">
        <f t="shared" si="86"/>
        <v>0</v>
      </c>
      <c r="AJ311" s="411">
        <f t="shared" si="86"/>
        <v>0</v>
      </c>
      <c r="AK311" s="411">
        <f t="shared" si="86"/>
        <v>0</v>
      </c>
      <c r="AL311" s="411">
        <f t="shared" si="86"/>
        <v>0</v>
      </c>
      <c r="AM311" s="311"/>
    </row>
    <row r="312" spans="1:39" ht="15" outlineLevel="1">
      <c r="B312" s="310"/>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6"/>
      <c r="AA312" s="416"/>
      <c r="AB312" s="416"/>
      <c r="AC312" s="416"/>
      <c r="AD312" s="416"/>
      <c r="AE312" s="416"/>
      <c r="AF312" s="416"/>
      <c r="AG312" s="416"/>
      <c r="AH312" s="416"/>
      <c r="AI312" s="416"/>
      <c r="AJ312" s="416"/>
      <c r="AK312" s="416"/>
      <c r="AL312" s="416"/>
      <c r="AM312" s="313"/>
    </row>
    <row r="313" spans="1:39" ht="15" outlineLevel="1">
      <c r="A313" s="509">
        <v>11</v>
      </c>
      <c r="B313" s="314" t="s">
        <v>21</v>
      </c>
      <c r="C313" s="291" t="s">
        <v>25</v>
      </c>
      <c r="D313" s="295">
        <v>234743.967</v>
      </c>
      <c r="E313" s="295">
        <v>234743.966968914</v>
      </c>
      <c r="F313" s="295">
        <v>223480.46974616</v>
      </c>
      <c r="G313" s="295">
        <v>180544.071515093</v>
      </c>
      <c r="H313" s="295">
        <v>73703.329876602002</v>
      </c>
      <c r="I313" s="295"/>
      <c r="J313" s="295"/>
      <c r="K313" s="295"/>
      <c r="L313" s="295"/>
      <c r="M313" s="295"/>
      <c r="N313" s="295">
        <v>12</v>
      </c>
      <c r="O313" s="295">
        <v>65.730831269999996</v>
      </c>
      <c r="P313" s="295">
        <v>65.730831269999996</v>
      </c>
      <c r="Q313" s="295">
        <v>62.79548581200001</v>
      </c>
      <c r="R313" s="295">
        <v>51.429790298999997</v>
      </c>
      <c r="S313" s="295">
        <v>19.433325698000001</v>
      </c>
      <c r="T313" s="295"/>
      <c r="U313" s="295"/>
      <c r="V313" s="295"/>
      <c r="W313" s="295"/>
      <c r="X313" s="295"/>
      <c r="Y313" s="415"/>
      <c r="Z313" s="503">
        <v>1</v>
      </c>
      <c r="AA313" s="415"/>
      <c r="AB313" s="415"/>
      <c r="AC313" s="415"/>
      <c r="AD313" s="415"/>
      <c r="AE313" s="415"/>
      <c r="AF313" s="415"/>
      <c r="AG313" s="415"/>
      <c r="AH313" s="415"/>
      <c r="AI313" s="415"/>
      <c r="AJ313" s="415"/>
      <c r="AK313" s="415"/>
      <c r="AL313" s="415"/>
      <c r="AM313" s="296">
        <f>SUM(Y313:AL313)</f>
        <v>1</v>
      </c>
    </row>
    <row r="314" spans="1:39" ht="15" outlineLevel="1">
      <c r="B314" s="294" t="s">
        <v>249</v>
      </c>
      <c r="C314" s="291" t="s">
        <v>163</v>
      </c>
      <c r="D314" s="295"/>
      <c r="E314" s="295"/>
      <c r="F314" s="295"/>
      <c r="G314" s="295"/>
      <c r="H314" s="295"/>
      <c r="I314" s="295"/>
      <c r="J314" s="295"/>
      <c r="K314" s="295"/>
      <c r="L314" s="295"/>
      <c r="M314" s="295"/>
      <c r="N314" s="295">
        <f>N313</f>
        <v>12</v>
      </c>
      <c r="O314" s="295"/>
      <c r="P314" s="295"/>
      <c r="Q314" s="295"/>
      <c r="R314" s="295"/>
      <c r="S314" s="295"/>
      <c r="T314" s="295"/>
      <c r="U314" s="295"/>
      <c r="V314" s="295"/>
      <c r="W314" s="295"/>
      <c r="X314" s="295"/>
      <c r="Y314" s="411">
        <f>Y313</f>
        <v>0</v>
      </c>
      <c r="Z314" s="411">
        <f>Z313</f>
        <v>1</v>
      </c>
      <c r="AA314" s="411">
        <f t="shared" ref="AA314:AL314" si="87">AA313</f>
        <v>0</v>
      </c>
      <c r="AB314" s="411">
        <f t="shared" si="87"/>
        <v>0</v>
      </c>
      <c r="AC314" s="411">
        <f t="shared" si="87"/>
        <v>0</v>
      </c>
      <c r="AD314" s="411">
        <f t="shared" si="87"/>
        <v>0</v>
      </c>
      <c r="AE314" s="411">
        <f t="shared" si="87"/>
        <v>0</v>
      </c>
      <c r="AF314" s="411">
        <f t="shared" si="87"/>
        <v>0</v>
      </c>
      <c r="AG314" s="411">
        <f t="shared" si="87"/>
        <v>0</v>
      </c>
      <c r="AH314" s="411">
        <f t="shared" si="87"/>
        <v>0</v>
      </c>
      <c r="AI314" s="411">
        <f t="shared" si="87"/>
        <v>0</v>
      </c>
      <c r="AJ314" s="411">
        <f t="shared" si="87"/>
        <v>0</v>
      </c>
      <c r="AK314" s="411">
        <f t="shared" si="87"/>
        <v>0</v>
      </c>
      <c r="AL314" s="411">
        <f t="shared" si="87"/>
        <v>0</v>
      </c>
      <c r="AM314" s="311"/>
    </row>
    <row r="315" spans="1:39" ht="15" outlineLevel="1">
      <c r="B315" s="314"/>
      <c r="C315" s="312"/>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6"/>
      <c r="Z315" s="417"/>
      <c r="AA315" s="416"/>
      <c r="AB315" s="416"/>
      <c r="AC315" s="416"/>
      <c r="AD315" s="416"/>
      <c r="AE315" s="416"/>
      <c r="AF315" s="416"/>
      <c r="AG315" s="416"/>
      <c r="AH315" s="416"/>
      <c r="AI315" s="416"/>
      <c r="AJ315" s="416"/>
      <c r="AK315" s="416"/>
      <c r="AL315" s="416"/>
      <c r="AM315" s="313"/>
    </row>
    <row r="316" spans="1:39" ht="15" outlineLevel="1">
      <c r="A316" s="509">
        <v>12</v>
      </c>
      <c r="B316" s="314" t="s">
        <v>23</v>
      </c>
      <c r="C316" s="291" t="s">
        <v>25</v>
      </c>
      <c r="D316" s="295"/>
      <c r="E316" s="295"/>
      <c r="F316" s="295"/>
      <c r="G316" s="295"/>
      <c r="H316" s="295"/>
      <c r="I316" s="295"/>
      <c r="J316" s="295"/>
      <c r="K316" s="295"/>
      <c r="L316" s="295"/>
      <c r="M316" s="295"/>
      <c r="N316" s="295">
        <v>3</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outlineLevel="1">
      <c r="B317" s="294" t="s">
        <v>249</v>
      </c>
      <c r="C317" s="291" t="s">
        <v>163</v>
      </c>
      <c r="D317" s="295"/>
      <c r="E317" s="295"/>
      <c r="F317" s="295"/>
      <c r="G317" s="295"/>
      <c r="H317" s="295"/>
      <c r="I317" s="295"/>
      <c r="J317" s="295"/>
      <c r="K317" s="295"/>
      <c r="L317" s="295"/>
      <c r="M317" s="295"/>
      <c r="N317" s="295">
        <f>N316</f>
        <v>3</v>
      </c>
      <c r="O317" s="295"/>
      <c r="P317" s="295"/>
      <c r="Q317" s="295"/>
      <c r="R317" s="295"/>
      <c r="S317" s="295"/>
      <c r="T317" s="295"/>
      <c r="U317" s="295"/>
      <c r="V317" s="295"/>
      <c r="W317" s="295"/>
      <c r="X317" s="295"/>
      <c r="Y317" s="411">
        <f>Y316</f>
        <v>0</v>
      </c>
      <c r="Z317" s="411">
        <f>Z316</f>
        <v>0</v>
      </c>
      <c r="AA317" s="411">
        <f t="shared" ref="AA317:AL317" si="88">AA316</f>
        <v>0</v>
      </c>
      <c r="AB317" s="411">
        <f t="shared" si="88"/>
        <v>0</v>
      </c>
      <c r="AC317" s="411">
        <f t="shared" si="88"/>
        <v>0</v>
      </c>
      <c r="AD317" s="411">
        <f t="shared" si="88"/>
        <v>0</v>
      </c>
      <c r="AE317" s="411">
        <f t="shared" si="88"/>
        <v>0</v>
      </c>
      <c r="AF317" s="411">
        <f t="shared" si="88"/>
        <v>0</v>
      </c>
      <c r="AG317" s="411">
        <f t="shared" si="88"/>
        <v>0</v>
      </c>
      <c r="AH317" s="411">
        <f t="shared" si="88"/>
        <v>0</v>
      </c>
      <c r="AI317" s="411">
        <f t="shared" si="88"/>
        <v>0</v>
      </c>
      <c r="AJ317" s="411">
        <f t="shared" si="88"/>
        <v>0</v>
      </c>
      <c r="AK317" s="411">
        <f t="shared" si="88"/>
        <v>0</v>
      </c>
      <c r="AL317" s="411">
        <f t="shared" si="88"/>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7"/>
      <c r="AA318" s="416"/>
      <c r="AB318" s="416"/>
      <c r="AC318" s="416"/>
      <c r="AD318" s="416"/>
      <c r="AE318" s="416"/>
      <c r="AF318" s="416"/>
      <c r="AG318" s="416"/>
      <c r="AH318" s="416"/>
      <c r="AI318" s="416"/>
      <c r="AJ318" s="416"/>
      <c r="AK318" s="416"/>
      <c r="AL318" s="416"/>
      <c r="AM318" s="313"/>
    </row>
    <row r="319" spans="1:39" ht="15" outlineLevel="1">
      <c r="A319" s="509">
        <v>13</v>
      </c>
      <c r="B319" s="314" t="s">
        <v>24</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415"/>
      <c r="AB319" s="415"/>
      <c r="AC319" s="415"/>
      <c r="AD319" s="415"/>
      <c r="AE319" s="415"/>
      <c r="AF319" s="415"/>
      <c r="AG319" s="415"/>
      <c r="AH319" s="415"/>
      <c r="AI319" s="415"/>
      <c r="AJ319" s="415"/>
      <c r="AK319" s="415"/>
      <c r="AL319" s="415"/>
      <c r="AM319" s="296">
        <f>SUM(Y319:AL319)</f>
        <v>0</v>
      </c>
    </row>
    <row r="320" spans="1:39" ht="15" outlineLevel="1">
      <c r="B320" s="294" t="s">
        <v>249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89">AA319</f>
        <v>0</v>
      </c>
      <c r="AB320" s="411">
        <f t="shared" si="89"/>
        <v>0</v>
      </c>
      <c r="AC320" s="411">
        <f t="shared" si="89"/>
        <v>0</v>
      </c>
      <c r="AD320" s="411">
        <f t="shared" si="89"/>
        <v>0</v>
      </c>
      <c r="AE320" s="411">
        <f t="shared" si="89"/>
        <v>0</v>
      </c>
      <c r="AF320" s="411">
        <f t="shared" si="89"/>
        <v>0</v>
      </c>
      <c r="AG320" s="411">
        <f t="shared" si="89"/>
        <v>0</v>
      </c>
      <c r="AH320" s="411">
        <f t="shared" si="89"/>
        <v>0</v>
      </c>
      <c r="AI320" s="411">
        <f t="shared" si="89"/>
        <v>0</v>
      </c>
      <c r="AJ320" s="411">
        <f t="shared" si="89"/>
        <v>0</v>
      </c>
      <c r="AK320" s="411">
        <f t="shared" si="89"/>
        <v>0</v>
      </c>
      <c r="AL320" s="411">
        <f t="shared" si="89"/>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6"/>
      <c r="AA321" s="416"/>
      <c r="AB321" s="416"/>
      <c r="AC321" s="416"/>
      <c r="AD321" s="416"/>
      <c r="AE321" s="416"/>
      <c r="AF321" s="416"/>
      <c r="AG321" s="416"/>
      <c r="AH321" s="416"/>
      <c r="AI321" s="416"/>
      <c r="AJ321" s="416"/>
      <c r="AK321" s="416"/>
      <c r="AL321" s="416"/>
      <c r="AM321" s="313"/>
    </row>
    <row r="322" spans="1:39" ht="15" outlineLevel="1">
      <c r="A322" s="509">
        <v>14</v>
      </c>
      <c r="B322" s="314" t="s">
        <v>20</v>
      </c>
      <c r="C322" s="291" t="s">
        <v>25</v>
      </c>
      <c r="D322" s="295">
        <v>48450.767999999996</v>
      </c>
      <c r="E322" s="295">
        <v>48450.767796975</v>
      </c>
      <c r="F322" s="295">
        <v>48450.767796975</v>
      </c>
      <c r="G322" s="295">
        <v>48450.767796975</v>
      </c>
      <c r="H322" s="295">
        <v>0</v>
      </c>
      <c r="I322" s="295"/>
      <c r="J322" s="295"/>
      <c r="K322" s="295"/>
      <c r="L322" s="295"/>
      <c r="M322" s="295"/>
      <c r="N322" s="295">
        <v>12</v>
      </c>
      <c r="O322" s="295">
        <v>8.8126766229999998</v>
      </c>
      <c r="P322" s="295">
        <v>8.8126766229999998</v>
      </c>
      <c r="Q322" s="295">
        <v>8.8126766229999998</v>
      </c>
      <c r="R322" s="295">
        <v>8.8126766229999998</v>
      </c>
      <c r="S322" s="295">
        <v>0</v>
      </c>
      <c r="T322" s="295"/>
      <c r="U322" s="295"/>
      <c r="V322" s="295"/>
      <c r="W322" s="295"/>
      <c r="X322" s="295"/>
      <c r="Y322" s="415"/>
      <c r="Z322" s="415"/>
      <c r="AA322" s="503">
        <v>1</v>
      </c>
      <c r="AB322" s="415"/>
      <c r="AC322" s="415"/>
      <c r="AD322" s="415"/>
      <c r="AE322" s="415"/>
      <c r="AF322" s="415"/>
      <c r="AG322" s="415"/>
      <c r="AH322" s="415"/>
      <c r="AI322" s="415"/>
      <c r="AJ322" s="415"/>
      <c r="AK322" s="415"/>
      <c r="AL322" s="415"/>
      <c r="AM322" s="296">
        <f>SUM(Y322:AL322)</f>
        <v>1</v>
      </c>
    </row>
    <row r="323" spans="1:39" ht="15" outlineLevel="1">
      <c r="B323" s="294" t="s">
        <v>249</v>
      </c>
      <c r="C323" s="291" t="s">
        <v>163</v>
      </c>
      <c r="D323" s="295">
        <v>32.135094899999999</v>
      </c>
      <c r="E323" s="295">
        <v>32.135094899999999</v>
      </c>
      <c r="F323" s="295">
        <v>32.135094899999999</v>
      </c>
      <c r="G323" s="295">
        <v>32.135094899999999</v>
      </c>
      <c r="H323" s="295">
        <v>0</v>
      </c>
      <c r="I323" s="295"/>
      <c r="J323" s="295"/>
      <c r="K323" s="295"/>
      <c r="L323" s="295"/>
      <c r="M323" s="295"/>
      <c r="N323" s="295">
        <f>N322</f>
        <v>12</v>
      </c>
      <c r="O323" s="295">
        <v>5.8450300000000002E-3</v>
      </c>
      <c r="P323" s="295">
        <v>5.8450300000000002E-3</v>
      </c>
      <c r="Q323" s="295">
        <v>5.8450300000000002E-3</v>
      </c>
      <c r="R323" s="295">
        <v>5.8450300000000002E-3</v>
      </c>
      <c r="S323" s="295">
        <v>0</v>
      </c>
      <c r="T323" s="295"/>
      <c r="U323" s="295"/>
      <c r="V323" s="295"/>
      <c r="W323" s="295"/>
      <c r="X323" s="295"/>
      <c r="Y323" s="411">
        <f>Y322</f>
        <v>0</v>
      </c>
      <c r="Z323" s="411">
        <f>Z322</f>
        <v>0</v>
      </c>
      <c r="AA323" s="411">
        <f t="shared" ref="AA323:AL323" si="90">AA322</f>
        <v>1</v>
      </c>
      <c r="AB323" s="411">
        <f t="shared" si="90"/>
        <v>0</v>
      </c>
      <c r="AC323" s="411">
        <f t="shared" si="90"/>
        <v>0</v>
      </c>
      <c r="AD323" s="411">
        <f t="shared" si="90"/>
        <v>0</v>
      </c>
      <c r="AE323" s="411">
        <f t="shared" si="90"/>
        <v>0</v>
      </c>
      <c r="AF323" s="411">
        <f t="shared" si="90"/>
        <v>0</v>
      </c>
      <c r="AG323" s="411">
        <f t="shared" si="90"/>
        <v>0</v>
      </c>
      <c r="AH323" s="411">
        <f t="shared" si="90"/>
        <v>0</v>
      </c>
      <c r="AI323" s="411">
        <f t="shared" si="90"/>
        <v>0</v>
      </c>
      <c r="AJ323" s="411">
        <f t="shared" si="90"/>
        <v>0</v>
      </c>
      <c r="AK323" s="411">
        <f t="shared" si="90"/>
        <v>0</v>
      </c>
      <c r="AL323" s="411">
        <f t="shared" si="90"/>
        <v>0</v>
      </c>
      <c r="AM323" s="311"/>
    </row>
    <row r="324" spans="1:39" ht="15" outlineLevel="1">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6"/>
      <c r="Z324" s="417"/>
      <c r="AA324" s="416"/>
      <c r="AB324" s="416"/>
      <c r="AC324" s="416"/>
      <c r="AD324" s="416"/>
      <c r="AE324" s="416"/>
      <c r="AF324" s="416"/>
      <c r="AG324" s="416"/>
      <c r="AH324" s="416"/>
      <c r="AI324" s="416"/>
      <c r="AJ324" s="416"/>
      <c r="AK324" s="416"/>
      <c r="AL324" s="416"/>
      <c r="AM324" s="313"/>
    </row>
    <row r="325" spans="1:39" s="283" customFormat="1" ht="15" outlineLevel="1">
      <c r="A325" s="509">
        <v>15</v>
      </c>
      <c r="B325" s="314" t="s">
        <v>485</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1">AA325</f>
        <v>0</v>
      </c>
      <c r="AB326" s="411">
        <f t="shared" si="91"/>
        <v>0</v>
      </c>
      <c r="AC326" s="411">
        <f t="shared" si="91"/>
        <v>0</v>
      </c>
      <c r="AD326" s="411">
        <f t="shared" si="91"/>
        <v>0</v>
      </c>
      <c r="AE326" s="411">
        <f t="shared" si="91"/>
        <v>0</v>
      </c>
      <c r="AF326" s="411">
        <f t="shared" si="91"/>
        <v>0</v>
      </c>
      <c r="AG326" s="411">
        <f t="shared" si="91"/>
        <v>0</v>
      </c>
      <c r="AH326" s="411">
        <f t="shared" si="91"/>
        <v>0</v>
      </c>
      <c r="AI326" s="411">
        <f t="shared" si="91"/>
        <v>0</v>
      </c>
      <c r="AJ326" s="411">
        <f t="shared" si="91"/>
        <v>0</v>
      </c>
      <c r="AK326" s="411">
        <f t="shared" si="91"/>
        <v>0</v>
      </c>
      <c r="AL326" s="411">
        <f t="shared" si="91"/>
        <v>0</v>
      </c>
      <c r="AM326" s="311"/>
    </row>
    <row r="327" spans="1:39" s="283" customFormat="1" ht="1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s="283" customFormat="1" ht="30" outlineLevel="1">
      <c r="A328" s="509">
        <v>16</v>
      </c>
      <c r="B328" s="314" t="s">
        <v>486</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s="283" customFormat="1" ht="15" outlineLevel="1">
      <c r="A329" s="509"/>
      <c r="B329" s="315"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2">AA328</f>
        <v>0</v>
      </c>
      <c r="AB329" s="411">
        <f t="shared" si="92"/>
        <v>0</v>
      </c>
      <c r="AC329" s="411">
        <f t="shared" si="92"/>
        <v>0</v>
      </c>
      <c r="AD329" s="411">
        <f t="shared" si="92"/>
        <v>0</v>
      </c>
      <c r="AE329" s="411">
        <f t="shared" si="92"/>
        <v>0</v>
      </c>
      <c r="AF329" s="411">
        <f t="shared" si="92"/>
        <v>0</v>
      </c>
      <c r="AG329" s="411">
        <f t="shared" si="92"/>
        <v>0</v>
      </c>
      <c r="AH329" s="411">
        <f t="shared" si="92"/>
        <v>0</v>
      </c>
      <c r="AI329" s="411">
        <f t="shared" si="92"/>
        <v>0</v>
      </c>
      <c r="AJ329" s="411">
        <f t="shared" si="92"/>
        <v>0</v>
      </c>
      <c r="AK329" s="411">
        <f t="shared" si="92"/>
        <v>0</v>
      </c>
      <c r="AL329" s="411">
        <f t="shared" si="92"/>
        <v>0</v>
      </c>
      <c r="AM329" s="311"/>
    </row>
    <row r="330" spans="1:39" s="283" customFormat="1" ht="15" outlineLevel="1">
      <c r="A330" s="509"/>
      <c r="B330" s="314"/>
      <c r="C330" s="312"/>
      <c r="D330" s="316"/>
      <c r="E330" s="316"/>
      <c r="F330" s="316"/>
      <c r="G330" s="316"/>
      <c r="H330" s="316"/>
      <c r="I330" s="316"/>
      <c r="J330" s="316"/>
      <c r="K330" s="316"/>
      <c r="L330" s="316"/>
      <c r="M330" s="316"/>
      <c r="N330" s="291"/>
      <c r="O330" s="316"/>
      <c r="P330" s="316"/>
      <c r="Q330" s="316"/>
      <c r="R330" s="316"/>
      <c r="S330" s="316"/>
      <c r="T330" s="316"/>
      <c r="U330" s="316"/>
      <c r="V330" s="316"/>
      <c r="W330" s="316"/>
      <c r="X330" s="316"/>
      <c r="Y330" s="418"/>
      <c r="Z330" s="416"/>
      <c r="AA330" s="416"/>
      <c r="AB330" s="416"/>
      <c r="AC330" s="416"/>
      <c r="AD330" s="416"/>
      <c r="AE330" s="416"/>
      <c r="AF330" s="416"/>
      <c r="AG330" s="416"/>
      <c r="AH330" s="416"/>
      <c r="AI330" s="416"/>
      <c r="AJ330" s="416"/>
      <c r="AK330" s="416"/>
      <c r="AL330" s="416"/>
      <c r="AM330" s="313"/>
    </row>
    <row r="331" spans="1:39" ht="15" outlineLevel="1">
      <c r="A331" s="509">
        <v>17</v>
      </c>
      <c r="B331" s="314" t="s">
        <v>9</v>
      </c>
      <c r="C331" s="291" t="s">
        <v>25</v>
      </c>
      <c r="D331" s="295">
        <v>8801.6859999999997</v>
      </c>
      <c r="E331" s="295">
        <v>0</v>
      </c>
      <c r="F331" s="295">
        <v>0</v>
      </c>
      <c r="G331" s="295">
        <v>0</v>
      </c>
      <c r="H331" s="295">
        <v>0</v>
      </c>
      <c r="I331" s="295"/>
      <c r="J331" s="295"/>
      <c r="K331" s="295"/>
      <c r="L331" s="295"/>
      <c r="M331" s="295"/>
      <c r="N331" s="291"/>
      <c r="O331" s="295">
        <v>386.53710000000001</v>
      </c>
      <c r="P331" s="295">
        <v>0</v>
      </c>
      <c r="Q331" s="295">
        <v>0</v>
      </c>
      <c r="R331" s="295">
        <v>0</v>
      </c>
      <c r="S331" s="295">
        <v>0</v>
      </c>
      <c r="T331" s="295"/>
      <c r="U331" s="295"/>
      <c r="V331" s="295"/>
      <c r="W331" s="295"/>
      <c r="X331" s="295"/>
      <c r="Y331" s="415"/>
      <c r="Z331" s="415"/>
      <c r="AA331" s="415"/>
      <c r="AB331" s="415"/>
      <c r="AC331" s="415"/>
      <c r="AD331" s="415"/>
      <c r="AE331" s="415"/>
      <c r="AF331" s="415"/>
      <c r="AG331" s="415"/>
      <c r="AH331" s="415"/>
      <c r="AI331" s="415"/>
      <c r="AJ331" s="415"/>
      <c r="AK331" s="415"/>
      <c r="AL331" s="415"/>
      <c r="AM331" s="296">
        <f>SUM(Y331:AL331)</f>
        <v>0</v>
      </c>
    </row>
    <row r="332" spans="1:39" ht="15" outlineLevel="1">
      <c r="B332" s="294" t="s">
        <v>249</v>
      </c>
      <c r="C332" s="291" t="s">
        <v>163</v>
      </c>
      <c r="D332" s="295"/>
      <c r="E332" s="295"/>
      <c r="F332" s="295"/>
      <c r="G332" s="295"/>
      <c r="H332" s="295"/>
      <c r="I332" s="295"/>
      <c r="J332" s="295"/>
      <c r="K332" s="295"/>
      <c r="L332" s="295"/>
      <c r="M332" s="295"/>
      <c r="N332" s="291"/>
      <c r="O332" s="295"/>
      <c r="P332" s="295"/>
      <c r="Q332" s="295"/>
      <c r="R332" s="295"/>
      <c r="S332" s="295"/>
      <c r="T332" s="295"/>
      <c r="U332" s="295"/>
      <c r="V332" s="295"/>
      <c r="W332" s="295"/>
      <c r="X332" s="295"/>
      <c r="Y332" s="411">
        <f>Y331</f>
        <v>0</v>
      </c>
      <c r="Z332" s="411">
        <f>Z331</f>
        <v>0</v>
      </c>
      <c r="AA332" s="411">
        <f t="shared" ref="AA332:AL332" si="93">AA331</f>
        <v>0</v>
      </c>
      <c r="AB332" s="411">
        <f t="shared" si="93"/>
        <v>0</v>
      </c>
      <c r="AC332" s="411">
        <f t="shared" si="93"/>
        <v>0</v>
      </c>
      <c r="AD332" s="411">
        <f t="shared" si="93"/>
        <v>0</v>
      </c>
      <c r="AE332" s="411">
        <f t="shared" si="93"/>
        <v>0</v>
      </c>
      <c r="AF332" s="411">
        <f t="shared" si="93"/>
        <v>0</v>
      </c>
      <c r="AG332" s="411">
        <f t="shared" si="93"/>
        <v>0</v>
      </c>
      <c r="AH332" s="411">
        <f t="shared" si="93"/>
        <v>0</v>
      </c>
      <c r="AI332" s="411">
        <f t="shared" si="93"/>
        <v>0</v>
      </c>
      <c r="AJ332" s="411">
        <f t="shared" si="93"/>
        <v>0</v>
      </c>
      <c r="AK332" s="411">
        <f t="shared" si="93"/>
        <v>0</v>
      </c>
      <c r="AL332" s="411">
        <f t="shared" si="93"/>
        <v>0</v>
      </c>
      <c r="AM332" s="311"/>
    </row>
    <row r="333" spans="1:39" ht="15" outlineLevel="1">
      <c r="B333" s="315"/>
      <c r="C333" s="305"/>
      <c r="D333" s="291"/>
      <c r="E333" s="291"/>
      <c r="F333" s="291"/>
      <c r="G333" s="291"/>
      <c r="H333" s="291"/>
      <c r="I333" s="291"/>
      <c r="J333" s="291"/>
      <c r="K333" s="291"/>
      <c r="L333" s="291"/>
      <c r="M333" s="291"/>
      <c r="N333" s="291"/>
      <c r="O333" s="291"/>
      <c r="P333" s="291"/>
      <c r="Q333" s="291"/>
      <c r="R333" s="291"/>
      <c r="S333" s="291"/>
      <c r="T333" s="291"/>
      <c r="U333" s="291"/>
      <c r="V333" s="291"/>
      <c r="W333" s="291"/>
      <c r="X333" s="291"/>
      <c r="Y333" s="419"/>
      <c r="Z333" s="420"/>
      <c r="AA333" s="420"/>
      <c r="AB333" s="420"/>
      <c r="AC333" s="420"/>
      <c r="AD333" s="420"/>
      <c r="AE333" s="420"/>
      <c r="AF333" s="420"/>
      <c r="AG333" s="420"/>
      <c r="AH333" s="420"/>
      <c r="AI333" s="420"/>
      <c r="AJ333" s="420"/>
      <c r="AK333" s="420"/>
      <c r="AL333" s="420"/>
      <c r="AM333" s="317"/>
    </row>
    <row r="334" spans="1:39" ht="15.6" outlineLevel="1">
      <c r="A334" s="510"/>
      <c r="B334" s="288" t="s">
        <v>10</v>
      </c>
      <c r="C334" s="289"/>
      <c r="D334" s="289"/>
      <c r="E334" s="289"/>
      <c r="F334" s="289"/>
      <c r="G334" s="289"/>
      <c r="H334" s="289"/>
      <c r="I334" s="289"/>
      <c r="J334" s="289"/>
      <c r="K334" s="289"/>
      <c r="L334" s="289"/>
      <c r="M334" s="289"/>
      <c r="N334" s="290"/>
      <c r="O334" s="289"/>
      <c r="P334" s="289"/>
      <c r="Q334" s="289"/>
      <c r="R334" s="289"/>
      <c r="S334" s="289"/>
      <c r="T334" s="289"/>
      <c r="U334" s="289"/>
      <c r="V334" s="289"/>
      <c r="W334" s="289"/>
      <c r="X334" s="289"/>
      <c r="Y334" s="414"/>
      <c r="Z334" s="414"/>
      <c r="AA334" s="414"/>
      <c r="AB334" s="414"/>
      <c r="AC334" s="414"/>
      <c r="AD334" s="414"/>
      <c r="AE334" s="414"/>
      <c r="AF334" s="414"/>
      <c r="AG334" s="414"/>
      <c r="AH334" s="414"/>
      <c r="AI334" s="414"/>
      <c r="AJ334" s="414"/>
      <c r="AK334" s="414"/>
      <c r="AL334" s="414"/>
      <c r="AM334" s="292"/>
    </row>
    <row r="335" spans="1:39" ht="15" outlineLevel="1">
      <c r="A335" s="509">
        <v>18</v>
      </c>
      <c r="B335" s="315" t="s">
        <v>11</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26"/>
      <c r="Z335" s="415"/>
      <c r="AA335" s="415"/>
      <c r="AB335" s="415"/>
      <c r="AC335" s="415"/>
      <c r="AD335" s="415"/>
      <c r="AE335" s="415"/>
      <c r="AF335" s="415"/>
      <c r="AG335" s="415"/>
      <c r="AH335" s="415"/>
      <c r="AI335" s="415"/>
      <c r="AJ335" s="415"/>
      <c r="AK335" s="415"/>
      <c r="AL335" s="415"/>
      <c r="AM335" s="296">
        <f>SUM(Y335:AL335)</f>
        <v>0</v>
      </c>
    </row>
    <row r="336" spans="1:39" ht="1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4">AA335</f>
        <v>0</v>
      </c>
      <c r="AB336" s="411">
        <f t="shared" si="94"/>
        <v>0</v>
      </c>
      <c r="AC336" s="411">
        <f t="shared" si="94"/>
        <v>0</v>
      </c>
      <c r="AD336" s="411">
        <f t="shared" si="94"/>
        <v>0</v>
      </c>
      <c r="AE336" s="411">
        <f t="shared" si="94"/>
        <v>0</v>
      </c>
      <c r="AF336" s="411">
        <f t="shared" si="94"/>
        <v>0</v>
      </c>
      <c r="AG336" s="411">
        <f t="shared" si="94"/>
        <v>0</v>
      </c>
      <c r="AH336" s="411">
        <f t="shared" si="94"/>
        <v>0</v>
      </c>
      <c r="AI336" s="411">
        <f t="shared" si="94"/>
        <v>0</v>
      </c>
      <c r="AJ336" s="411">
        <f t="shared" si="94"/>
        <v>0</v>
      </c>
      <c r="AK336" s="411">
        <f t="shared" si="94"/>
        <v>0</v>
      </c>
      <c r="AL336" s="411">
        <f t="shared" si="94"/>
        <v>0</v>
      </c>
      <c r="AM336" s="297"/>
    </row>
    <row r="337" spans="1:39" ht="15" outlineLevel="1">
      <c r="A337" s="512"/>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12"/>
      <c r="Z337" s="421"/>
      <c r="AA337" s="421"/>
      <c r="AB337" s="421"/>
      <c r="AC337" s="421"/>
      <c r="AD337" s="421"/>
      <c r="AE337" s="421"/>
      <c r="AF337" s="421"/>
      <c r="AG337" s="421"/>
      <c r="AH337" s="421"/>
      <c r="AI337" s="421"/>
      <c r="AJ337" s="421"/>
      <c r="AK337" s="421"/>
      <c r="AL337" s="421"/>
      <c r="AM337" s="306"/>
    </row>
    <row r="338" spans="1:39" ht="15" outlineLevel="1">
      <c r="A338" s="509">
        <v>19</v>
      </c>
      <c r="B338" s="315" t="s">
        <v>12</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15"/>
      <c r="AD338" s="415"/>
      <c r="AE338" s="415"/>
      <c r="AF338" s="415"/>
      <c r="AG338" s="415"/>
      <c r="AH338" s="415"/>
      <c r="AI338" s="415"/>
      <c r="AJ338" s="415"/>
      <c r="AK338" s="415"/>
      <c r="AL338" s="415"/>
      <c r="AM338" s="296">
        <f>SUM(Y338:AL338)</f>
        <v>0</v>
      </c>
    </row>
    <row r="339" spans="1:39" ht="15" outlineLevel="1">
      <c r="B339" s="294" t="s">
        <v>249</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95">AA338</f>
        <v>0</v>
      </c>
      <c r="AB339" s="411">
        <f t="shared" si="95"/>
        <v>0</v>
      </c>
      <c r="AC339" s="411">
        <f t="shared" si="95"/>
        <v>0</v>
      </c>
      <c r="AD339" s="411">
        <f t="shared" si="95"/>
        <v>0</v>
      </c>
      <c r="AE339" s="411">
        <f t="shared" si="95"/>
        <v>0</v>
      </c>
      <c r="AF339" s="411">
        <f t="shared" si="95"/>
        <v>0</v>
      </c>
      <c r="AG339" s="411">
        <f t="shared" si="95"/>
        <v>0</v>
      </c>
      <c r="AH339" s="411">
        <f t="shared" si="95"/>
        <v>0</v>
      </c>
      <c r="AI339" s="411">
        <f t="shared" si="95"/>
        <v>0</v>
      </c>
      <c r="AJ339" s="411">
        <f t="shared" si="95"/>
        <v>0</v>
      </c>
      <c r="AK339" s="411">
        <f t="shared" si="95"/>
        <v>0</v>
      </c>
      <c r="AL339" s="411">
        <f t="shared" si="95"/>
        <v>0</v>
      </c>
      <c r="AM339" s="297"/>
    </row>
    <row r="340" spans="1:39" ht="15" outlineLevel="1">
      <c r="B340" s="315"/>
      <c r="C340" s="305"/>
      <c r="D340" s="291"/>
      <c r="E340" s="291"/>
      <c r="F340" s="291"/>
      <c r="G340" s="291"/>
      <c r="H340" s="291"/>
      <c r="I340" s="291"/>
      <c r="J340" s="291"/>
      <c r="K340" s="291"/>
      <c r="L340" s="291"/>
      <c r="M340" s="291"/>
      <c r="N340" s="291"/>
      <c r="O340" s="291"/>
      <c r="P340" s="291"/>
      <c r="Q340" s="291"/>
      <c r="R340" s="291"/>
      <c r="S340" s="291"/>
      <c r="T340" s="291"/>
      <c r="U340" s="291"/>
      <c r="V340" s="291"/>
      <c r="W340" s="291"/>
      <c r="X340" s="291"/>
      <c r="Y340" s="422"/>
      <c r="Z340" s="422"/>
      <c r="AA340" s="412"/>
      <c r="AB340" s="412"/>
      <c r="AC340" s="412"/>
      <c r="AD340" s="412"/>
      <c r="AE340" s="412"/>
      <c r="AF340" s="412"/>
      <c r="AG340" s="412"/>
      <c r="AH340" s="412"/>
      <c r="AI340" s="412"/>
      <c r="AJ340" s="412"/>
      <c r="AK340" s="412"/>
      <c r="AL340" s="412"/>
      <c r="AM340" s="306"/>
    </row>
    <row r="341" spans="1:39" ht="15" outlineLevel="1">
      <c r="A341" s="509">
        <v>20</v>
      </c>
      <c r="B341" s="315" t="s">
        <v>13</v>
      </c>
      <c r="C341" s="291" t="s">
        <v>25</v>
      </c>
      <c r="D341" s="295">
        <v>2990081.0249999999</v>
      </c>
      <c r="E341" s="295">
        <v>2322412.0273440001</v>
      </c>
      <c r="F341" s="295">
        <v>2322412.0273440001</v>
      </c>
      <c r="G341" s="295">
        <v>2322412.0273440001</v>
      </c>
      <c r="H341" s="295">
        <v>690416.93174399994</v>
      </c>
      <c r="I341" s="295"/>
      <c r="J341" s="295"/>
      <c r="K341" s="295"/>
      <c r="L341" s="295"/>
      <c r="M341" s="295"/>
      <c r="N341" s="295">
        <v>12</v>
      </c>
      <c r="O341" s="295">
        <v>280.39445999999998</v>
      </c>
      <c r="P341" s="295">
        <v>211.81581</v>
      </c>
      <c r="Q341" s="295">
        <v>211.81581</v>
      </c>
      <c r="R341" s="295">
        <v>211.81581</v>
      </c>
      <c r="S341" s="295">
        <v>25.515000000000001</v>
      </c>
      <c r="T341" s="295"/>
      <c r="U341" s="295"/>
      <c r="V341" s="295"/>
      <c r="W341" s="295"/>
      <c r="X341" s="295"/>
      <c r="Y341" s="410"/>
      <c r="Z341" s="415"/>
      <c r="AA341" s="415"/>
      <c r="AB341" s="415"/>
      <c r="AC341" s="469">
        <v>1</v>
      </c>
      <c r="AD341" s="415"/>
      <c r="AE341" s="415"/>
      <c r="AF341" s="415"/>
      <c r="AG341" s="415"/>
      <c r="AH341" s="415"/>
      <c r="AI341" s="415"/>
      <c r="AJ341" s="415"/>
      <c r="AK341" s="415"/>
      <c r="AL341" s="415"/>
      <c r="AM341" s="296">
        <f>SUM(Y341:AL341)</f>
        <v>1</v>
      </c>
    </row>
    <row r="342" spans="1:39" ht="15" outlineLevel="1">
      <c r="B342" s="294" t="s">
        <v>249</v>
      </c>
      <c r="C342" s="291" t="s">
        <v>163</v>
      </c>
      <c r="D342" s="295">
        <v>332231.22499999998</v>
      </c>
      <c r="E342" s="295">
        <v>999900.22309999994</v>
      </c>
      <c r="F342" s="295">
        <v>533230.49509999994</v>
      </c>
      <c r="G342" s="295">
        <v>533230.49509999994</v>
      </c>
      <c r="H342" s="295">
        <v>2165225.591</v>
      </c>
      <c r="I342" s="295"/>
      <c r="J342" s="295"/>
      <c r="K342" s="295"/>
      <c r="L342" s="295"/>
      <c r="M342" s="295"/>
      <c r="N342" s="295">
        <f>N341</f>
        <v>12</v>
      </c>
      <c r="O342" s="295">
        <v>15.57747</v>
      </c>
      <c r="P342" s="295">
        <v>84.156120000000001</v>
      </c>
      <c r="Q342" s="295">
        <v>33.570045</v>
      </c>
      <c r="R342" s="295">
        <v>33.570045</v>
      </c>
      <c r="S342" s="295">
        <v>219.87085500000001</v>
      </c>
      <c r="T342" s="295"/>
      <c r="U342" s="295"/>
      <c r="V342" s="295"/>
      <c r="W342" s="295"/>
      <c r="X342" s="295"/>
      <c r="Y342" s="411">
        <f>Y341</f>
        <v>0</v>
      </c>
      <c r="Z342" s="411">
        <f>Z341</f>
        <v>0</v>
      </c>
      <c r="AA342" s="411">
        <f t="shared" ref="AA342:AL342" si="96">AA341</f>
        <v>0</v>
      </c>
      <c r="AB342" s="411">
        <f t="shared" si="96"/>
        <v>0</v>
      </c>
      <c r="AC342" s="411">
        <f t="shared" si="96"/>
        <v>1</v>
      </c>
      <c r="AD342" s="411">
        <f t="shared" si="96"/>
        <v>0</v>
      </c>
      <c r="AE342" s="411">
        <f t="shared" si="96"/>
        <v>0</v>
      </c>
      <c r="AF342" s="411">
        <f t="shared" si="96"/>
        <v>0</v>
      </c>
      <c r="AG342" s="411">
        <f t="shared" si="96"/>
        <v>0</v>
      </c>
      <c r="AH342" s="411">
        <f t="shared" si="96"/>
        <v>0</v>
      </c>
      <c r="AI342" s="411">
        <f t="shared" si="96"/>
        <v>0</v>
      </c>
      <c r="AJ342" s="411">
        <f t="shared" si="96"/>
        <v>0</v>
      </c>
      <c r="AK342" s="411">
        <f t="shared" si="96"/>
        <v>0</v>
      </c>
      <c r="AL342" s="411">
        <f t="shared" si="96"/>
        <v>0</v>
      </c>
      <c r="AM342" s="306"/>
    </row>
    <row r="343" spans="1:39" ht="15" outlineLevel="1">
      <c r="B343" s="315"/>
      <c r="C343" s="305"/>
      <c r="D343" s="291"/>
      <c r="E343" s="291"/>
      <c r="F343" s="291"/>
      <c r="G343" s="291"/>
      <c r="H343" s="291"/>
      <c r="I343" s="291"/>
      <c r="J343" s="291"/>
      <c r="K343" s="291"/>
      <c r="L343" s="291"/>
      <c r="M343" s="291"/>
      <c r="N343" s="318"/>
      <c r="O343" s="291"/>
      <c r="P343" s="291"/>
      <c r="Q343" s="291"/>
      <c r="R343" s="291"/>
      <c r="S343" s="291"/>
      <c r="T343" s="291"/>
      <c r="U343" s="291"/>
      <c r="V343" s="291"/>
      <c r="W343" s="291"/>
      <c r="X343" s="291"/>
      <c r="Y343" s="412"/>
      <c r="Z343" s="412"/>
      <c r="AA343" s="412"/>
      <c r="AB343" s="412"/>
      <c r="AC343" s="412"/>
      <c r="AD343" s="412"/>
      <c r="AE343" s="412"/>
      <c r="AF343" s="412"/>
      <c r="AG343" s="412"/>
      <c r="AH343" s="412"/>
      <c r="AI343" s="412"/>
      <c r="AJ343" s="412"/>
      <c r="AK343" s="412"/>
      <c r="AL343" s="412"/>
      <c r="AM343" s="306"/>
    </row>
    <row r="344" spans="1:39" ht="15" outlineLevel="1">
      <c r="A344" s="509">
        <v>21</v>
      </c>
      <c r="B344" s="315" t="s">
        <v>22</v>
      </c>
      <c r="C344" s="291" t="s">
        <v>25</v>
      </c>
      <c r="D344" s="295"/>
      <c r="E344" s="295"/>
      <c r="F344" s="295"/>
      <c r="G344" s="295"/>
      <c r="H344" s="295"/>
      <c r="I344" s="295"/>
      <c r="J344" s="295"/>
      <c r="K344" s="295"/>
      <c r="L344" s="295"/>
      <c r="M344" s="295"/>
      <c r="N344" s="295">
        <v>12</v>
      </c>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 outlineLevel="1">
      <c r="B345" s="294" t="s">
        <v>249</v>
      </c>
      <c r="C345" s="291" t="s">
        <v>163</v>
      </c>
      <c r="D345" s="295"/>
      <c r="E345" s="295"/>
      <c r="F345" s="295"/>
      <c r="G345" s="295"/>
      <c r="H345" s="295"/>
      <c r="I345" s="295"/>
      <c r="J345" s="295"/>
      <c r="K345" s="295"/>
      <c r="L345" s="295"/>
      <c r="M345" s="295"/>
      <c r="N345" s="295">
        <f>N344</f>
        <v>12</v>
      </c>
      <c r="O345" s="295"/>
      <c r="P345" s="295"/>
      <c r="Q345" s="295"/>
      <c r="R345" s="295"/>
      <c r="S345" s="295"/>
      <c r="T345" s="295"/>
      <c r="U345" s="295"/>
      <c r="V345" s="295"/>
      <c r="W345" s="295"/>
      <c r="X345" s="295"/>
      <c r="Y345" s="411">
        <f>Y344</f>
        <v>0</v>
      </c>
      <c r="Z345" s="411">
        <f>Z344</f>
        <v>0</v>
      </c>
      <c r="AA345" s="411">
        <f t="shared" ref="AA345:AL345" si="97">AA344</f>
        <v>0</v>
      </c>
      <c r="AB345" s="411">
        <f t="shared" si="97"/>
        <v>0</v>
      </c>
      <c r="AC345" s="411">
        <f t="shared" si="97"/>
        <v>0</v>
      </c>
      <c r="AD345" s="411">
        <f t="shared" si="97"/>
        <v>0</v>
      </c>
      <c r="AE345" s="411">
        <f t="shared" si="97"/>
        <v>0</v>
      </c>
      <c r="AF345" s="411">
        <f t="shared" si="97"/>
        <v>0</v>
      </c>
      <c r="AG345" s="411">
        <f t="shared" si="97"/>
        <v>0</v>
      </c>
      <c r="AH345" s="411">
        <f t="shared" si="97"/>
        <v>0</v>
      </c>
      <c r="AI345" s="411">
        <f t="shared" si="97"/>
        <v>0</v>
      </c>
      <c r="AJ345" s="411">
        <f t="shared" si="97"/>
        <v>0</v>
      </c>
      <c r="AK345" s="411">
        <f t="shared" si="97"/>
        <v>0</v>
      </c>
      <c r="AL345" s="411">
        <f t="shared" si="97"/>
        <v>0</v>
      </c>
      <c r="AM345" s="297"/>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22"/>
      <c r="Z346" s="412"/>
      <c r="AA346" s="412"/>
      <c r="AB346" s="412"/>
      <c r="AC346" s="412"/>
      <c r="AD346" s="412"/>
      <c r="AE346" s="412"/>
      <c r="AF346" s="412"/>
      <c r="AG346" s="412"/>
      <c r="AH346" s="412"/>
      <c r="AI346" s="412"/>
      <c r="AJ346" s="412"/>
      <c r="AK346" s="412"/>
      <c r="AL346" s="412"/>
      <c r="AM346" s="306"/>
    </row>
    <row r="347" spans="1:39" ht="15" outlineLevel="1">
      <c r="A347" s="509">
        <v>22</v>
      </c>
      <c r="B347" s="315" t="s">
        <v>9</v>
      </c>
      <c r="C347" s="291" t="s">
        <v>25</v>
      </c>
      <c r="D347" s="295"/>
      <c r="E347" s="295"/>
      <c r="F347" s="295"/>
      <c r="G347" s="295"/>
      <c r="H347" s="295"/>
      <c r="I347" s="295"/>
      <c r="J347" s="295"/>
      <c r="K347" s="295"/>
      <c r="L347" s="295"/>
      <c r="M347" s="295"/>
      <c r="N347" s="291"/>
      <c r="O347" s="295"/>
      <c r="P347" s="295"/>
      <c r="Q347" s="295"/>
      <c r="R347" s="295"/>
      <c r="S347" s="295"/>
      <c r="T347" s="295"/>
      <c r="U347" s="295"/>
      <c r="V347" s="295"/>
      <c r="W347" s="295"/>
      <c r="X347" s="295"/>
      <c r="Y347" s="410"/>
      <c r="Z347" s="415"/>
      <c r="AA347" s="415"/>
      <c r="AB347" s="415"/>
      <c r="AC347" s="415"/>
      <c r="AD347" s="415"/>
      <c r="AE347" s="415"/>
      <c r="AF347" s="415"/>
      <c r="AG347" s="415"/>
      <c r="AH347" s="415"/>
      <c r="AI347" s="415"/>
      <c r="AJ347" s="415"/>
      <c r="AK347" s="415"/>
      <c r="AL347" s="415"/>
      <c r="AM347" s="296">
        <f>SUM(Y347:AL347)</f>
        <v>0</v>
      </c>
    </row>
    <row r="348" spans="1:39" ht="15" outlineLevel="1">
      <c r="B348" s="294" t="s">
        <v>249</v>
      </c>
      <c r="C348" s="291" t="s">
        <v>163</v>
      </c>
      <c r="D348" s="295"/>
      <c r="E348" s="295"/>
      <c r="F348" s="295"/>
      <c r="G348" s="295"/>
      <c r="H348" s="295"/>
      <c r="I348" s="295"/>
      <c r="J348" s="295"/>
      <c r="K348" s="295"/>
      <c r="L348" s="295"/>
      <c r="M348" s="295"/>
      <c r="N348" s="291"/>
      <c r="O348" s="295"/>
      <c r="P348" s="295"/>
      <c r="Q348" s="295"/>
      <c r="R348" s="295"/>
      <c r="S348" s="295"/>
      <c r="T348" s="295"/>
      <c r="U348" s="295"/>
      <c r="V348" s="295"/>
      <c r="W348" s="295"/>
      <c r="X348" s="295"/>
      <c r="Y348" s="411">
        <f>Y347</f>
        <v>0</v>
      </c>
      <c r="Z348" s="411">
        <f>Z347</f>
        <v>0</v>
      </c>
      <c r="AA348" s="411">
        <f t="shared" ref="AA348:AL348" si="98">AA347</f>
        <v>0</v>
      </c>
      <c r="AB348" s="411">
        <f t="shared" si="98"/>
        <v>0</v>
      </c>
      <c r="AC348" s="411">
        <f t="shared" si="98"/>
        <v>0</v>
      </c>
      <c r="AD348" s="411">
        <f t="shared" si="98"/>
        <v>0</v>
      </c>
      <c r="AE348" s="411">
        <f t="shared" si="98"/>
        <v>0</v>
      </c>
      <c r="AF348" s="411">
        <f t="shared" si="98"/>
        <v>0</v>
      </c>
      <c r="AG348" s="411">
        <f t="shared" si="98"/>
        <v>0</v>
      </c>
      <c r="AH348" s="411">
        <f t="shared" si="98"/>
        <v>0</v>
      </c>
      <c r="AI348" s="411">
        <f t="shared" si="98"/>
        <v>0</v>
      </c>
      <c r="AJ348" s="411">
        <f t="shared" si="98"/>
        <v>0</v>
      </c>
      <c r="AK348" s="411">
        <f t="shared" si="98"/>
        <v>0</v>
      </c>
      <c r="AL348" s="411">
        <f t="shared" si="98"/>
        <v>0</v>
      </c>
      <c r="AM348" s="306"/>
    </row>
    <row r="349" spans="1:39" ht="15" outlineLevel="1">
      <c r="B349" s="315"/>
      <c r="C349" s="305"/>
      <c r="D349" s="291"/>
      <c r="E349" s="291"/>
      <c r="F349" s="291"/>
      <c r="G349" s="291"/>
      <c r="H349" s="291"/>
      <c r="I349" s="291"/>
      <c r="J349" s="291"/>
      <c r="K349" s="291"/>
      <c r="L349" s="291"/>
      <c r="M349" s="291"/>
      <c r="N349" s="291"/>
      <c r="O349" s="291"/>
      <c r="P349" s="291"/>
      <c r="Q349" s="291"/>
      <c r="R349" s="291"/>
      <c r="S349" s="291"/>
      <c r="T349" s="291"/>
      <c r="U349" s="291"/>
      <c r="V349" s="291"/>
      <c r="W349" s="291"/>
      <c r="X349" s="291"/>
      <c r="Y349" s="412"/>
      <c r="Z349" s="412"/>
      <c r="AA349" s="412"/>
      <c r="AB349" s="412"/>
      <c r="AC349" s="412"/>
      <c r="AD349" s="412"/>
      <c r="AE349" s="412"/>
      <c r="AF349" s="412"/>
      <c r="AG349" s="412"/>
      <c r="AH349" s="412"/>
      <c r="AI349" s="412"/>
      <c r="AJ349" s="412"/>
      <c r="AK349" s="412"/>
      <c r="AL349" s="412"/>
      <c r="AM349" s="306"/>
    </row>
    <row r="350" spans="1:39" ht="15.6" outlineLevel="1">
      <c r="A350" s="510"/>
      <c r="B350" s="288" t="s">
        <v>14</v>
      </c>
      <c r="C350" s="289"/>
      <c r="D350" s="290"/>
      <c r="E350" s="290"/>
      <c r="F350" s="290"/>
      <c r="G350" s="290"/>
      <c r="H350" s="290"/>
      <c r="I350" s="290"/>
      <c r="J350" s="290"/>
      <c r="K350" s="290"/>
      <c r="L350" s="290"/>
      <c r="M350" s="290"/>
      <c r="N350" s="290"/>
      <c r="O350" s="290"/>
      <c r="P350" s="289"/>
      <c r="Q350" s="289"/>
      <c r="R350" s="289"/>
      <c r="S350" s="289"/>
      <c r="T350" s="289"/>
      <c r="U350" s="289"/>
      <c r="V350" s="289"/>
      <c r="W350" s="289"/>
      <c r="X350" s="289"/>
      <c r="Y350" s="414"/>
      <c r="Z350" s="414"/>
      <c r="AA350" s="414"/>
      <c r="AB350" s="414"/>
      <c r="AC350" s="414"/>
      <c r="AD350" s="414"/>
      <c r="AE350" s="414"/>
      <c r="AF350" s="414"/>
      <c r="AG350" s="414"/>
      <c r="AH350" s="414"/>
      <c r="AI350" s="414"/>
      <c r="AJ350" s="414"/>
      <c r="AK350" s="414"/>
      <c r="AL350" s="414"/>
      <c r="AM350" s="292"/>
    </row>
    <row r="351" spans="1:39" ht="15" outlineLevel="1">
      <c r="A351" s="509">
        <v>23</v>
      </c>
      <c r="B351" s="315" t="s">
        <v>14</v>
      </c>
      <c r="C351" s="291" t="s">
        <v>25</v>
      </c>
      <c r="D351" s="295">
        <v>50224.186999999998</v>
      </c>
      <c r="E351" s="295">
        <v>47831.490852356001</v>
      </c>
      <c r="F351" s="295">
        <v>47613.973144531003</v>
      </c>
      <c r="G351" s="295">
        <v>42469.421169280999</v>
      </c>
      <c r="H351" s="295">
        <v>40767.217159271</v>
      </c>
      <c r="I351" s="295"/>
      <c r="J351" s="295"/>
      <c r="K351" s="295"/>
      <c r="L351" s="295"/>
      <c r="M351" s="295"/>
      <c r="N351" s="291"/>
      <c r="O351" s="295">
        <v>6.8694204880000003</v>
      </c>
      <c r="P351" s="295">
        <v>6.745128802</v>
      </c>
      <c r="Q351" s="295">
        <v>6.733829547</v>
      </c>
      <c r="R351" s="295">
        <v>6.4665891919999998</v>
      </c>
      <c r="S351" s="295">
        <v>6.378165987</v>
      </c>
      <c r="T351" s="295"/>
      <c r="U351" s="295"/>
      <c r="V351" s="295"/>
      <c r="W351" s="295"/>
      <c r="X351" s="295"/>
      <c r="Y351" s="470">
        <v>1</v>
      </c>
      <c r="Z351" s="410"/>
      <c r="AA351" s="410"/>
      <c r="AB351" s="410"/>
      <c r="AC351" s="410"/>
      <c r="AD351" s="410"/>
      <c r="AE351" s="410"/>
      <c r="AF351" s="410"/>
      <c r="AG351" s="410"/>
      <c r="AH351" s="410"/>
      <c r="AI351" s="410"/>
      <c r="AJ351" s="410"/>
      <c r="AK351" s="410"/>
      <c r="AL351" s="410"/>
      <c r="AM351" s="296">
        <f>SUM(Y351:AL351)</f>
        <v>1</v>
      </c>
    </row>
    <row r="352" spans="1:39" ht="15" outlineLevel="1">
      <c r="B352" s="294" t="s">
        <v>249</v>
      </c>
      <c r="C352" s="291" t="s">
        <v>163</v>
      </c>
      <c r="D352" s="295">
        <v>20021.630819999998</v>
      </c>
      <c r="E352" s="295">
        <v>19686.29247</v>
      </c>
      <c r="F352" s="295">
        <v>19655.80716</v>
      </c>
      <c r="G352" s="295">
        <v>18687.31956</v>
      </c>
      <c r="H352" s="295">
        <v>18240.4287</v>
      </c>
      <c r="I352" s="295"/>
      <c r="J352" s="295"/>
      <c r="K352" s="295"/>
      <c r="L352" s="295"/>
      <c r="M352" s="295"/>
      <c r="N352" s="468"/>
      <c r="O352" s="295">
        <v>3.218778645</v>
      </c>
      <c r="P352" s="295">
        <v>3.2015585679999998</v>
      </c>
      <c r="Q352" s="295">
        <v>3.1999931049999999</v>
      </c>
      <c r="R352" s="295">
        <v>3.1496639260000001</v>
      </c>
      <c r="S352" s="295">
        <v>3.1264061430000001</v>
      </c>
      <c r="T352" s="295"/>
      <c r="U352" s="295"/>
      <c r="V352" s="295"/>
      <c r="W352" s="295"/>
      <c r="X352" s="295"/>
      <c r="Y352" s="411">
        <f>Y351</f>
        <v>1</v>
      </c>
      <c r="Z352" s="411">
        <f>Z351</f>
        <v>0</v>
      </c>
      <c r="AA352" s="411">
        <f t="shared" ref="AA352:AL352" si="99">AA351</f>
        <v>0</v>
      </c>
      <c r="AB352" s="411">
        <f t="shared" si="99"/>
        <v>0</v>
      </c>
      <c r="AC352" s="411">
        <f t="shared" si="99"/>
        <v>0</v>
      </c>
      <c r="AD352" s="411">
        <f t="shared" si="99"/>
        <v>0</v>
      </c>
      <c r="AE352" s="411">
        <f t="shared" si="99"/>
        <v>0</v>
      </c>
      <c r="AF352" s="411">
        <f t="shared" si="99"/>
        <v>0</v>
      </c>
      <c r="AG352" s="411">
        <f t="shared" si="99"/>
        <v>0</v>
      </c>
      <c r="AH352" s="411">
        <f t="shared" si="99"/>
        <v>0</v>
      </c>
      <c r="AI352" s="411">
        <f t="shared" si="99"/>
        <v>0</v>
      </c>
      <c r="AJ352" s="411">
        <f t="shared" si="99"/>
        <v>0</v>
      </c>
      <c r="AK352" s="411">
        <f t="shared" si="99"/>
        <v>0</v>
      </c>
      <c r="AL352" s="411">
        <f t="shared" si="99"/>
        <v>0</v>
      </c>
      <c r="AM352" s="297"/>
    </row>
    <row r="353" spans="1:39" ht="15" outlineLevel="1">
      <c r="B353" s="315"/>
      <c r="C353" s="305"/>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12"/>
      <c r="AA353" s="412"/>
      <c r="AB353" s="412"/>
      <c r="AC353" s="412"/>
      <c r="AD353" s="412"/>
      <c r="AE353" s="412"/>
      <c r="AF353" s="412"/>
      <c r="AG353" s="412"/>
      <c r="AH353" s="412"/>
      <c r="AI353" s="412"/>
      <c r="AJ353" s="412"/>
      <c r="AK353" s="412"/>
      <c r="AL353" s="412"/>
      <c r="AM353" s="306"/>
    </row>
    <row r="354" spans="1:39" s="293" customFormat="1" ht="15.6" outlineLevel="1">
      <c r="A354" s="510"/>
      <c r="B354" s="288" t="s">
        <v>487</v>
      </c>
      <c r="C354" s="289"/>
      <c r="D354" s="290"/>
      <c r="E354" s="290"/>
      <c r="F354" s="290"/>
      <c r="G354" s="290"/>
      <c r="H354" s="290"/>
      <c r="I354" s="290"/>
      <c r="J354" s="290"/>
      <c r="K354" s="290"/>
      <c r="L354" s="290"/>
      <c r="M354" s="290"/>
      <c r="N354" s="290"/>
      <c r="O354" s="290"/>
      <c r="P354" s="289"/>
      <c r="Q354" s="289"/>
      <c r="R354" s="289"/>
      <c r="S354" s="289"/>
      <c r="T354" s="289"/>
      <c r="U354" s="289"/>
      <c r="V354" s="289"/>
      <c r="W354" s="289"/>
      <c r="X354" s="289"/>
      <c r="Y354" s="414"/>
      <c r="Z354" s="414"/>
      <c r="AA354" s="414"/>
      <c r="AB354" s="414"/>
      <c r="AC354" s="414"/>
      <c r="AD354" s="414"/>
      <c r="AE354" s="414"/>
      <c r="AF354" s="414"/>
      <c r="AG354" s="414"/>
      <c r="AH354" s="414"/>
      <c r="AI354" s="414"/>
      <c r="AJ354" s="414"/>
      <c r="AK354" s="414"/>
      <c r="AL354" s="414"/>
      <c r="AM354" s="292"/>
    </row>
    <row r="355" spans="1:39" s="283" customFormat="1" ht="15" outlineLevel="1">
      <c r="A355" s="509">
        <v>24</v>
      </c>
      <c r="B355" s="315" t="s">
        <v>14</v>
      </c>
      <c r="C355" s="291" t="s">
        <v>25</v>
      </c>
      <c r="D355" s="295"/>
      <c r="E355" s="295"/>
      <c r="F355" s="295"/>
      <c r="G355" s="295"/>
      <c r="H355" s="295"/>
      <c r="I355" s="295"/>
      <c r="J355" s="295"/>
      <c r="K355" s="295"/>
      <c r="L355" s="295"/>
      <c r="M355" s="295"/>
      <c r="N355" s="291"/>
      <c r="O355" s="295"/>
      <c r="P355" s="295"/>
      <c r="Q355" s="295"/>
      <c r="R355" s="295"/>
      <c r="S355" s="295"/>
      <c r="T355" s="295"/>
      <c r="U355" s="295"/>
      <c r="V355" s="295"/>
      <c r="W355" s="295"/>
      <c r="X355" s="295"/>
      <c r="Y355" s="410"/>
      <c r="Z355" s="410"/>
      <c r="AA355" s="410"/>
      <c r="AB355" s="410"/>
      <c r="AC355" s="410"/>
      <c r="AD355" s="410"/>
      <c r="AE355" s="410"/>
      <c r="AF355" s="410"/>
      <c r="AG355" s="410"/>
      <c r="AH355" s="410"/>
      <c r="AI355" s="410"/>
      <c r="AJ355" s="410"/>
      <c r="AK355" s="410"/>
      <c r="AL355" s="410"/>
      <c r="AM355" s="296">
        <f>SUM(Y355:AL355)</f>
        <v>0</v>
      </c>
    </row>
    <row r="356" spans="1:39" s="283" customFormat="1" ht="15" outlineLevel="1">
      <c r="A356" s="509"/>
      <c r="B356" s="315" t="s">
        <v>249</v>
      </c>
      <c r="C356" s="291" t="s">
        <v>163</v>
      </c>
      <c r="D356" s="295"/>
      <c r="E356" s="295"/>
      <c r="F356" s="295"/>
      <c r="G356" s="295"/>
      <c r="H356" s="295"/>
      <c r="I356" s="295"/>
      <c r="J356" s="295"/>
      <c r="K356" s="295"/>
      <c r="L356" s="295"/>
      <c r="M356" s="295"/>
      <c r="N356" s="468"/>
      <c r="O356" s="295"/>
      <c r="P356" s="295"/>
      <c r="Q356" s="295"/>
      <c r="R356" s="295"/>
      <c r="S356" s="295"/>
      <c r="T356" s="295"/>
      <c r="U356" s="295"/>
      <c r="V356" s="295"/>
      <c r="W356" s="295"/>
      <c r="X356" s="295"/>
      <c r="Y356" s="411">
        <f>Y355</f>
        <v>0</v>
      </c>
      <c r="Z356" s="411">
        <f>Z355</f>
        <v>0</v>
      </c>
      <c r="AA356" s="411">
        <f t="shared" ref="AA356:AL356" si="100">AA355</f>
        <v>0</v>
      </c>
      <c r="AB356" s="411">
        <f t="shared" si="100"/>
        <v>0</v>
      </c>
      <c r="AC356" s="411">
        <f t="shared" si="100"/>
        <v>0</v>
      </c>
      <c r="AD356" s="411">
        <f t="shared" si="100"/>
        <v>0</v>
      </c>
      <c r="AE356" s="411">
        <f t="shared" si="100"/>
        <v>0</v>
      </c>
      <c r="AF356" s="411">
        <f t="shared" si="100"/>
        <v>0</v>
      </c>
      <c r="AG356" s="411">
        <f t="shared" si="100"/>
        <v>0</v>
      </c>
      <c r="AH356" s="411">
        <f t="shared" si="100"/>
        <v>0</v>
      </c>
      <c r="AI356" s="411">
        <f t="shared" si="100"/>
        <v>0</v>
      </c>
      <c r="AJ356" s="411">
        <f t="shared" si="100"/>
        <v>0</v>
      </c>
      <c r="AK356" s="411">
        <f t="shared" si="100"/>
        <v>0</v>
      </c>
      <c r="AL356" s="411">
        <f t="shared" si="100"/>
        <v>0</v>
      </c>
      <c r="AM356" s="297"/>
    </row>
    <row r="357" spans="1:39" s="283" customFormat="1" ht="15" outlineLevel="1">
      <c r="A357" s="509"/>
      <c r="B357" s="315"/>
      <c r="C357" s="305"/>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2"/>
      <c r="Z357" s="412"/>
      <c r="AA357" s="412"/>
      <c r="AB357" s="412"/>
      <c r="AC357" s="412"/>
      <c r="AD357" s="412"/>
      <c r="AE357" s="412"/>
      <c r="AF357" s="412"/>
      <c r="AG357" s="412"/>
      <c r="AH357" s="412"/>
      <c r="AI357" s="412"/>
      <c r="AJ357" s="412"/>
      <c r="AK357" s="412"/>
      <c r="AL357" s="412"/>
      <c r="AM357" s="306"/>
    </row>
    <row r="358" spans="1:39" s="283" customFormat="1" ht="15" outlineLevel="1">
      <c r="A358" s="509">
        <v>25</v>
      </c>
      <c r="B358" s="314" t="s">
        <v>21</v>
      </c>
      <c r="C358" s="291" t="s">
        <v>25</v>
      </c>
      <c r="D358" s="295"/>
      <c r="E358" s="295"/>
      <c r="F358" s="295"/>
      <c r="G358" s="295"/>
      <c r="H358" s="295"/>
      <c r="I358" s="295"/>
      <c r="J358" s="295"/>
      <c r="K358" s="295"/>
      <c r="L358" s="295"/>
      <c r="M358" s="295"/>
      <c r="N358" s="295">
        <v>0</v>
      </c>
      <c r="O358" s="295"/>
      <c r="P358" s="295"/>
      <c r="Q358" s="295"/>
      <c r="R358" s="295"/>
      <c r="S358" s="295"/>
      <c r="T358" s="295"/>
      <c r="U358" s="295"/>
      <c r="V358" s="295"/>
      <c r="W358" s="295"/>
      <c r="X358" s="295"/>
      <c r="Y358" s="415"/>
      <c r="Z358" s="415"/>
      <c r="AA358" s="415"/>
      <c r="AB358" s="415"/>
      <c r="AC358" s="415"/>
      <c r="AD358" s="415"/>
      <c r="AE358" s="415"/>
      <c r="AF358" s="415"/>
      <c r="AG358" s="415"/>
      <c r="AH358" s="415"/>
      <c r="AI358" s="415"/>
      <c r="AJ358" s="415"/>
      <c r="AK358" s="415"/>
      <c r="AL358" s="415"/>
      <c r="AM358" s="296">
        <f>SUM(Y358:AL358)</f>
        <v>0</v>
      </c>
    </row>
    <row r="359" spans="1:39" s="283" customFormat="1" ht="15" outlineLevel="1">
      <c r="A359" s="509"/>
      <c r="B359" s="315" t="s">
        <v>249</v>
      </c>
      <c r="C359" s="291" t="s">
        <v>163</v>
      </c>
      <c r="D359" s="295"/>
      <c r="E359" s="295"/>
      <c r="F359" s="295"/>
      <c r="G359" s="295"/>
      <c r="H359" s="295"/>
      <c r="I359" s="295"/>
      <c r="J359" s="295"/>
      <c r="K359" s="295"/>
      <c r="L359" s="295"/>
      <c r="M359" s="295"/>
      <c r="N359" s="295">
        <f>N358</f>
        <v>0</v>
      </c>
      <c r="O359" s="295"/>
      <c r="P359" s="295"/>
      <c r="Q359" s="295"/>
      <c r="R359" s="295"/>
      <c r="S359" s="295"/>
      <c r="T359" s="295"/>
      <c r="U359" s="295"/>
      <c r="V359" s="295"/>
      <c r="W359" s="295"/>
      <c r="X359" s="295"/>
      <c r="Y359" s="411">
        <f>Y358</f>
        <v>0</v>
      </c>
      <c r="Z359" s="411">
        <f>Z358</f>
        <v>0</v>
      </c>
      <c r="AA359" s="411">
        <f t="shared" ref="AA359:AL359" si="101">AA358</f>
        <v>0</v>
      </c>
      <c r="AB359" s="411">
        <f t="shared" si="101"/>
        <v>0</v>
      </c>
      <c r="AC359" s="411">
        <f t="shared" si="101"/>
        <v>0</v>
      </c>
      <c r="AD359" s="411">
        <f t="shared" si="101"/>
        <v>0</v>
      </c>
      <c r="AE359" s="411">
        <f t="shared" si="101"/>
        <v>0</v>
      </c>
      <c r="AF359" s="411">
        <f t="shared" si="101"/>
        <v>0</v>
      </c>
      <c r="AG359" s="411">
        <f t="shared" si="101"/>
        <v>0</v>
      </c>
      <c r="AH359" s="411">
        <f t="shared" si="101"/>
        <v>0</v>
      </c>
      <c r="AI359" s="411">
        <f t="shared" si="101"/>
        <v>0</v>
      </c>
      <c r="AJ359" s="411">
        <f t="shared" si="101"/>
        <v>0</v>
      </c>
      <c r="AK359" s="411">
        <f t="shared" si="101"/>
        <v>0</v>
      </c>
      <c r="AL359" s="411">
        <f t="shared" si="101"/>
        <v>0</v>
      </c>
      <c r="AM359" s="311"/>
    </row>
    <row r="360" spans="1:39" s="283" customFormat="1" ht="15" outlineLevel="1">
      <c r="A360" s="509"/>
      <c r="B360" s="314"/>
      <c r="C360" s="312"/>
      <c r="D360" s="291"/>
      <c r="E360" s="291"/>
      <c r="F360" s="291"/>
      <c r="G360" s="291"/>
      <c r="H360" s="291"/>
      <c r="I360" s="291"/>
      <c r="J360" s="291"/>
      <c r="K360" s="291"/>
      <c r="L360" s="291"/>
      <c r="M360" s="291"/>
      <c r="N360" s="291"/>
      <c r="O360" s="291"/>
      <c r="P360" s="291"/>
      <c r="Q360" s="291"/>
      <c r="R360" s="291"/>
      <c r="S360" s="291"/>
      <c r="T360" s="291"/>
      <c r="U360" s="291"/>
      <c r="V360" s="291"/>
      <c r="W360" s="291"/>
      <c r="X360" s="291"/>
      <c r="Y360" s="416"/>
      <c r="Z360" s="417"/>
      <c r="AA360" s="416"/>
      <c r="AB360" s="416"/>
      <c r="AC360" s="416"/>
      <c r="AD360" s="416"/>
      <c r="AE360" s="416"/>
      <c r="AF360" s="416"/>
      <c r="AG360" s="416"/>
      <c r="AH360" s="416"/>
      <c r="AI360" s="416"/>
      <c r="AJ360" s="416"/>
      <c r="AK360" s="416"/>
      <c r="AL360" s="416"/>
      <c r="AM360" s="313"/>
    </row>
    <row r="361" spans="1:39" ht="15.6" outlineLevel="1">
      <c r="A361" s="510"/>
      <c r="B361" s="288" t="s">
        <v>15</v>
      </c>
      <c r="C361" s="320"/>
      <c r="D361" s="290"/>
      <c r="E361" s="289"/>
      <c r="F361" s="289"/>
      <c r="G361" s="289"/>
      <c r="H361" s="289"/>
      <c r="I361" s="289"/>
      <c r="J361" s="289"/>
      <c r="K361" s="289"/>
      <c r="L361" s="289"/>
      <c r="M361" s="289"/>
      <c r="N361" s="291"/>
      <c r="O361" s="289"/>
      <c r="P361" s="289"/>
      <c r="Q361" s="289"/>
      <c r="R361" s="289"/>
      <c r="S361" s="289"/>
      <c r="T361" s="289"/>
      <c r="U361" s="289"/>
      <c r="V361" s="289"/>
      <c r="W361" s="289"/>
      <c r="X361" s="289"/>
      <c r="Y361" s="414"/>
      <c r="Z361" s="414"/>
      <c r="AA361" s="414"/>
      <c r="AB361" s="414"/>
      <c r="AC361" s="414"/>
      <c r="AD361" s="414"/>
      <c r="AE361" s="414"/>
      <c r="AF361" s="414"/>
      <c r="AG361" s="414"/>
      <c r="AH361" s="414"/>
      <c r="AI361" s="414"/>
      <c r="AJ361" s="414"/>
      <c r="AK361" s="414"/>
      <c r="AL361" s="414"/>
      <c r="AM361" s="292"/>
    </row>
    <row r="362" spans="1:39" ht="15" outlineLevel="1">
      <c r="A362" s="509">
        <v>26</v>
      </c>
      <c r="B362" s="321" t="s">
        <v>16</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2">AA362</f>
        <v>0</v>
      </c>
      <c r="AB363" s="411">
        <f t="shared" si="102"/>
        <v>0</v>
      </c>
      <c r="AC363" s="411">
        <f t="shared" si="102"/>
        <v>0</v>
      </c>
      <c r="AD363" s="411">
        <f t="shared" si="102"/>
        <v>0</v>
      </c>
      <c r="AE363" s="411">
        <f t="shared" si="102"/>
        <v>0</v>
      </c>
      <c r="AF363" s="411">
        <f t="shared" si="102"/>
        <v>0</v>
      </c>
      <c r="AG363" s="411">
        <f t="shared" si="102"/>
        <v>0</v>
      </c>
      <c r="AH363" s="411">
        <f t="shared" si="102"/>
        <v>0</v>
      </c>
      <c r="AI363" s="411">
        <f t="shared" si="102"/>
        <v>0</v>
      </c>
      <c r="AJ363" s="411">
        <f t="shared" si="102"/>
        <v>0</v>
      </c>
      <c r="AK363" s="411">
        <f t="shared" si="102"/>
        <v>0</v>
      </c>
      <c r="AL363" s="411">
        <f t="shared" si="102"/>
        <v>0</v>
      </c>
      <c r="AM363" s="306"/>
    </row>
    <row r="364" spans="1:39" ht="15" outlineLevel="1">
      <c r="A364" s="512"/>
      <c r="B364" s="322"/>
      <c r="C364" s="291"/>
      <c r="D364" s="291"/>
      <c r="E364" s="291"/>
      <c r="F364" s="291"/>
      <c r="G364" s="291"/>
      <c r="H364" s="291"/>
      <c r="I364" s="291"/>
      <c r="J364" s="291"/>
      <c r="K364" s="291"/>
      <c r="L364" s="291"/>
      <c r="M364" s="291"/>
      <c r="N364" s="291"/>
      <c r="O364" s="291"/>
      <c r="P364" s="291"/>
      <c r="Q364" s="291"/>
      <c r="R364" s="291"/>
      <c r="S364" s="291"/>
      <c r="T364" s="291"/>
      <c r="U364" s="291"/>
      <c r="V364" s="291"/>
      <c r="W364" s="291"/>
      <c r="X364" s="291"/>
      <c r="Y364" s="423"/>
      <c r="Z364" s="424"/>
      <c r="AA364" s="424"/>
      <c r="AB364" s="424"/>
      <c r="AC364" s="424"/>
      <c r="AD364" s="424"/>
      <c r="AE364" s="424"/>
      <c r="AF364" s="424"/>
      <c r="AG364" s="424"/>
      <c r="AH364" s="424"/>
      <c r="AI364" s="424"/>
      <c r="AJ364" s="424"/>
      <c r="AK364" s="424"/>
      <c r="AL364" s="424"/>
      <c r="AM364" s="297"/>
    </row>
    <row r="365" spans="1:39" ht="15" outlineLevel="1">
      <c r="A365" s="509">
        <v>27</v>
      </c>
      <c r="B365" s="321" t="s">
        <v>17</v>
      </c>
      <c r="C365" s="291" t="s">
        <v>25</v>
      </c>
      <c r="D365" s="295"/>
      <c r="E365" s="295"/>
      <c r="F365" s="295"/>
      <c r="G365" s="295"/>
      <c r="H365" s="295"/>
      <c r="I365" s="295"/>
      <c r="J365" s="295"/>
      <c r="K365" s="295"/>
      <c r="L365" s="295"/>
      <c r="M365" s="295"/>
      <c r="N365" s="295">
        <v>12</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249</v>
      </c>
      <c r="C366" s="291" t="s">
        <v>163</v>
      </c>
      <c r="D366" s="295"/>
      <c r="E366" s="295"/>
      <c r="F366" s="295"/>
      <c r="G366" s="295"/>
      <c r="H366" s="295"/>
      <c r="I366" s="295"/>
      <c r="J366" s="295"/>
      <c r="K366" s="295"/>
      <c r="L366" s="295"/>
      <c r="M366" s="295"/>
      <c r="N366" s="295">
        <f>N365</f>
        <v>12</v>
      </c>
      <c r="O366" s="295"/>
      <c r="P366" s="295"/>
      <c r="Q366" s="295"/>
      <c r="R366" s="295"/>
      <c r="S366" s="295"/>
      <c r="T366" s="295"/>
      <c r="U366" s="295"/>
      <c r="V366" s="295"/>
      <c r="W366" s="295"/>
      <c r="X366" s="295"/>
      <c r="Y366" s="411">
        <f>Y365</f>
        <v>0</v>
      </c>
      <c r="Z366" s="411">
        <f>Z365</f>
        <v>0</v>
      </c>
      <c r="AA366" s="411">
        <f t="shared" ref="AA366:AL366" si="103">AA365</f>
        <v>0</v>
      </c>
      <c r="AB366" s="411">
        <f t="shared" si="103"/>
        <v>0</v>
      </c>
      <c r="AC366" s="411">
        <f t="shared" si="103"/>
        <v>0</v>
      </c>
      <c r="AD366" s="411">
        <f t="shared" si="103"/>
        <v>0</v>
      </c>
      <c r="AE366" s="411">
        <f t="shared" si="103"/>
        <v>0</v>
      </c>
      <c r="AF366" s="411">
        <f t="shared" si="103"/>
        <v>0</v>
      </c>
      <c r="AG366" s="411">
        <f t="shared" si="103"/>
        <v>0</v>
      </c>
      <c r="AH366" s="411">
        <f t="shared" si="103"/>
        <v>0</v>
      </c>
      <c r="AI366" s="411">
        <f t="shared" si="103"/>
        <v>0</v>
      </c>
      <c r="AJ366" s="411">
        <f t="shared" si="103"/>
        <v>0</v>
      </c>
      <c r="AK366" s="411">
        <f t="shared" si="103"/>
        <v>0</v>
      </c>
      <c r="AL366" s="411">
        <f t="shared" si="103"/>
        <v>0</v>
      </c>
      <c r="AM366" s="306"/>
    </row>
    <row r="367" spans="1:39" ht="15.6" outlineLevel="1">
      <c r="A367" s="512"/>
      <c r="B367" s="323"/>
      <c r="C367" s="300"/>
      <c r="D367" s="291"/>
      <c r="E367" s="291"/>
      <c r="F367" s="291"/>
      <c r="G367" s="291"/>
      <c r="H367" s="291"/>
      <c r="I367" s="291"/>
      <c r="J367" s="291"/>
      <c r="K367" s="291"/>
      <c r="L367" s="291"/>
      <c r="M367" s="291"/>
      <c r="N367" s="300"/>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9">
        <v>28</v>
      </c>
      <c r="B368" s="321" t="s">
        <v>18</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29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Z368</f>
        <v>0</v>
      </c>
      <c r="AA369" s="411">
        <f t="shared" ref="AA369:AL369" si="104">AA368</f>
        <v>0</v>
      </c>
      <c r="AB369" s="411">
        <f t="shared" si="104"/>
        <v>0</v>
      </c>
      <c r="AC369" s="411">
        <f t="shared" si="104"/>
        <v>0</v>
      </c>
      <c r="AD369" s="411">
        <f t="shared" si="104"/>
        <v>0</v>
      </c>
      <c r="AE369" s="411">
        <f t="shared" si="104"/>
        <v>0</v>
      </c>
      <c r="AF369" s="411">
        <f t="shared" si="104"/>
        <v>0</v>
      </c>
      <c r="AG369" s="411">
        <f t="shared" si="104"/>
        <v>0</v>
      </c>
      <c r="AH369" s="411">
        <f t="shared" si="104"/>
        <v>0</v>
      </c>
      <c r="AI369" s="411">
        <f t="shared" si="104"/>
        <v>0</v>
      </c>
      <c r="AJ369" s="411">
        <f t="shared" si="104"/>
        <v>0</v>
      </c>
      <c r="AK369" s="411">
        <f t="shared" si="104"/>
        <v>0</v>
      </c>
      <c r="AL369" s="411">
        <f t="shared" si="104"/>
        <v>0</v>
      </c>
      <c r="AM369" s="297"/>
    </row>
    <row r="370" spans="1:39" ht="15" outlineLevel="1">
      <c r="A370" s="512"/>
      <c r="B370" s="322"/>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12"/>
      <c r="Z370" s="412"/>
      <c r="AA370" s="412"/>
      <c r="AB370" s="412"/>
      <c r="AC370" s="412"/>
      <c r="AD370" s="412"/>
      <c r="AE370" s="412"/>
      <c r="AF370" s="412"/>
      <c r="AG370" s="412"/>
      <c r="AH370" s="412"/>
      <c r="AI370" s="412"/>
      <c r="AJ370" s="412"/>
      <c r="AK370" s="412"/>
      <c r="AL370" s="412"/>
      <c r="AM370" s="306"/>
    </row>
    <row r="371" spans="1:39" ht="15" outlineLevel="1">
      <c r="A371" s="509">
        <v>29</v>
      </c>
      <c r="B371" s="324" t="s">
        <v>19</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26"/>
      <c r="Z371" s="415"/>
      <c r="AA371" s="415"/>
      <c r="AB371" s="415"/>
      <c r="AC371" s="415"/>
      <c r="AD371" s="415"/>
      <c r="AE371" s="415"/>
      <c r="AF371" s="415"/>
      <c r="AG371" s="415"/>
      <c r="AH371" s="415"/>
      <c r="AI371" s="415"/>
      <c r="AJ371" s="415"/>
      <c r="AK371" s="415"/>
      <c r="AL371" s="415"/>
      <c r="AM371" s="296">
        <f>SUM(Y371:AL371)</f>
        <v>0</v>
      </c>
    </row>
    <row r="372" spans="1:39" ht="15" outlineLevel="1">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5">Z371</f>
        <v>0</v>
      </c>
      <c r="AA372" s="411">
        <f t="shared" si="105"/>
        <v>0</v>
      </c>
      <c r="AB372" s="411">
        <f t="shared" si="105"/>
        <v>0</v>
      </c>
      <c r="AC372" s="411">
        <f t="shared" si="105"/>
        <v>0</v>
      </c>
      <c r="AD372" s="411">
        <f t="shared" si="105"/>
        <v>0</v>
      </c>
      <c r="AE372" s="411">
        <f t="shared" si="105"/>
        <v>0</v>
      </c>
      <c r="AF372" s="411">
        <f t="shared" si="105"/>
        <v>0</v>
      </c>
      <c r="AG372" s="411">
        <f t="shared" si="105"/>
        <v>0</v>
      </c>
      <c r="AH372" s="411">
        <f t="shared" si="105"/>
        <v>0</v>
      </c>
      <c r="AI372" s="411">
        <f t="shared" si="105"/>
        <v>0</v>
      </c>
      <c r="AJ372" s="411">
        <f t="shared" si="105"/>
        <v>0</v>
      </c>
      <c r="AK372" s="411">
        <f t="shared" si="105"/>
        <v>0</v>
      </c>
      <c r="AL372" s="411">
        <f t="shared" si="105"/>
        <v>0</v>
      </c>
      <c r="AM372" s="297"/>
    </row>
    <row r="373" spans="1:39" ht="15" outlineLevel="1">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23"/>
      <c r="Z373" s="423"/>
      <c r="AA373" s="423"/>
      <c r="AB373" s="423"/>
      <c r="AC373" s="423"/>
      <c r="AD373" s="423"/>
      <c r="AE373" s="423"/>
      <c r="AF373" s="423"/>
      <c r="AG373" s="423"/>
      <c r="AH373" s="423"/>
      <c r="AI373" s="423"/>
      <c r="AJ373" s="423"/>
      <c r="AK373" s="423"/>
      <c r="AL373" s="423"/>
      <c r="AM373" s="313"/>
    </row>
    <row r="374" spans="1:39" s="283" customFormat="1" ht="15" outlineLevel="1">
      <c r="A374" s="509">
        <v>30</v>
      </c>
      <c r="B374" s="324" t="s">
        <v>488</v>
      </c>
      <c r="C374" s="291" t="s">
        <v>25</v>
      </c>
      <c r="D374" s="295"/>
      <c r="E374" s="295"/>
      <c r="F374" s="295"/>
      <c r="G374" s="295"/>
      <c r="H374" s="295"/>
      <c r="I374" s="295"/>
      <c r="J374" s="295"/>
      <c r="K374" s="295"/>
      <c r="L374" s="295"/>
      <c r="M374" s="295"/>
      <c r="N374" s="295">
        <v>0</v>
      </c>
      <c r="O374" s="295"/>
      <c r="P374" s="295"/>
      <c r="Q374" s="295"/>
      <c r="R374" s="295"/>
      <c r="S374" s="295"/>
      <c r="T374" s="295"/>
      <c r="U374" s="295"/>
      <c r="V374" s="295"/>
      <c r="W374" s="295"/>
      <c r="X374" s="295"/>
      <c r="Y374" s="410"/>
      <c r="Z374" s="410"/>
      <c r="AA374" s="410"/>
      <c r="AB374" s="410"/>
      <c r="AC374" s="410"/>
      <c r="AD374" s="410"/>
      <c r="AE374" s="410"/>
      <c r="AF374" s="410"/>
      <c r="AG374" s="410"/>
      <c r="AH374" s="410"/>
      <c r="AI374" s="410"/>
      <c r="AJ374" s="410"/>
      <c r="AK374" s="410"/>
      <c r="AL374" s="410"/>
      <c r="AM374" s="296">
        <f>SUM(Y374:AL374)</f>
        <v>0</v>
      </c>
    </row>
    <row r="375" spans="1:39" s="283" customFormat="1" ht="15" outlineLevel="1">
      <c r="A375" s="509"/>
      <c r="B375" s="324" t="s">
        <v>249</v>
      </c>
      <c r="C375" s="291" t="s">
        <v>163</v>
      </c>
      <c r="D375" s="295"/>
      <c r="E375" s="295"/>
      <c r="F375" s="295"/>
      <c r="G375" s="295"/>
      <c r="H375" s="295"/>
      <c r="I375" s="295"/>
      <c r="J375" s="295"/>
      <c r="K375" s="295"/>
      <c r="L375" s="295"/>
      <c r="M375" s="295"/>
      <c r="N375" s="295">
        <f>N374</f>
        <v>0</v>
      </c>
      <c r="O375" s="295"/>
      <c r="P375" s="295"/>
      <c r="Q375" s="295"/>
      <c r="R375" s="295"/>
      <c r="S375" s="295"/>
      <c r="T375" s="295"/>
      <c r="U375" s="295"/>
      <c r="V375" s="295"/>
      <c r="W375" s="295"/>
      <c r="X375" s="295"/>
      <c r="Y375" s="411">
        <f>Y374</f>
        <v>0</v>
      </c>
      <c r="Z375" s="411">
        <f t="shared" ref="Z375:AL375" si="106">Z374</f>
        <v>0</v>
      </c>
      <c r="AA375" s="411">
        <f t="shared" si="106"/>
        <v>0</v>
      </c>
      <c r="AB375" s="411">
        <f t="shared" si="106"/>
        <v>0</v>
      </c>
      <c r="AC375" s="411">
        <f t="shared" si="106"/>
        <v>0</v>
      </c>
      <c r="AD375" s="411">
        <f t="shared" si="106"/>
        <v>0</v>
      </c>
      <c r="AE375" s="411">
        <f t="shared" si="106"/>
        <v>0</v>
      </c>
      <c r="AF375" s="411">
        <f t="shared" si="106"/>
        <v>0</v>
      </c>
      <c r="AG375" s="411">
        <f t="shared" si="106"/>
        <v>0</v>
      </c>
      <c r="AH375" s="411">
        <f t="shared" si="106"/>
        <v>0</v>
      </c>
      <c r="AI375" s="411">
        <f t="shared" si="106"/>
        <v>0</v>
      </c>
      <c r="AJ375" s="411">
        <f t="shared" si="106"/>
        <v>0</v>
      </c>
      <c r="AK375" s="411">
        <f t="shared" si="106"/>
        <v>0</v>
      </c>
      <c r="AL375" s="411">
        <f t="shared" si="106"/>
        <v>0</v>
      </c>
      <c r="AM375" s="297"/>
    </row>
    <row r="376" spans="1:39" s="283" customFormat="1" ht="15" outlineLevel="1">
      <c r="A376" s="509"/>
      <c r="B376" s="324"/>
      <c r="C376" s="291"/>
      <c r="D376" s="291"/>
      <c r="E376" s="291"/>
      <c r="F376" s="291"/>
      <c r="G376" s="291"/>
      <c r="H376" s="291"/>
      <c r="I376" s="291"/>
      <c r="J376" s="291"/>
      <c r="K376" s="291"/>
      <c r="L376" s="291"/>
      <c r="M376" s="291"/>
      <c r="N376" s="291"/>
      <c r="O376" s="291"/>
      <c r="P376" s="291"/>
      <c r="Q376" s="291"/>
      <c r="R376" s="291"/>
      <c r="S376" s="291"/>
      <c r="T376" s="291"/>
      <c r="U376" s="291"/>
      <c r="V376" s="291"/>
      <c r="W376" s="291"/>
      <c r="X376" s="291"/>
      <c r="Y376" s="412"/>
      <c r="Z376" s="412"/>
      <c r="AA376" s="412"/>
      <c r="AB376" s="412"/>
      <c r="AC376" s="412"/>
      <c r="AD376" s="412"/>
      <c r="AE376" s="412"/>
      <c r="AF376" s="412"/>
      <c r="AG376" s="412"/>
      <c r="AH376" s="412"/>
      <c r="AI376" s="412"/>
      <c r="AJ376" s="412"/>
      <c r="AK376" s="412"/>
      <c r="AL376" s="412"/>
      <c r="AM376" s="313"/>
    </row>
    <row r="377" spans="1:39" s="283" customFormat="1" ht="15.6" outlineLevel="1">
      <c r="A377" s="509"/>
      <c r="B377" s="288" t="s">
        <v>489</v>
      </c>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9">
        <v>31</v>
      </c>
      <c r="B378" s="324" t="s">
        <v>490</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9"/>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07">Z378</f>
        <v>0</v>
      </c>
      <c r="AA379" s="411">
        <f t="shared" si="107"/>
        <v>0</v>
      </c>
      <c r="AB379" s="411">
        <f t="shared" si="107"/>
        <v>0</v>
      </c>
      <c r="AC379" s="411">
        <f t="shared" si="107"/>
        <v>0</v>
      </c>
      <c r="AD379" s="411">
        <f t="shared" si="107"/>
        <v>0</v>
      </c>
      <c r="AE379" s="411">
        <f t="shared" si="107"/>
        <v>0</v>
      </c>
      <c r="AF379" s="411">
        <f t="shared" si="107"/>
        <v>0</v>
      </c>
      <c r="AG379" s="411">
        <f t="shared" si="107"/>
        <v>0</v>
      </c>
      <c r="AH379" s="411">
        <f t="shared" si="107"/>
        <v>0</v>
      </c>
      <c r="AI379" s="411">
        <f t="shared" si="107"/>
        <v>0</v>
      </c>
      <c r="AJ379" s="411">
        <f t="shared" si="107"/>
        <v>0</v>
      </c>
      <c r="AK379" s="411">
        <f t="shared" si="107"/>
        <v>0</v>
      </c>
      <c r="AL379" s="411">
        <f t="shared" si="107"/>
        <v>0</v>
      </c>
      <c r="AM379" s="297"/>
    </row>
    <row r="380" spans="1:39" s="283" customFormat="1" ht="1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9">
        <v>32</v>
      </c>
      <c r="B381" s="324" t="s">
        <v>491</v>
      </c>
      <c r="C381" s="291" t="s">
        <v>25</v>
      </c>
      <c r="D381" s="295"/>
      <c r="E381" s="295"/>
      <c r="F381" s="295"/>
      <c r="G381" s="295"/>
      <c r="H381" s="295"/>
      <c r="I381" s="295"/>
      <c r="J381" s="295"/>
      <c r="K381" s="295"/>
      <c r="L381" s="295"/>
      <c r="M381" s="295"/>
      <c r="N381" s="295">
        <v>0</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9"/>
      <c r="B382" s="324" t="s">
        <v>249</v>
      </c>
      <c r="C382" s="291" t="s">
        <v>163</v>
      </c>
      <c r="D382" s="295"/>
      <c r="E382" s="295"/>
      <c r="F382" s="295"/>
      <c r="G382" s="295"/>
      <c r="H382" s="295"/>
      <c r="I382" s="295"/>
      <c r="J382" s="295"/>
      <c r="K382" s="295"/>
      <c r="L382" s="295"/>
      <c r="M382" s="295"/>
      <c r="N382" s="295">
        <f>N381</f>
        <v>0</v>
      </c>
      <c r="O382" s="295"/>
      <c r="P382" s="295"/>
      <c r="Q382" s="295"/>
      <c r="R382" s="295"/>
      <c r="S382" s="295"/>
      <c r="T382" s="295"/>
      <c r="U382" s="295"/>
      <c r="V382" s="295"/>
      <c r="W382" s="295"/>
      <c r="X382" s="295"/>
      <c r="Y382" s="411">
        <f>Y381</f>
        <v>0</v>
      </c>
      <c r="Z382" s="411">
        <f t="shared" ref="Z382:AL382" si="108">Z381</f>
        <v>0</v>
      </c>
      <c r="AA382" s="411">
        <f t="shared" si="108"/>
        <v>0</v>
      </c>
      <c r="AB382" s="411">
        <f t="shared" si="108"/>
        <v>0</v>
      </c>
      <c r="AC382" s="411">
        <f t="shared" si="108"/>
        <v>0</v>
      </c>
      <c r="AD382" s="411">
        <f t="shared" si="108"/>
        <v>0</v>
      </c>
      <c r="AE382" s="411">
        <f t="shared" si="108"/>
        <v>0</v>
      </c>
      <c r="AF382" s="411">
        <f t="shared" si="108"/>
        <v>0</v>
      </c>
      <c r="AG382" s="411">
        <f t="shared" si="108"/>
        <v>0</v>
      </c>
      <c r="AH382" s="411">
        <f t="shared" si="108"/>
        <v>0</v>
      </c>
      <c r="AI382" s="411">
        <f t="shared" si="108"/>
        <v>0</v>
      </c>
      <c r="AJ382" s="411">
        <f t="shared" si="108"/>
        <v>0</v>
      </c>
      <c r="AK382" s="411">
        <f t="shared" si="108"/>
        <v>0</v>
      </c>
      <c r="AL382" s="411">
        <f t="shared" si="108"/>
        <v>0</v>
      </c>
      <c r="AM382" s="297"/>
    </row>
    <row r="383" spans="1:39" s="283" customFormat="1" ht="15" outlineLevel="1">
      <c r="A383" s="509"/>
      <c r="B383" s="324"/>
      <c r="C383" s="291"/>
      <c r="D383" s="291"/>
      <c r="E383" s="291"/>
      <c r="F383" s="291"/>
      <c r="G383" s="291"/>
      <c r="H383" s="291"/>
      <c r="I383" s="291"/>
      <c r="J383" s="291"/>
      <c r="K383" s="291"/>
      <c r="L383" s="291"/>
      <c r="M383" s="291"/>
      <c r="N383" s="291"/>
      <c r="O383" s="291"/>
      <c r="P383" s="291"/>
      <c r="Q383" s="291"/>
      <c r="R383" s="291"/>
      <c r="S383" s="291"/>
      <c r="T383" s="291"/>
      <c r="U383" s="291"/>
      <c r="V383" s="291"/>
      <c r="W383" s="291"/>
      <c r="X383" s="291"/>
      <c r="Y383" s="412"/>
      <c r="Z383" s="412"/>
      <c r="AA383" s="412"/>
      <c r="AB383" s="412"/>
      <c r="AC383" s="412"/>
      <c r="AD383" s="412"/>
      <c r="AE383" s="412"/>
      <c r="AF383" s="412"/>
      <c r="AG383" s="412"/>
      <c r="AH383" s="412"/>
      <c r="AI383" s="412"/>
      <c r="AJ383" s="412"/>
      <c r="AK383" s="412"/>
      <c r="AL383" s="412"/>
      <c r="AM383" s="313"/>
    </row>
    <row r="384" spans="1:39" s="283" customFormat="1" ht="15" outlineLevel="1">
      <c r="A384" s="509">
        <v>33</v>
      </c>
      <c r="B384" s="324" t="s">
        <v>492</v>
      </c>
      <c r="C384" s="291" t="s">
        <v>25</v>
      </c>
      <c r="D384" s="295"/>
      <c r="E384" s="295"/>
      <c r="F384" s="295"/>
      <c r="G384" s="295"/>
      <c r="H384" s="295"/>
      <c r="I384" s="295"/>
      <c r="J384" s="295"/>
      <c r="K384" s="295"/>
      <c r="L384" s="295"/>
      <c r="M384" s="295"/>
      <c r="N384" s="295">
        <v>12</v>
      </c>
      <c r="O384" s="295"/>
      <c r="P384" s="295"/>
      <c r="Q384" s="295"/>
      <c r="R384" s="295"/>
      <c r="S384" s="295"/>
      <c r="T384" s="295"/>
      <c r="U384" s="295"/>
      <c r="V384" s="295"/>
      <c r="W384" s="295"/>
      <c r="X384" s="295"/>
      <c r="Y384" s="410"/>
      <c r="Z384" s="410"/>
      <c r="AA384" s="410"/>
      <c r="AB384" s="410"/>
      <c r="AC384" s="410"/>
      <c r="AD384" s="410"/>
      <c r="AE384" s="410"/>
      <c r="AF384" s="410"/>
      <c r="AG384" s="410"/>
      <c r="AH384" s="410"/>
      <c r="AI384" s="410"/>
      <c r="AJ384" s="410"/>
      <c r="AK384" s="410"/>
      <c r="AL384" s="410"/>
      <c r="AM384" s="296">
        <f>SUM(Y384:AL384)</f>
        <v>0</v>
      </c>
    </row>
    <row r="385" spans="1:41" s="283" customFormat="1" ht="15" outlineLevel="1">
      <c r="A385" s="509"/>
      <c r="B385" s="324" t="s">
        <v>249</v>
      </c>
      <c r="C385" s="291" t="s">
        <v>163</v>
      </c>
      <c r="D385" s="295"/>
      <c r="E385" s="295"/>
      <c r="F385" s="295"/>
      <c r="G385" s="295"/>
      <c r="H385" s="295"/>
      <c r="I385" s="295"/>
      <c r="J385" s="295"/>
      <c r="K385" s="295"/>
      <c r="L385" s="295"/>
      <c r="M385" s="295"/>
      <c r="N385" s="295">
        <f>N384</f>
        <v>12</v>
      </c>
      <c r="O385" s="295"/>
      <c r="P385" s="295"/>
      <c r="Q385" s="295"/>
      <c r="R385" s="295"/>
      <c r="S385" s="295"/>
      <c r="T385" s="295"/>
      <c r="U385" s="295"/>
      <c r="V385" s="295"/>
      <c r="W385" s="295"/>
      <c r="X385" s="295"/>
      <c r="Y385" s="411">
        <f>Y384</f>
        <v>0</v>
      </c>
      <c r="Z385" s="411">
        <f t="shared" ref="Z385:AK385" si="109">Z384</f>
        <v>0</v>
      </c>
      <c r="AA385" s="411">
        <f t="shared" si="109"/>
        <v>0</v>
      </c>
      <c r="AB385" s="411">
        <f t="shared" si="109"/>
        <v>0</v>
      </c>
      <c r="AC385" s="411">
        <f t="shared" si="109"/>
        <v>0</v>
      </c>
      <c r="AD385" s="411">
        <f t="shared" si="109"/>
        <v>0</v>
      </c>
      <c r="AE385" s="411">
        <f t="shared" si="109"/>
        <v>0</v>
      </c>
      <c r="AF385" s="411">
        <f t="shared" si="109"/>
        <v>0</v>
      </c>
      <c r="AG385" s="411">
        <f t="shared" si="109"/>
        <v>0</v>
      </c>
      <c r="AH385" s="411">
        <f t="shared" si="109"/>
        <v>0</v>
      </c>
      <c r="AI385" s="411">
        <f t="shared" si="109"/>
        <v>0</v>
      </c>
      <c r="AJ385" s="411">
        <f t="shared" si="109"/>
        <v>0</v>
      </c>
      <c r="AK385" s="411">
        <f t="shared" si="109"/>
        <v>0</v>
      </c>
      <c r="AL385" s="411">
        <f>AL384</f>
        <v>0</v>
      </c>
      <c r="AM385" s="297"/>
    </row>
    <row r="386" spans="1:41" ht="15" outlineLevel="1">
      <c r="B386" s="315"/>
      <c r="C386" s="325"/>
      <c r="D386" s="326"/>
      <c r="E386" s="326"/>
      <c r="F386" s="326"/>
      <c r="G386" s="326"/>
      <c r="H386" s="326"/>
      <c r="I386" s="326"/>
      <c r="J386" s="326"/>
      <c r="K386" s="326"/>
      <c r="L386" s="326"/>
      <c r="M386" s="326"/>
      <c r="N386" s="326"/>
      <c r="O386" s="326"/>
      <c r="P386" s="326"/>
      <c r="Q386" s="326"/>
      <c r="R386" s="326"/>
      <c r="S386" s="326"/>
      <c r="T386" s="326"/>
      <c r="U386" s="326"/>
      <c r="V386" s="326"/>
      <c r="W386" s="326"/>
      <c r="X386" s="326"/>
      <c r="Y386" s="301"/>
      <c r="Z386" s="301"/>
      <c r="AA386" s="301"/>
      <c r="AB386" s="301"/>
      <c r="AC386" s="301"/>
      <c r="AD386" s="301"/>
      <c r="AE386" s="301"/>
      <c r="AF386" s="301"/>
      <c r="AG386" s="301"/>
      <c r="AH386" s="301"/>
      <c r="AI386" s="301"/>
      <c r="AJ386" s="301"/>
      <c r="AK386" s="301"/>
      <c r="AL386" s="301"/>
      <c r="AM386" s="306"/>
    </row>
    <row r="387" spans="1:41" ht="15.6">
      <c r="B387" s="327" t="s">
        <v>250</v>
      </c>
      <c r="C387" s="329"/>
      <c r="D387" s="329">
        <f>SUM(D281:D385)</f>
        <v>5924734.9635908995</v>
      </c>
      <c r="E387" s="329"/>
      <c r="F387" s="329"/>
      <c r="G387" s="329"/>
      <c r="H387" s="329"/>
      <c r="I387" s="329"/>
      <c r="J387" s="329"/>
      <c r="K387" s="329"/>
      <c r="L387" s="329"/>
      <c r="M387" s="329"/>
      <c r="N387" s="329"/>
      <c r="O387" s="329">
        <f>SUM(O281:O385)</f>
        <v>1099.0653745497866</v>
      </c>
      <c r="P387" s="329"/>
      <c r="Q387" s="329"/>
      <c r="R387" s="329"/>
      <c r="S387" s="329"/>
      <c r="T387" s="329"/>
      <c r="U387" s="329"/>
      <c r="V387" s="329"/>
      <c r="W387" s="329"/>
      <c r="X387" s="329"/>
      <c r="Y387" s="329">
        <f>IF(Y280="kWh",SUMPRODUCT(D281:D385,Y281:Y385))</f>
        <v>408227.78808600002</v>
      </c>
      <c r="Z387" s="329">
        <f>IF(Z280="kWh",SUMPRODUCT(D281:D385,Z281:Z385))</f>
        <v>438376.18389921862</v>
      </c>
      <c r="AA387" s="329">
        <f>IF(AA280="kW",SUMPRODUCT(N281:N385,O281:O385,AA281:AA385),SUMPRODUCT(D281:D385,AA281:AA385))</f>
        <v>670.16880684213584</v>
      </c>
      <c r="AB387" s="329">
        <f>IF(AB280="kW",SUMPRODUCT(N281:N385,O281:O385,AB281:AB385),SUMPRODUCT(D281:D385,AB281:AB385))</f>
        <v>403.87336728989936</v>
      </c>
      <c r="AC387" s="329">
        <f>IF(AC280="kW",SUMPRODUCT(N281:N385,O281:O385,AC281:AC385),SUMPRODUCT(D281:D385,AC281:AC385))</f>
        <v>4962.1002985868581</v>
      </c>
      <c r="AD387" s="329">
        <f>IF(AD280="kW",SUMPRODUCT(N281:N385,O281:O385,AD281:AD385),SUMPRODUCT(D281:D385,AD281:AD385))</f>
        <v>0</v>
      </c>
      <c r="AE387" s="329">
        <f>IF(AE280="kW",SUMPRODUCT(N281:N385,O281:O385,AE281:AE385),SUMPRODUCT(D281:D385,AE281:AE385))</f>
        <v>0</v>
      </c>
      <c r="AF387" s="329">
        <f>IF(AF280="kW",SUMPRODUCT(N281:N385,O281:O385,AF281:AF385),SUMPRODUCT(D281:D385,AF281:AF385))</f>
        <v>0</v>
      </c>
      <c r="AG387" s="754">
        <f>'8.  Streetlighting'!E219</f>
        <v>0</v>
      </c>
      <c r="AH387" s="329">
        <f>IF(AH280="kW",SUMPRODUCT(N281:N385,O281:O385,AH281:AH385),SUMPRODUCT(D281:D385,AH281:AH385))</f>
        <v>0</v>
      </c>
      <c r="AI387" s="329">
        <f>IF(AI280="kW",SUMPRODUCT(N281:N385,O281:O385,AI281:AI385),SUMPRODUCT(D281:D385,AI281:AI385))</f>
        <v>0</v>
      </c>
      <c r="AJ387" s="329">
        <f>IF(AJ280="kW",SUMPRODUCT(N281:N385,O281:O385,AJ281:AJ385),SUMPRODUCT(D281:D385,AJ281:AJ385))</f>
        <v>0</v>
      </c>
      <c r="AK387" s="329">
        <f>IF(AK280="kW",SUMPRODUCT(N281:N385,O281:O385,AK281:AK385),SUMPRODUCT(D281:D385,AK281:AK385))</f>
        <v>0</v>
      </c>
      <c r="AL387" s="329">
        <f>IF(AL280="kW",SUMPRODUCT(N281:N385,O281:O385,AL281:AL385),SUMPRODUCT(D281:D385,AL281:AL385))</f>
        <v>0</v>
      </c>
      <c r="AM387" s="330"/>
    </row>
    <row r="388" spans="1:41" ht="15.6">
      <c r="B388" s="391" t="s">
        <v>251</v>
      </c>
      <c r="C388" s="392"/>
      <c r="D388" s="392"/>
      <c r="E388" s="392"/>
      <c r="F388" s="392"/>
      <c r="G388" s="392"/>
      <c r="H388" s="392"/>
      <c r="I388" s="392"/>
      <c r="J388" s="392"/>
      <c r="K388" s="392"/>
      <c r="L388" s="392"/>
      <c r="M388" s="392"/>
      <c r="N388" s="392"/>
      <c r="O388" s="392"/>
      <c r="P388" s="392"/>
      <c r="Q388" s="392"/>
      <c r="R388" s="392"/>
      <c r="S388" s="392"/>
      <c r="T388" s="392"/>
      <c r="U388" s="392"/>
      <c r="V388" s="392"/>
      <c r="W388" s="392"/>
      <c r="X388" s="392"/>
      <c r="Y388" s="328">
        <f>HLOOKUP(Y279,'2. LRAMVA Threshold'!$B$42:$Q$53,5,FALSE)</f>
        <v>0</v>
      </c>
      <c r="Z388" s="328">
        <f>HLOOKUP(Z279,'2. LRAMVA Threshold'!$B$42:$Q$53,5,FALSE)</f>
        <v>0</v>
      </c>
      <c r="AA388" s="328">
        <f>HLOOKUP(AA279,'2. LRAMVA Threshold'!$B$42:$Q$53,5,FALSE)</f>
        <v>0</v>
      </c>
      <c r="AB388" s="328">
        <f>HLOOKUP(AB279,'2. LRAMVA Threshold'!$B$42:$Q$53,5,FALSE)</f>
        <v>0</v>
      </c>
      <c r="AC388" s="328">
        <f>HLOOKUP(AC279,'2. LRAMVA Threshold'!$B$42:$Q$53,5,FALSE)</f>
        <v>0</v>
      </c>
      <c r="AD388" s="328">
        <f>HLOOKUP(AD279,'2. LRAMVA Threshold'!$B$42:$Q$53,5,FALSE)</f>
        <v>0</v>
      </c>
      <c r="AE388" s="328">
        <f>HLOOKUP(AE279,'2. LRAMVA Threshold'!$B$42:$Q$53,5,FALSE)</f>
        <v>0</v>
      </c>
      <c r="AF388" s="328">
        <f>HLOOKUP(AF279,'2. LRAMVA Threshold'!$B$42:$Q$53,5,FALSE)</f>
        <v>0</v>
      </c>
      <c r="AG388" s="328">
        <f>HLOOKUP(AG279,'2. LRAMVA Threshold'!$B$42:$Q$53,5,FALSE)</f>
        <v>0</v>
      </c>
      <c r="AH388" s="328">
        <f>HLOOKUP(AH279,'2. LRAMVA Threshold'!$B$42:$Q$53,5,FALSE)</f>
        <v>0</v>
      </c>
      <c r="AI388" s="328">
        <f>HLOOKUP(AI279,'2. LRAMVA Threshold'!$B$42:$Q$53,5,FALSE)</f>
        <v>0</v>
      </c>
      <c r="AJ388" s="328">
        <f>HLOOKUP(AJ279,'2. LRAMVA Threshold'!$B$42:$Q$53,5,FALSE)</f>
        <v>0</v>
      </c>
      <c r="AK388" s="328">
        <f>HLOOKUP(AK279,'2. LRAMVA Threshold'!$B$42:$Q$53,5,FALSE)</f>
        <v>0</v>
      </c>
      <c r="AL388" s="328">
        <f>HLOOKUP(AL279,'2. LRAMVA Threshold'!$B$42:$Q$53,5,FALSE)</f>
        <v>0</v>
      </c>
      <c r="AM388" s="393"/>
    </row>
    <row r="389" spans="1:41" ht="15">
      <c r="B389" s="394"/>
      <c r="C389" s="395"/>
      <c r="D389" s="396"/>
      <c r="E389" s="396"/>
      <c r="F389" s="396"/>
      <c r="G389" s="396"/>
      <c r="H389" s="396"/>
      <c r="I389" s="396"/>
      <c r="J389" s="396"/>
      <c r="K389" s="396"/>
      <c r="L389" s="396"/>
      <c r="M389" s="396"/>
      <c r="N389" s="396"/>
      <c r="O389" s="397"/>
      <c r="P389" s="396"/>
      <c r="Q389" s="396"/>
      <c r="R389" s="396"/>
      <c r="S389" s="398"/>
      <c r="T389" s="398"/>
      <c r="U389" s="398"/>
      <c r="V389" s="398"/>
      <c r="W389" s="396"/>
      <c r="X389" s="396"/>
      <c r="Y389" s="399"/>
      <c r="Z389" s="399"/>
      <c r="AA389" s="399"/>
      <c r="AB389" s="399"/>
      <c r="AC389" s="399"/>
      <c r="AD389" s="399"/>
      <c r="AE389" s="399"/>
      <c r="AF389" s="399"/>
      <c r="AG389" s="399"/>
      <c r="AH389" s="399"/>
      <c r="AI389" s="399"/>
      <c r="AJ389" s="399"/>
      <c r="AK389" s="399"/>
      <c r="AL389" s="399"/>
      <c r="AM389" s="400"/>
    </row>
    <row r="390" spans="1:41" ht="15">
      <c r="B390" s="324" t="s">
        <v>166</v>
      </c>
      <c r="C390" s="338"/>
      <c r="D390" s="338"/>
      <c r="E390" s="376"/>
      <c r="F390" s="376"/>
      <c r="G390" s="376"/>
      <c r="H390" s="376"/>
      <c r="I390" s="376"/>
      <c r="J390" s="376"/>
      <c r="K390" s="376"/>
      <c r="L390" s="376"/>
      <c r="M390" s="376"/>
      <c r="N390" s="376"/>
      <c r="O390" s="291"/>
      <c r="P390" s="340"/>
      <c r="Q390" s="340"/>
      <c r="R390" s="340"/>
      <c r="S390" s="339"/>
      <c r="T390" s="339"/>
      <c r="U390" s="339"/>
      <c r="V390" s="339"/>
      <c r="W390" s="340"/>
      <c r="X390" s="340"/>
      <c r="Y390" s="341">
        <f>HLOOKUP(Y$20,'3.  Distribution Rates'!$C$122:$P$133,5,FALSE)</f>
        <v>0</v>
      </c>
      <c r="Z390" s="341">
        <f>HLOOKUP(Z$20,'3.  Distribution Rates'!$C$122:$P$133,5,FALSE)</f>
        <v>0</v>
      </c>
      <c r="AA390" s="341">
        <f>HLOOKUP(AA$20,'3.  Distribution Rates'!$C$122:$P$133,5,FALSE)</f>
        <v>0</v>
      </c>
      <c r="AB390" s="341">
        <f>HLOOKUP(AB$20,'3.  Distribution Rates'!$C$122:$P$133,5,FALSE)</f>
        <v>0</v>
      </c>
      <c r="AC390" s="341">
        <f>HLOOKUP(AC$20,'3.  Distribution Rates'!$C$122:$P$133,5,FALSE)</f>
        <v>0</v>
      </c>
      <c r="AD390" s="341">
        <f>HLOOKUP(AD$20,'3.  Distribution Rates'!$C$122:$P$133,5,FALSE)</f>
        <v>0</v>
      </c>
      <c r="AE390" s="341">
        <f>HLOOKUP(AE$20,'3.  Distribution Rates'!$C$122:$P$133,5,FALSE)</f>
        <v>0</v>
      </c>
      <c r="AF390" s="341">
        <f>HLOOKUP(AF$20,'3.  Distribution Rates'!$C$122:$P$133,5,FALSE)</f>
        <v>0</v>
      </c>
      <c r="AG390" s="341">
        <f>HLOOKUP(AG$20,'3.  Distribution Rates'!$C$122:$P$133,5,FALSE)</f>
        <v>0</v>
      </c>
      <c r="AH390" s="341">
        <f>HLOOKUP(AH$20,'3.  Distribution Rates'!$C$122:$P$133,5,FALSE)</f>
        <v>0</v>
      </c>
      <c r="AI390" s="341">
        <f>HLOOKUP(AI$20,'3.  Distribution Rates'!$C$122:$P$133,5,FALSE)</f>
        <v>0</v>
      </c>
      <c r="AJ390" s="341">
        <f>HLOOKUP(AJ$20,'3.  Distribution Rates'!$C$122:$P$133,5,FALSE)</f>
        <v>0</v>
      </c>
      <c r="AK390" s="341">
        <f>HLOOKUP(AK$20,'3.  Distribution Rates'!$C$122:$P$133,5,FALSE)</f>
        <v>0</v>
      </c>
      <c r="AL390" s="341">
        <f>HLOOKUP(AL$20,'3.  Distribution Rates'!$C$122:$P$133,5,FALSE)</f>
        <v>0</v>
      </c>
      <c r="AM390" s="401"/>
    </row>
    <row r="391" spans="1:41" ht="15">
      <c r="B391" s="324" t="s">
        <v>156</v>
      </c>
      <c r="C391" s="345"/>
      <c r="D391" s="309"/>
      <c r="E391" s="279"/>
      <c r="F391" s="279"/>
      <c r="G391" s="279"/>
      <c r="H391" s="279"/>
      <c r="I391" s="279"/>
      <c r="J391" s="279"/>
      <c r="K391" s="279"/>
      <c r="L391" s="279"/>
      <c r="M391" s="279"/>
      <c r="N391" s="279"/>
      <c r="O391" s="291"/>
      <c r="P391" s="279"/>
      <c r="Q391" s="279"/>
      <c r="R391" s="279"/>
      <c r="S391" s="309"/>
      <c r="T391" s="309"/>
      <c r="U391" s="309"/>
      <c r="V391" s="309"/>
      <c r="W391" s="279"/>
      <c r="X391" s="279"/>
      <c r="Y391" s="378">
        <f t="shared" ref="Y391:AL391" si="110">Y136*Y390</f>
        <v>0</v>
      </c>
      <c r="Z391" s="378">
        <f t="shared" si="110"/>
        <v>0</v>
      </c>
      <c r="AA391" s="378">
        <f t="shared" si="110"/>
        <v>0</v>
      </c>
      <c r="AB391" s="378">
        <f t="shared" si="110"/>
        <v>0</v>
      </c>
      <c r="AC391" s="378">
        <f t="shared" si="110"/>
        <v>0</v>
      </c>
      <c r="AD391" s="378">
        <f t="shared" si="110"/>
        <v>0</v>
      </c>
      <c r="AE391" s="378">
        <f t="shared" si="110"/>
        <v>0</v>
      </c>
      <c r="AF391" s="378">
        <f t="shared" si="110"/>
        <v>0</v>
      </c>
      <c r="AG391" s="378">
        <f t="shared" si="110"/>
        <v>0</v>
      </c>
      <c r="AH391" s="378">
        <f t="shared" si="110"/>
        <v>0</v>
      </c>
      <c r="AI391" s="378">
        <f t="shared" si="110"/>
        <v>0</v>
      </c>
      <c r="AJ391" s="378">
        <f t="shared" si="110"/>
        <v>0</v>
      </c>
      <c r="AK391" s="378">
        <f t="shared" si="110"/>
        <v>0</v>
      </c>
      <c r="AL391" s="378">
        <f t="shared" si="110"/>
        <v>0</v>
      </c>
      <c r="AM391" s="629">
        <f>SUM(Y391:AL391)</f>
        <v>0</v>
      </c>
      <c r="AO391" s="283"/>
    </row>
    <row r="392" spans="1:41" ht="15">
      <c r="B392" s="324" t="s">
        <v>157</v>
      </c>
      <c r="C392" s="345"/>
      <c r="D392" s="309"/>
      <c r="E392" s="279"/>
      <c r="F392" s="279"/>
      <c r="G392" s="279"/>
      <c r="H392" s="279"/>
      <c r="I392" s="279"/>
      <c r="J392" s="279"/>
      <c r="K392" s="279"/>
      <c r="L392" s="279"/>
      <c r="M392" s="279"/>
      <c r="N392" s="279"/>
      <c r="O392" s="291"/>
      <c r="P392" s="279"/>
      <c r="Q392" s="279"/>
      <c r="R392" s="279"/>
      <c r="S392" s="309"/>
      <c r="T392" s="309"/>
      <c r="U392" s="309"/>
      <c r="V392" s="309"/>
      <c r="W392" s="279"/>
      <c r="X392" s="279"/>
      <c r="Y392" s="378">
        <f t="shared" ref="Y392:AL392" si="111">Y267*Y390</f>
        <v>0</v>
      </c>
      <c r="Z392" s="378">
        <f t="shared" si="111"/>
        <v>0</v>
      </c>
      <c r="AA392" s="378">
        <f t="shared" si="111"/>
        <v>0</v>
      </c>
      <c r="AB392" s="378">
        <f t="shared" si="111"/>
        <v>0</v>
      </c>
      <c r="AC392" s="378">
        <f t="shared" si="111"/>
        <v>0</v>
      </c>
      <c r="AD392" s="378">
        <f t="shared" si="111"/>
        <v>0</v>
      </c>
      <c r="AE392" s="378">
        <f t="shared" si="111"/>
        <v>0</v>
      </c>
      <c r="AF392" s="378">
        <f t="shared" si="111"/>
        <v>0</v>
      </c>
      <c r="AG392" s="378">
        <f t="shared" si="111"/>
        <v>0</v>
      </c>
      <c r="AH392" s="378">
        <f t="shared" si="111"/>
        <v>0</v>
      </c>
      <c r="AI392" s="378">
        <f t="shared" si="111"/>
        <v>0</v>
      </c>
      <c r="AJ392" s="378">
        <f t="shared" si="111"/>
        <v>0</v>
      </c>
      <c r="AK392" s="378">
        <f t="shared" si="111"/>
        <v>0</v>
      </c>
      <c r="AL392" s="378">
        <f t="shared" si="111"/>
        <v>0</v>
      </c>
      <c r="AM392" s="629">
        <f>SUM(Y392:AL392)</f>
        <v>0</v>
      </c>
    </row>
    <row r="393" spans="1:41" ht="15">
      <c r="B393" s="324" t="s">
        <v>158</v>
      </c>
      <c r="C393" s="345"/>
      <c r="D393" s="309"/>
      <c r="E393" s="279"/>
      <c r="F393" s="279"/>
      <c r="G393" s="279"/>
      <c r="H393" s="279"/>
      <c r="I393" s="279"/>
      <c r="J393" s="279"/>
      <c r="K393" s="279"/>
      <c r="L393" s="279"/>
      <c r="M393" s="279"/>
      <c r="N393" s="279"/>
      <c r="O393" s="291"/>
      <c r="P393" s="279"/>
      <c r="Q393" s="279"/>
      <c r="R393" s="279"/>
      <c r="S393" s="309"/>
      <c r="T393" s="309"/>
      <c r="U393" s="309"/>
      <c r="V393" s="309"/>
      <c r="W393" s="279"/>
      <c r="X393" s="279"/>
      <c r="Y393" s="378">
        <f>Y387*Y390</f>
        <v>0</v>
      </c>
      <c r="Z393" s="378">
        <f t="shared" ref="Z393:AE393" si="112">Z387*Z390</f>
        <v>0</v>
      </c>
      <c r="AA393" s="378">
        <f t="shared" si="112"/>
        <v>0</v>
      </c>
      <c r="AB393" s="378">
        <f t="shared" si="112"/>
        <v>0</v>
      </c>
      <c r="AC393" s="378">
        <f t="shared" si="112"/>
        <v>0</v>
      </c>
      <c r="AD393" s="378">
        <f t="shared" si="112"/>
        <v>0</v>
      </c>
      <c r="AE393" s="378">
        <f t="shared" si="112"/>
        <v>0</v>
      </c>
      <c r="AF393" s="378">
        <f t="shared" ref="AF393:AL393" si="113">AF387*AF390</f>
        <v>0</v>
      </c>
      <c r="AG393" s="378">
        <f t="shared" si="113"/>
        <v>0</v>
      </c>
      <c r="AH393" s="378">
        <f t="shared" si="113"/>
        <v>0</v>
      </c>
      <c r="AI393" s="378">
        <f t="shared" si="113"/>
        <v>0</v>
      </c>
      <c r="AJ393" s="378">
        <f t="shared" si="113"/>
        <v>0</v>
      </c>
      <c r="AK393" s="378">
        <f t="shared" si="113"/>
        <v>0</v>
      </c>
      <c r="AL393" s="378">
        <f t="shared" si="113"/>
        <v>0</v>
      </c>
      <c r="AM393" s="629">
        <f>SUM(Y393:AL393)</f>
        <v>0</v>
      </c>
    </row>
    <row r="394" spans="1:41" s="380" customFormat="1" ht="15.6">
      <c r="A394" s="511"/>
      <c r="B394" s="349" t="s">
        <v>257</v>
      </c>
      <c r="C394" s="345"/>
      <c r="D394" s="336"/>
      <c r="E394" s="334"/>
      <c r="F394" s="334"/>
      <c r="G394" s="334"/>
      <c r="H394" s="334"/>
      <c r="I394" s="334"/>
      <c r="J394" s="334"/>
      <c r="K394" s="334"/>
      <c r="L394" s="334"/>
      <c r="M394" s="334"/>
      <c r="N394" s="334"/>
      <c r="O394" s="300"/>
      <c r="P394" s="334"/>
      <c r="Q394" s="334"/>
      <c r="R394" s="334"/>
      <c r="S394" s="336"/>
      <c r="T394" s="336"/>
      <c r="U394" s="336"/>
      <c r="V394" s="336"/>
      <c r="W394" s="334"/>
      <c r="X394" s="334"/>
      <c r="Y394" s="346">
        <f>SUM(Y391:Y393)</f>
        <v>0</v>
      </c>
      <c r="Z394" s="346">
        <f>SUM(Z391:Z393)</f>
        <v>0</v>
      </c>
      <c r="AA394" s="346">
        <f t="shared" ref="AA394:AE394" si="114">SUM(AA391:AA393)</f>
        <v>0</v>
      </c>
      <c r="AB394" s="346">
        <f t="shared" si="114"/>
        <v>0</v>
      </c>
      <c r="AC394" s="346">
        <f t="shared" si="114"/>
        <v>0</v>
      </c>
      <c r="AD394" s="346">
        <f t="shared" si="114"/>
        <v>0</v>
      </c>
      <c r="AE394" s="346">
        <f t="shared" si="114"/>
        <v>0</v>
      </c>
      <c r="AF394" s="346">
        <f t="shared" ref="AF394:AL394" si="115">SUM(AF391:AF393)</f>
        <v>0</v>
      </c>
      <c r="AG394" s="346">
        <f t="shared" si="115"/>
        <v>0</v>
      </c>
      <c r="AH394" s="346">
        <f t="shared" si="115"/>
        <v>0</v>
      </c>
      <c r="AI394" s="346">
        <f t="shared" si="115"/>
        <v>0</v>
      </c>
      <c r="AJ394" s="346">
        <f t="shared" si="115"/>
        <v>0</v>
      </c>
      <c r="AK394" s="346">
        <f t="shared" si="115"/>
        <v>0</v>
      </c>
      <c r="AL394" s="346">
        <f t="shared" si="115"/>
        <v>0</v>
      </c>
      <c r="AM394" s="407">
        <f>SUM(AM391:AM393)</f>
        <v>0</v>
      </c>
    </row>
    <row r="395" spans="1:41" s="380" customFormat="1" ht="15.6">
      <c r="A395" s="511"/>
      <c r="B395" s="349" t="s">
        <v>252</v>
      </c>
      <c r="C395" s="345"/>
      <c r="D395" s="350"/>
      <c r="E395" s="334"/>
      <c r="F395" s="334"/>
      <c r="G395" s="334"/>
      <c r="H395" s="334"/>
      <c r="I395" s="334"/>
      <c r="J395" s="334"/>
      <c r="K395" s="334"/>
      <c r="L395" s="334"/>
      <c r="M395" s="334"/>
      <c r="N395" s="334"/>
      <c r="O395" s="300"/>
      <c r="P395" s="334"/>
      <c r="Q395" s="334"/>
      <c r="R395" s="334"/>
      <c r="S395" s="336"/>
      <c r="T395" s="336"/>
      <c r="U395" s="336"/>
      <c r="V395" s="336"/>
      <c r="W395" s="334"/>
      <c r="X395" s="334"/>
      <c r="Y395" s="347">
        <f t="shared" ref="Y395:AE395" si="116">Y388*Y390</f>
        <v>0</v>
      </c>
      <c r="Z395" s="347">
        <f t="shared" si="116"/>
        <v>0</v>
      </c>
      <c r="AA395" s="347">
        <f t="shared" si="116"/>
        <v>0</v>
      </c>
      <c r="AB395" s="347">
        <f t="shared" si="116"/>
        <v>0</v>
      </c>
      <c r="AC395" s="347">
        <f t="shared" si="116"/>
        <v>0</v>
      </c>
      <c r="AD395" s="347">
        <f t="shared" si="116"/>
        <v>0</v>
      </c>
      <c r="AE395" s="347">
        <f t="shared" si="116"/>
        <v>0</v>
      </c>
      <c r="AF395" s="347">
        <f t="shared" ref="AF395:AL395" si="117">AF388*AF390</f>
        <v>0</v>
      </c>
      <c r="AG395" s="347">
        <f t="shared" si="117"/>
        <v>0</v>
      </c>
      <c r="AH395" s="347">
        <f t="shared" si="117"/>
        <v>0</v>
      </c>
      <c r="AI395" s="347">
        <f t="shared" si="117"/>
        <v>0</v>
      </c>
      <c r="AJ395" s="347">
        <f t="shared" si="117"/>
        <v>0</v>
      </c>
      <c r="AK395" s="347">
        <f t="shared" si="117"/>
        <v>0</v>
      </c>
      <c r="AL395" s="347">
        <f t="shared" si="117"/>
        <v>0</v>
      </c>
      <c r="AM395" s="407">
        <f>SUM(Y395:AL395)</f>
        <v>0</v>
      </c>
    </row>
    <row r="396" spans="1:41" ht="15.75" customHeight="1">
      <c r="A396" s="511"/>
      <c r="B396" s="349" t="s">
        <v>264</v>
      </c>
      <c r="C396" s="345"/>
      <c r="D396" s="350"/>
      <c r="E396" s="334"/>
      <c r="F396" s="334"/>
      <c r="G396" s="334"/>
      <c r="H396" s="334"/>
      <c r="I396" s="334"/>
      <c r="J396" s="334"/>
      <c r="K396" s="334"/>
      <c r="L396" s="334"/>
      <c r="M396" s="334"/>
      <c r="N396" s="334"/>
      <c r="O396" s="300"/>
      <c r="P396" s="334"/>
      <c r="Q396" s="334"/>
      <c r="R396" s="334"/>
      <c r="S396" s="350"/>
      <c r="T396" s="350"/>
      <c r="U396" s="350"/>
      <c r="V396" s="350"/>
      <c r="W396" s="334"/>
      <c r="X396" s="334"/>
      <c r="Y396" s="300"/>
      <c r="Z396" s="351"/>
      <c r="AA396" s="351"/>
      <c r="AB396" s="351"/>
      <c r="AC396" s="351"/>
      <c r="AD396" s="351"/>
      <c r="AE396" s="351"/>
      <c r="AF396" s="351"/>
      <c r="AG396" s="351"/>
      <c r="AH396" s="351"/>
      <c r="AI396" s="351"/>
      <c r="AJ396" s="351"/>
      <c r="AK396" s="351"/>
      <c r="AL396" s="351"/>
      <c r="AM396" s="407">
        <f>AM394-AM395</f>
        <v>0</v>
      </c>
    </row>
    <row r="397" spans="1:41" ht="15">
      <c r="B397" s="324"/>
      <c r="C397" s="350"/>
      <c r="D397" s="350"/>
      <c r="E397" s="334"/>
      <c r="F397" s="334"/>
      <c r="G397" s="334"/>
      <c r="H397" s="334"/>
      <c r="I397" s="334"/>
      <c r="J397" s="334"/>
      <c r="K397" s="334"/>
      <c r="L397" s="334"/>
      <c r="M397" s="334"/>
      <c r="N397" s="334"/>
      <c r="O397" s="300"/>
      <c r="P397" s="334"/>
      <c r="Q397" s="334"/>
      <c r="R397" s="334"/>
      <c r="S397" s="350"/>
      <c r="T397" s="345"/>
      <c r="U397" s="350"/>
      <c r="V397" s="350"/>
      <c r="W397" s="334"/>
      <c r="X397" s="334"/>
      <c r="Y397" s="253"/>
      <c r="Z397" s="253"/>
      <c r="AA397" s="253"/>
      <c r="AB397" s="253"/>
      <c r="AC397" s="253"/>
      <c r="AD397" s="253"/>
      <c r="AE397" s="253"/>
      <c r="AF397" s="253"/>
      <c r="AG397" s="253"/>
      <c r="AH397" s="253"/>
      <c r="AI397" s="253"/>
      <c r="AJ397" s="253"/>
      <c r="AK397" s="253"/>
      <c r="AL397" s="253"/>
      <c r="AM397" s="353"/>
    </row>
    <row r="398" spans="1:41" ht="15">
      <c r="B398" s="324" t="s">
        <v>72</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SUMPRODUCT(E281:E385,Y281:Y385)</f>
        <v>405499.75455749931</v>
      </c>
      <c r="Z398" s="291">
        <f>SUMPRODUCT(E281:E385,Z281:Z385)</f>
        <v>438247.77748585655</v>
      </c>
      <c r="AA398" s="291">
        <f>IF(AA280="kW",SUMPRODUCT(N281:N385,P281:P385,AA281:AA385),SUMPRODUCT(E281:E385,AA281:AA385))</f>
        <v>669.1954214951943</v>
      </c>
      <c r="AB398" s="291">
        <f>IF(AB280="kW",SUMPRODUCT(N281:N385,P281:P385,AB281:AB385),SUMPRODUCT(E281:E385,AB281:AB385))</f>
        <v>403.17676620351824</v>
      </c>
      <c r="AC398" s="291">
        <f>IF(AC280="kW",SUMPRODUCT(N281:N385,P281:P385,AC281:AC385),SUMPRODUCT(E281:E385,AC281:AC385))</f>
        <v>4959.6675755538818</v>
      </c>
      <c r="AD398" s="291">
        <f>IF(AD280="kW",SUMPRODUCT(N281:N385,P281:P385,AD281:AD385),SUMPRODUCT(E281:E385, AD281:AD385))</f>
        <v>0</v>
      </c>
      <c r="AE398" s="291">
        <f>IF(AE280="kW",SUMPRODUCT(N281:N385,P281:P385,AE281:AE385),SUMPRODUCT(E281:E385,AE281:AE385))</f>
        <v>0</v>
      </c>
      <c r="AF398" s="291">
        <f>IF(AF280="kW",SUMPRODUCT(N281:N385,P281:P385,AF281:AF385),SUMPRODUCT(E281:E385,AF281:AF385))</f>
        <v>0</v>
      </c>
      <c r="AG398" s="340">
        <f>'8.  Streetlighting'!F76</f>
        <v>922.30703999999992</v>
      </c>
      <c r="AH398" s="291">
        <f>IF(AH280="kW",SUMPRODUCT(N281:N385,P281:P385,AH281:AH385),SUMPRODUCT(E281:E385,AH281:AH385))</f>
        <v>0</v>
      </c>
      <c r="AI398" s="291">
        <f>IF(AI280="kW",SUMPRODUCT(N281:N385,P281:P385,AI281:AI385),SUMPRODUCT(E281:E385,AI281:AI385))</f>
        <v>0</v>
      </c>
      <c r="AJ398" s="291">
        <f>IF(AJ280="kW",SUMPRODUCT(N281:N385,P281:P385,AJ281:AJ385),SUMPRODUCT(E281:E385,AJ281:AJ385))</f>
        <v>0</v>
      </c>
      <c r="AK398" s="291">
        <f>IF(AK280="kW",SUMPRODUCT(N281:N385,P281:P385,AK281:AK385),SUMPRODUCT(E281:E385,AK281:AK385))</f>
        <v>0</v>
      </c>
      <c r="AL398" s="291">
        <f>IF(AL280="kW",SUMPRODUCT(N281:N385,P281:P385,AL281:AL385),SUMPRODUCT(E281:E385,AL281:AL385))</f>
        <v>0</v>
      </c>
      <c r="AM398" s="337"/>
    </row>
    <row r="399" spans="1:41" ht="15">
      <c r="B399" s="324" t="s">
        <v>195</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SUMPRODUCT(F281:F385,Y281:Y385)</f>
        <v>400538.53852669836</v>
      </c>
      <c r="Z399" s="291">
        <f>SUMPRODUCT(F281:F385,Z281:Z385)</f>
        <v>426966.44577853021</v>
      </c>
      <c r="AA399" s="291">
        <f>IF(AA280="kW",SUMPRODUCT(N281:N385,Q281:Q385,AA281:AA385),SUMPRODUCT(F281:F385,AA281:AA385))</f>
        <v>669.06022742713867</v>
      </c>
      <c r="AB399" s="291">
        <f>IF(AB280="kW",SUMPRODUCT(N281:N385,Q281:Q385,AB281:AB385),SUMPRODUCT(F281:F385,AB281:AB385))</f>
        <v>403.08001486554537</v>
      </c>
      <c r="AC399" s="291">
        <f>IF(AC280="kW",SUMPRODUCT(N281:N385,Q281:Q385,AC281:AC385),SUMPRODUCT(F281:F385, AC281:AC385))</f>
        <v>4352.2967932092233</v>
      </c>
      <c r="AD399" s="291">
        <f>IF(AD280="kW",SUMPRODUCT(N281:N385,Q281:Q385,AD281:AD385),SUMPRODUCT(F281:F385, AD281:AD385))</f>
        <v>0</v>
      </c>
      <c r="AE399" s="291">
        <f>IF(AE280="kW",SUMPRODUCT(N281:N385,Q281:Q385,AE281:AE385),SUMPRODUCT(F281:F385,AE281:AE385))</f>
        <v>0</v>
      </c>
      <c r="AF399" s="291">
        <f>IF(AF280="kW",SUMPRODUCT(N281:N385,Q281:Q385,AF281:AF385),SUMPRODUCT(F281:F385,AF281:AF385))</f>
        <v>0</v>
      </c>
      <c r="AG399" s="340">
        <f>'8.  Streetlighting'!F77</f>
        <v>922.30703999999992</v>
      </c>
      <c r="AH399" s="291">
        <f>IF(AH280="kW",SUMPRODUCT(N281:N385,Q281:Q385,AH281:AH385),SUMPRODUCT(F281:F385,AH281:AH385))</f>
        <v>0</v>
      </c>
      <c r="AI399" s="291">
        <f>IF(AI280="kW",SUMPRODUCT(N281:N385,Q281:Q385,AI281:AI385),SUMPRODUCT(F281:F385,AI281:AI385))</f>
        <v>0</v>
      </c>
      <c r="AJ399" s="291">
        <f>IF(AJ280="kW",SUMPRODUCT(N281:N385,Q281:Q385,AJ281:AJ385),SUMPRODUCT(F281:F385,AJ281:AJ385))</f>
        <v>0</v>
      </c>
      <c r="AK399" s="291">
        <f>IF(AK280="kW",SUMPRODUCT(N281:N385,Q281:Q385,AK281:AK385),SUMPRODUCT(F281:F385,AK281:AK385))</f>
        <v>0</v>
      </c>
      <c r="AL399" s="291">
        <f>IF(AL280="kW",SUMPRODUCT(N281:N385,Q281:Q385,AL281:AL385),SUMPRODUCT(F281:F385,AL281:AL385))</f>
        <v>0</v>
      </c>
      <c r="AM399" s="337"/>
    </row>
    <row r="400" spans="1:41" ht="15">
      <c r="B400" s="324" t="s">
        <v>196</v>
      </c>
      <c r="C400" s="356"/>
      <c r="D400" s="279"/>
      <c r="E400" s="279"/>
      <c r="F400" s="279"/>
      <c r="G400" s="279"/>
      <c r="H400" s="279"/>
      <c r="I400" s="279"/>
      <c r="J400" s="279"/>
      <c r="K400" s="279"/>
      <c r="L400" s="279"/>
      <c r="M400" s="279"/>
      <c r="N400" s="279"/>
      <c r="O400" s="357"/>
      <c r="P400" s="279"/>
      <c r="Q400" s="279"/>
      <c r="R400" s="279"/>
      <c r="S400" s="304"/>
      <c r="T400" s="309"/>
      <c r="U400" s="309"/>
      <c r="V400" s="279"/>
      <c r="W400" s="279"/>
      <c r="X400" s="309"/>
      <c r="Y400" s="291">
        <f>SUMPRODUCT(G281:G385,Y281:Y385)</f>
        <v>377822.21215945028</v>
      </c>
      <c r="Z400" s="291">
        <f>SUMPRODUCT(G281:G385,Z281:Z385)</f>
        <v>384030.04754746321</v>
      </c>
      <c r="AA400" s="291">
        <f>IF(AA280="kW",SUMPRODUCT(N281:N385,R281:R385,AA281:AA385),SUMPRODUCT(G281:G385,AA281:AA385))</f>
        <v>669.06022742713867</v>
      </c>
      <c r="AB400" s="291">
        <f>IF(AB280="kW",SUMPRODUCT(N281:N385,R281:R385,AB281:AB385),SUMPRODUCT(G281:G385,AB281:AB385))</f>
        <v>403.08001486554537</v>
      </c>
      <c r="AC400" s="291">
        <f>IF(AC280="kW",SUMPRODUCT(N281:N385,R281:R385,AC281:AC385),SUMPRODUCT(G281:G385, AC281:AC385))</f>
        <v>4352.2967932092233</v>
      </c>
      <c r="AD400" s="291">
        <f>IF(AD280="kW",SUMPRODUCT(N281:N385,R281:R385,AD281:AD385),SUMPRODUCT(G281:G385, AD281:AD385))</f>
        <v>0</v>
      </c>
      <c r="AE400" s="291">
        <f>IF(AE280="kW",SUMPRODUCT(N281:N385,R281:R385,AE281:AE385),SUMPRODUCT(G281:G385,AE281:AE385))</f>
        <v>0</v>
      </c>
      <c r="AF400" s="291">
        <f>IF(AF280="kW",SUMPRODUCT(N281:N385,R281:R385,AF281:AF385),SUMPRODUCT(G281:G385,AF281:AF385))</f>
        <v>0</v>
      </c>
      <c r="AG400" s="340">
        <f>'8.  Streetlighting'!F78</f>
        <v>922.30703999999992</v>
      </c>
      <c r="AH400" s="291">
        <f>IF(AH280="kW",SUMPRODUCT(N281:N385,R281:R385,AH281:AH385),SUMPRODUCT(G281:G385,AH281:AH385))</f>
        <v>0</v>
      </c>
      <c r="AI400" s="291">
        <f>IF(AI280="kW",SUMPRODUCT(N281:N385,R281:R385,AI281:AI385),SUMPRODUCT(G281:G385,AI281:AI385))</f>
        <v>0</v>
      </c>
      <c r="AJ400" s="291">
        <f>IF(AJ280="kW",SUMPRODUCT(N281:N385,R281:R385,AJ281:AJ385),SUMPRODUCT(G281:G385,AJ281:AJ385))</f>
        <v>0</v>
      </c>
      <c r="AK400" s="291">
        <f>IF(AK280="kW",SUMPRODUCT(N281:N385,R281:R385,AK281:AK385),SUMPRODUCT(G281:G385,AK281:AK385))</f>
        <v>0</v>
      </c>
      <c r="AL400" s="291">
        <f>IF(AL280="kW",SUMPRODUCT(N281:N385,R281:R385,AL281:AL385),SUMPRODUCT(G281:G385,AL281:AL385))</f>
        <v>0</v>
      </c>
      <c r="AM400" s="337"/>
    </row>
    <row r="401" spans="1:40" ht="15">
      <c r="B401" s="324" t="s">
        <v>197</v>
      </c>
      <c r="C401" s="356"/>
      <c r="D401" s="279"/>
      <c r="E401" s="279"/>
      <c r="F401" s="279"/>
      <c r="G401" s="279"/>
      <c r="H401" s="279"/>
      <c r="I401" s="279"/>
      <c r="J401" s="279"/>
      <c r="K401" s="279"/>
      <c r="L401" s="279"/>
      <c r="M401" s="279"/>
      <c r="N401" s="279"/>
      <c r="O401" s="357"/>
      <c r="P401" s="279"/>
      <c r="Q401" s="279"/>
      <c r="R401" s="279"/>
      <c r="S401" s="304"/>
      <c r="T401" s="309"/>
      <c r="U401" s="309"/>
      <c r="V401" s="279"/>
      <c r="W401" s="279"/>
      <c r="X401" s="309"/>
      <c r="Y401" s="291">
        <f>SUMPRODUCT(H281:H385,Y281:Y385)</f>
        <v>334762.60664853238</v>
      </c>
      <c r="Z401" s="291">
        <f>SUMPRODUCT(H281:H385,Z281:Z385)</f>
        <v>275497.68388050009</v>
      </c>
      <c r="AA401" s="291">
        <f>IF(AA280="kW",SUMPRODUCT(N281:N385,S281:S385,AA281:AA385),SUMPRODUCT(H281:H385,AA281:AA385))</f>
        <v>550.41464988043776</v>
      </c>
      <c r="AB401" s="291">
        <f>IF(AB280="kW",SUMPRODUCT(N281:N385,S281:S385,AB281:AB385),SUMPRODUCT(H281:H385,AB281:AB385))</f>
        <v>393.90303570066226</v>
      </c>
      <c r="AC401" s="291">
        <f>IF(AC280="kW",SUMPRODUCT(N281:N385,S281:S385,AC281:AC385),SUMPRODUCT(H281:H385, AC281:AC385))</f>
        <v>4320.2482520512767</v>
      </c>
      <c r="AD401" s="291">
        <f>IF(AD280="kW",SUMPRODUCT(N281:N385,S281:S385,AD281:AD385),SUMPRODUCT(H281:H385, AD281:AD385))</f>
        <v>0</v>
      </c>
      <c r="AE401" s="291">
        <f>IF(AE280="kW",SUMPRODUCT(N281:N385,S281:S385,AE281:AE385),SUMPRODUCT(H281:H385,AE281:AE385))</f>
        <v>0</v>
      </c>
      <c r="AF401" s="291">
        <f>IF(AF280="kW",SUMPRODUCT(N281:N385,S281:S385,AF281:AF385),SUMPRODUCT(H281:H385,AF281:AF385))</f>
        <v>0</v>
      </c>
      <c r="AG401" s="340">
        <f>'8.  Streetlighting'!F79</f>
        <v>922.30703999999992</v>
      </c>
      <c r="AH401" s="291">
        <f>IF(AH280="kW",SUMPRODUCT(N281:N385,S281:S385,AH281:AH385),SUMPRODUCT(H281:H385,AH281:AH385))</f>
        <v>0</v>
      </c>
      <c r="AI401" s="291">
        <f>IF(AI280="kW",SUMPRODUCT(N281:N385,S281:S385,AI281:AI385),SUMPRODUCT(H281:H385,AI281:AI385))</f>
        <v>0</v>
      </c>
      <c r="AJ401" s="291">
        <f>IF(AJ280="kW",SUMPRODUCT(N281:N385,S281:S385,AJ281:AJ385),SUMPRODUCT(H281:H385,AJ281:AJ385))</f>
        <v>0</v>
      </c>
      <c r="AK401" s="291">
        <f>IF(AK280="kW",SUMPRODUCT(N281:N385,S281:S385,AK281:AK385),SUMPRODUCT(H281:H385,AK281:AK385))</f>
        <v>0</v>
      </c>
      <c r="AL401" s="291">
        <f>IF(AL280="kW",SUMPRODUCT(N281:N385,S281:S385,AL281:AL385),SUMPRODUCT(H281:H385,AL281:AL385))</f>
        <v>0</v>
      </c>
      <c r="AM401" s="337"/>
    </row>
    <row r="402" spans="1:40" ht="15">
      <c r="B402" s="324" t="s">
        <v>198</v>
      </c>
      <c r="C402" s="356"/>
      <c r="D402" s="279"/>
      <c r="E402" s="279"/>
      <c r="F402" s="279"/>
      <c r="G402" s="279"/>
      <c r="H402" s="279"/>
      <c r="I402" s="279"/>
      <c r="J402" s="279"/>
      <c r="K402" s="279"/>
      <c r="L402" s="279"/>
      <c r="M402" s="279"/>
      <c r="N402" s="279"/>
      <c r="O402" s="357"/>
      <c r="P402" s="279"/>
      <c r="Q402" s="279"/>
      <c r="R402" s="279"/>
      <c r="S402" s="304"/>
      <c r="T402" s="309"/>
      <c r="U402" s="309"/>
      <c r="V402" s="279"/>
      <c r="W402" s="279"/>
      <c r="X402" s="309"/>
      <c r="Y402" s="291">
        <f>SUMPRODUCT(I281:I385,Y281:Y385)</f>
        <v>0</v>
      </c>
      <c r="Z402" s="291">
        <f>SUMPRODUCT(I281:I385,Z281:Z385)</f>
        <v>0</v>
      </c>
      <c r="AA402" s="291">
        <f>IF(AA280="kW",SUMPRODUCT(N281:N385,T281:T385,AA281:AA385),SUMPRODUCT(I281:I385,AA281:AA385))</f>
        <v>0</v>
      </c>
      <c r="AB402" s="291">
        <f>IF(AB280="kW",SUMPRODUCT(N281:N385,T281:T385,AB281:AB385),SUMPRODUCT(I281:I385,AB281:AB385))</f>
        <v>0</v>
      </c>
      <c r="AC402" s="291">
        <f>IF(AC280="kW",SUMPRODUCT(N281:N385,T281:T385,AC281:AC385),SUMPRODUCT(I281:I385, AC281:AC385))</f>
        <v>0</v>
      </c>
      <c r="AD402" s="291">
        <f>IF(AD280="kW",SUMPRODUCT(N281:N385,T281:T385,AD281:AD385),SUMPRODUCT(I281:I385, AD281:AD385))</f>
        <v>0</v>
      </c>
      <c r="AE402" s="291">
        <f>IF(AE280="kW",SUMPRODUCT(N281:N385,T281:T385,AE281:AE385),SUMPRODUCT(I281:I385,AE281:AE385))</f>
        <v>0</v>
      </c>
      <c r="AF402" s="291">
        <f>IF(AF280="kW",SUMPRODUCT(N281:N385,T281:T385,AF281:AF385),SUMPRODUCT(I281:I385,AF281:AF385))</f>
        <v>0</v>
      </c>
      <c r="AG402" s="340">
        <f>'8.  Streetlighting'!E225</f>
        <v>0</v>
      </c>
      <c r="AH402" s="291">
        <f>IF(AH280="kW",SUMPRODUCT(N281:N385,T281:T385,AH281:AH385),SUMPRODUCT(I281:I385,AH281:AH385))</f>
        <v>0</v>
      </c>
      <c r="AI402" s="291">
        <f>IF(AI280="kW",SUMPRODUCT(N281:N385,T281:T385,AI281:AI385),SUMPRODUCT(I281:I385,AI281:AI385))</f>
        <v>0</v>
      </c>
      <c r="AJ402" s="291">
        <f>IF(AJ280="kW",SUMPRODUCT(N281:N385,T281:T385,AJ281:AJ385),SUMPRODUCT(I281:I385,AJ281:AJ385))</f>
        <v>0</v>
      </c>
      <c r="AK402" s="291">
        <f>IF(AK280="kW",SUMPRODUCT(N281:N385,T281:T385,AK281:AK385),SUMPRODUCT(I281:I385,AK281:AK385))</f>
        <v>0</v>
      </c>
      <c r="AL402" s="291">
        <f>IF(AL280="kW",SUMPRODUCT(N281:N385,T281:T385,AL281:AL385),SUMPRODUCT(I281:I385,AL281:AL385))</f>
        <v>0</v>
      </c>
      <c r="AM402" s="337"/>
    </row>
    <row r="403" spans="1:40" ht="15">
      <c r="B403" s="324" t="s">
        <v>199</v>
      </c>
      <c r="C403" s="356"/>
      <c r="D403" s="309"/>
      <c r="E403" s="309"/>
      <c r="F403" s="309"/>
      <c r="G403" s="309"/>
      <c r="H403" s="309"/>
      <c r="I403" s="309"/>
      <c r="J403" s="309"/>
      <c r="K403" s="309"/>
      <c r="L403" s="309"/>
      <c r="M403" s="309"/>
      <c r="N403" s="309"/>
      <c r="O403" s="357"/>
      <c r="P403" s="309"/>
      <c r="Q403" s="309"/>
      <c r="R403" s="309"/>
      <c r="S403" s="304"/>
      <c r="T403" s="309"/>
      <c r="U403" s="309"/>
      <c r="V403" s="309"/>
      <c r="W403" s="309"/>
      <c r="X403" s="309"/>
      <c r="Y403" s="291">
        <f>SUMPRODUCT(J281:J385,Y281:Y385)</f>
        <v>0</v>
      </c>
      <c r="Z403" s="291">
        <f>SUMPRODUCT(J281:J385,Z281:Z385)</f>
        <v>0</v>
      </c>
      <c r="AA403" s="291">
        <f>IF(AA280="kW",SUMPRODUCT(N281:N385,U281:U385,AA281:AA385),SUMPRODUCT(J281:J385,AA281:AA385))</f>
        <v>0</v>
      </c>
      <c r="AB403" s="291">
        <f>IF(AB280="kW",SUMPRODUCT(N281:N385,U281:U385,AB281:AB385),SUMPRODUCT(J281:J385,AB281:AB385))</f>
        <v>0</v>
      </c>
      <c r="AC403" s="291">
        <f>IF(AC280="kW",SUMPRODUCT(N281:N385,U281:U385,AC281:AC385),SUMPRODUCT(J281:J385, AC281:AC385))</f>
        <v>0</v>
      </c>
      <c r="AD403" s="291">
        <f>IF(AD280="kW",SUMPRODUCT(N281:N385,U281:U385,AD281:AD385),SUMPRODUCT(J281:J385, AD281:AD385))</f>
        <v>0</v>
      </c>
      <c r="AE403" s="291">
        <f>IF(AE280="kW",SUMPRODUCT(N281:N385,U281:U385,AE281:AE385),SUMPRODUCT(J281:J385,AE281:AE385))</f>
        <v>0</v>
      </c>
      <c r="AF403" s="291">
        <f>IF(AF280="kW",SUMPRODUCT(N281:N385,U281:U385,AF281:AF385),SUMPRODUCT(J281:J385,AF281:AF385))</f>
        <v>0</v>
      </c>
      <c r="AG403" s="291">
        <f>IF(AG280="kW",SUMPRODUCT(N281:N385,U281:U385,AG281:AG385),SUMPRODUCT(J281:J385,AG281:AG385))</f>
        <v>0</v>
      </c>
      <c r="AH403" s="291">
        <f>IF(AH280="kW",SUMPRODUCT(N281:N385,U281:U385,AH281:AH385),SUMPRODUCT(J281:J385,AH281:AH385))</f>
        <v>0</v>
      </c>
      <c r="AI403" s="291">
        <f>IF(AI280="kW",SUMPRODUCT(N281:N385,U281:U385,AI281:AI385),SUMPRODUCT(J281:J385,AI281:AI385))</f>
        <v>0</v>
      </c>
      <c r="AJ403" s="291">
        <f>IF(AJ280="kW",SUMPRODUCT(N281:N385,U281:U385,AJ281:AJ385),SUMPRODUCT(J281:J385,AJ281:AJ385))</f>
        <v>0</v>
      </c>
      <c r="AK403" s="291">
        <f>IF(AK280="kW",SUMPRODUCT(N281:N385,U281:U385,AK281:AK385),SUMPRODUCT(J281:J385,AK281:AK385))</f>
        <v>0</v>
      </c>
      <c r="AL403" s="291">
        <f>IF(AL280="kW",SUMPRODUCT(N281:N385,U281:U385,AL281:AL385),SUMPRODUCT(J281:J385,AL281:AL385))</f>
        <v>0</v>
      </c>
      <c r="AM403" s="337"/>
    </row>
    <row r="404" spans="1:40" ht="15.75" customHeight="1">
      <c r="B404" s="381" t="s">
        <v>200</v>
      </c>
      <c r="C404" s="402"/>
      <c r="D404" s="403"/>
      <c r="E404" s="403"/>
      <c r="F404" s="403"/>
      <c r="G404" s="403"/>
      <c r="H404" s="403"/>
      <c r="I404" s="403"/>
      <c r="J404" s="403"/>
      <c r="K404" s="403"/>
      <c r="L404" s="403"/>
      <c r="M404" s="403"/>
      <c r="N404" s="403"/>
      <c r="O404" s="404"/>
      <c r="P404" s="405"/>
      <c r="Q404" s="405"/>
      <c r="R404" s="404"/>
      <c r="S404" s="406"/>
      <c r="T404" s="404"/>
      <c r="U404" s="404"/>
      <c r="V404" s="383"/>
      <c r="W404" s="383"/>
      <c r="X404" s="385"/>
      <c r="Y404" s="326">
        <f>SUMPRODUCT(K281:K385,Y281:Y385)</f>
        <v>0</v>
      </c>
      <c r="Z404" s="326">
        <f>SUMPRODUCT(K281:K385,Z281:Z385)</f>
        <v>0</v>
      </c>
      <c r="AA404" s="326">
        <f>IF(AA280="kW",SUMPRODUCT(N281:N385,V281:V385,AA281:AA385),SUMPRODUCT(K281:K385,AA281:AA385))</f>
        <v>0</v>
      </c>
      <c r="AB404" s="326">
        <f>IF(AB280="kW",SUMPRODUCT(N281:N385,V281:V385,AB281:AB385),SUMPRODUCT(K281:K385,AB281:AB385))</f>
        <v>0</v>
      </c>
      <c r="AC404" s="326">
        <f>IF(AC280="kW",SUMPRODUCT(N281:N385,V281:V385,AC281:AC385),SUMPRODUCT(K281:K385, AC281:AC385))</f>
        <v>0</v>
      </c>
      <c r="AD404" s="326">
        <f>IF(AD280="kW",SUMPRODUCT(N281:N385,V281:V385,AD281:AD385),SUMPRODUCT(K281:K385, AD281:AD385))</f>
        <v>0</v>
      </c>
      <c r="AE404" s="326">
        <f>IF(AE280="kW",SUMPRODUCT(N281:N385,V281:V385,AE281:AE385),SUMPRODUCT(K281:K385,AE281:AE385))</f>
        <v>0</v>
      </c>
      <c r="AF404" s="326">
        <f>IF(AF280="kW",SUMPRODUCT(N281:N385,V281:V385,AF281:AF385),SUMPRODUCT(K281:K385,AF281:AF385))</f>
        <v>0</v>
      </c>
      <c r="AG404" s="326">
        <f>IF(AG280="kW",SUMPRODUCT(N281:N385,V281:V385,AG281:AG385),SUMPRODUCT(K281:K385,AG281:AG385))</f>
        <v>0</v>
      </c>
      <c r="AH404" s="326">
        <f>IF(AH280="kW",SUMPRODUCT(N281:N385,V281:V385,AH281:AH385),SUMPRODUCT(K281:K385,AH281:AH385))</f>
        <v>0</v>
      </c>
      <c r="AI404" s="326">
        <f>IF(AI280="kW",SUMPRODUCT(N281:N385,V281:V385,AI281:AI385),SUMPRODUCT(K281:K385,AI281:AI385))</f>
        <v>0</v>
      </c>
      <c r="AJ404" s="326">
        <f>IF(AJ280="kW",SUMPRODUCT(N281:N385,V281:V385,AJ281:AJ385),SUMPRODUCT(K281:K385,AJ281:AJ385))</f>
        <v>0</v>
      </c>
      <c r="AK404" s="326">
        <f>IF(AK280="kW",SUMPRODUCT(N281:N385,V281:V385,AK281:AK385),SUMPRODUCT(K281:K385,AK281:AK385))</f>
        <v>0</v>
      </c>
      <c r="AL404" s="326">
        <f>IF(AL280="kW",SUMPRODUCT(N281:N385,V281:V385,AL281:AL385),SUMPRODUCT(K281:K385,AL281:AL385))</f>
        <v>0</v>
      </c>
      <c r="AM404" s="386"/>
    </row>
    <row r="405" spans="1:40" ht="21.75" customHeight="1">
      <c r="B405" s="368" t="s">
        <v>741</v>
      </c>
      <c r="C405" s="387"/>
      <c r="D405" s="388"/>
      <c r="E405" s="388"/>
      <c r="F405" s="388"/>
      <c r="G405" s="388"/>
      <c r="H405" s="388"/>
      <c r="I405" s="388"/>
      <c r="J405" s="388"/>
      <c r="K405" s="388"/>
      <c r="L405" s="388"/>
      <c r="M405" s="388"/>
      <c r="N405" s="388"/>
      <c r="O405" s="388"/>
      <c r="P405" s="388"/>
      <c r="Q405" s="388"/>
      <c r="R405" s="388"/>
      <c r="S405" s="371"/>
      <c r="T405" s="372"/>
      <c r="U405" s="388"/>
      <c r="V405" s="388"/>
      <c r="W405" s="388"/>
      <c r="X405" s="388"/>
      <c r="Y405" s="389"/>
      <c r="Z405" s="389"/>
      <c r="AA405" s="389"/>
      <c r="AB405" s="389"/>
      <c r="AC405" s="389"/>
      <c r="AD405" s="389"/>
      <c r="AE405" s="389"/>
      <c r="AF405" s="389"/>
      <c r="AG405" s="389"/>
      <c r="AH405" s="389"/>
      <c r="AI405" s="389"/>
      <c r="AJ405" s="389"/>
      <c r="AK405" s="389"/>
      <c r="AL405" s="389"/>
      <c r="AM405" s="389"/>
      <c r="AN405" s="390"/>
    </row>
    <row r="407" spans="1:40" ht="15.6">
      <c r="B407" s="280" t="s">
        <v>258</v>
      </c>
      <c r="C407" s="281"/>
      <c r="D407" s="590" t="s">
        <v>520</v>
      </c>
      <c r="F407" s="590"/>
      <c r="O407" s="281"/>
      <c r="Y407" s="270"/>
      <c r="Z407" s="267"/>
      <c r="AA407" s="267"/>
      <c r="AB407" s="267"/>
      <c r="AC407" s="267"/>
      <c r="AD407" s="267"/>
      <c r="AE407" s="267"/>
      <c r="AF407" s="267"/>
      <c r="AG407" s="267"/>
      <c r="AH407" s="267"/>
      <c r="AI407" s="267"/>
      <c r="AJ407" s="267"/>
      <c r="AK407" s="267"/>
      <c r="AL407" s="267"/>
      <c r="AM407" s="282"/>
    </row>
    <row r="408" spans="1:40" ht="36" customHeight="1">
      <c r="B408" s="854" t="s">
        <v>211</v>
      </c>
      <c r="C408" s="856" t="s">
        <v>33</v>
      </c>
      <c r="D408" s="284" t="s">
        <v>421</v>
      </c>
      <c r="E408" s="858" t="s">
        <v>209</v>
      </c>
      <c r="F408" s="859"/>
      <c r="G408" s="859"/>
      <c r="H408" s="859"/>
      <c r="I408" s="859"/>
      <c r="J408" s="859"/>
      <c r="K408" s="859"/>
      <c r="L408" s="859"/>
      <c r="M408" s="860"/>
      <c r="N408" s="864" t="s">
        <v>213</v>
      </c>
      <c r="O408" s="284" t="s">
        <v>422</v>
      </c>
      <c r="P408" s="858" t="s">
        <v>212</v>
      </c>
      <c r="Q408" s="859"/>
      <c r="R408" s="859"/>
      <c r="S408" s="859"/>
      <c r="T408" s="859"/>
      <c r="U408" s="859"/>
      <c r="V408" s="859"/>
      <c r="W408" s="859"/>
      <c r="X408" s="860"/>
      <c r="Y408" s="861" t="s">
        <v>243</v>
      </c>
      <c r="Z408" s="862"/>
      <c r="AA408" s="862"/>
      <c r="AB408" s="862"/>
      <c r="AC408" s="862"/>
      <c r="AD408" s="862"/>
      <c r="AE408" s="862"/>
      <c r="AF408" s="862"/>
      <c r="AG408" s="862"/>
      <c r="AH408" s="862"/>
      <c r="AI408" s="862"/>
      <c r="AJ408" s="862"/>
      <c r="AK408" s="862"/>
      <c r="AL408" s="862"/>
      <c r="AM408" s="863"/>
    </row>
    <row r="409" spans="1:40" ht="45.75" customHeight="1">
      <c r="B409" s="855"/>
      <c r="C409" s="857"/>
      <c r="D409" s="285">
        <v>2014</v>
      </c>
      <c r="E409" s="285">
        <v>2015</v>
      </c>
      <c r="F409" s="285">
        <v>2016</v>
      </c>
      <c r="G409" s="285">
        <v>2017</v>
      </c>
      <c r="H409" s="285">
        <v>2018</v>
      </c>
      <c r="I409" s="285">
        <v>2019</v>
      </c>
      <c r="J409" s="285">
        <v>2020</v>
      </c>
      <c r="K409" s="285">
        <v>2021</v>
      </c>
      <c r="L409" s="285">
        <v>2022</v>
      </c>
      <c r="M409" s="285">
        <v>2023</v>
      </c>
      <c r="N409" s="865"/>
      <c r="O409" s="285">
        <v>2014</v>
      </c>
      <c r="P409" s="285">
        <v>2015</v>
      </c>
      <c r="Q409" s="285">
        <v>2016</v>
      </c>
      <c r="R409" s="285">
        <v>2017</v>
      </c>
      <c r="S409" s="285">
        <v>2018</v>
      </c>
      <c r="T409" s="285">
        <v>2019</v>
      </c>
      <c r="U409" s="285">
        <v>2020</v>
      </c>
      <c r="V409" s="285">
        <v>2021</v>
      </c>
      <c r="W409" s="285">
        <v>2022</v>
      </c>
      <c r="X409" s="285">
        <v>2023</v>
      </c>
      <c r="Y409" s="285" t="str">
        <f>'1.  LRAMVA Summary'!D52</f>
        <v>Residential</v>
      </c>
      <c r="Z409" s="285" t="str">
        <f>'1.  LRAMVA Summary'!E52</f>
        <v>GS&lt;50 kW</v>
      </c>
      <c r="AA409" s="285" t="str">
        <f>'1.  LRAMVA Summary'!F52</f>
        <v>GS&gt;50 to 999 kW</v>
      </c>
      <c r="AB409" s="285" t="str">
        <f>'1.  LRAMVA Summary'!G52</f>
        <v>Intermediate</v>
      </c>
      <c r="AC409" s="285" t="str">
        <f>'1.  LRAMVA Summary'!H52</f>
        <v>Large Use</v>
      </c>
      <c r="AD409" s="285" t="str">
        <f>'1.  LRAMVA Summary'!I52</f>
        <v>Embedded Distributor</v>
      </c>
      <c r="AE409" s="285" t="str">
        <f>'1.  LRAMVA Summary'!J52</f>
        <v>Unmetered Scattered Load</v>
      </c>
      <c r="AF409" s="285" t="str">
        <f>'1.  LRAMVA Summary'!K52</f>
        <v>Sentinel Lighting</v>
      </c>
      <c r="AG409" s="285" t="str">
        <f>'1.  LRAMVA Summary'!L52</f>
        <v>Street Lighting</v>
      </c>
      <c r="AH409" s="285" t="str">
        <f>'1.  LRAMVA Summary'!M52</f>
        <v/>
      </c>
      <c r="AI409" s="285" t="str">
        <f>'1.  LRAMVA Summary'!N52</f>
        <v/>
      </c>
      <c r="AJ409" s="285" t="str">
        <f>'1.  LRAMVA Summary'!O52</f>
        <v/>
      </c>
      <c r="AK409" s="285" t="str">
        <f>'1.  LRAMVA Summary'!P52</f>
        <v/>
      </c>
      <c r="AL409" s="285" t="str">
        <f>'1.  LRAMVA Summary'!Q52</f>
        <v/>
      </c>
      <c r="AM409" s="287" t="str">
        <f>'1.  LRAMVA Summary'!R52</f>
        <v>Total</v>
      </c>
    </row>
    <row r="410" spans="1:40" ht="15.75" customHeight="1">
      <c r="A410" s="510"/>
      <c r="B410" s="288" t="s">
        <v>0</v>
      </c>
      <c r="C410" s="289"/>
      <c r="D410" s="289"/>
      <c r="E410" s="289"/>
      <c r="F410" s="289"/>
      <c r="G410" s="289"/>
      <c r="H410" s="289"/>
      <c r="I410" s="289"/>
      <c r="J410" s="289"/>
      <c r="K410" s="289"/>
      <c r="L410" s="289"/>
      <c r="M410" s="289"/>
      <c r="N410" s="290"/>
      <c r="O410" s="289"/>
      <c r="P410" s="289"/>
      <c r="Q410" s="289"/>
      <c r="R410" s="289"/>
      <c r="S410" s="289"/>
      <c r="T410" s="289"/>
      <c r="U410" s="289"/>
      <c r="V410" s="289"/>
      <c r="W410" s="289"/>
      <c r="X410" s="289"/>
      <c r="Y410" s="291" t="str">
        <f>'1.  LRAMVA Summary'!D53</f>
        <v>kWh</v>
      </c>
      <c r="Z410" s="291" t="str">
        <f>'1.  LRAMVA Summary'!E53</f>
        <v>kWh</v>
      </c>
      <c r="AA410" s="291" t="str">
        <f>'1.  LRAMVA Summary'!F53</f>
        <v>kW</v>
      </c>
      <c r="AB410" s="291" t="str">
        <f>'1.  LRAMVA Summary'!G53</f>
        <v>kW</v>
      </c>
      <c r="AC410" s="291" t="str">
        <f>'1.  LRAMVA Summary'!H53</f>
        <v>kW</v>
      </c>
      <c r="AD410" s="291" t="str">
        <f>'1.  LRAMVA Summary'!I53</f>
        <v>kW</v>
      </c>
      <c r="AE410" s="291" t="str">
        <f>'1.  LRAMVA Summary'!J53</f>
        <v>kWh</v>
      </c>
      <c r="AF410" s="291" t="str">
        <f>'1.  LRAMVA Summary'!K53</f>
        <v>kW</v>
      </c>
      <c r="AG410" s="291" t="str">
        <f>'1.  LRAMVA Summary'!L53</f>
        <v>kW</v>
      </c>
      <c r="AH410" s="291">
        <f>'1.  LRAMVA Summary'!M53</f>
        <v>0</v>
      </c>
      <c r="AI410" s="291">
        <f>'1.  LRAMVA Summary'!N53</f>
        <v>0</v>
      </c>
      <c r="AJ410" s="291">
        <f>'1.  LRAMVA Summary'!O53</f>
        <v>0</v>
      </c>
      <c r="AK410" s="291">
        <f>'1.  LRAMVA Summary'!P53</f>
        <v>0</v>
      </c>
      <c r="AL410" s="291">
        <f>'1.  LRAMVA Summary'!Q53</f>
        <v>0</v>
      </c>
      <c r="AM410" s="292"/>
    </row>
    <row r="411" spans="1:40" ht="15" outlineLevel="1">
      <c r="A411" s="509">
        <v>1</v>
      </c>
      <c r="B411" s="294" t="s">
        <v>1</v>
      </c>
      <c r="C411" s="291" t="s">
        <v>25</v>
      </c>
      <c r="D411" s="295">
        <v>71152.841</v>
      </c>
      <c r="E411" s="295">
        <v>71152.841081974897</v>
      </c>
      <c r="F411" s="295">
        <v>71152.841081974897</v>
      </c>
      <c r="G411" s="295">
        <v>70944.024988774909</v>
      </c>
      <c r="H411" s="295"/>
      <c r="I411" s="295"/>
      <c r="J411" s="295"/>
      <c r="K411" s="295"/>
      <c r="L411" s="295"/>
      <c r="M411" s="295"/>
      <c r="N411" s="291"/>
      <c r="O411" s="295">
        <v>11.049347529755272</v>
      </c>
      <c r="P411" s="295">
        <v>11.049347529755272</v>
      </c>
      <c r="Q411" s="295">
        <v>11.049347529755272</v>
      </c>
      <c r="R411" s="295">
        <v>10.81583893575527</v>
      </c>
      <c r="S411" s="295"/>
      <c r="T411" s="295"/>
      <c r="U411" s="295"/>
      <c r="V411" s="295"/>
      <c r="W411" s="295"/>
      <c r="X411" s="295"/>
      <c r="Y411" s="470">
        <v>1</v>
      </c>
      <c r="Z411" s="410"/>
      <c r="AA411" s="410"/>
      <c r="AB411" s="410"/>
      <c r="AC411" s="410"/>
      <c r="AD411" s="410"/>
      <c r="AE411" s="410"/>
      <c r="AF411" s="410"/>
      <c r="AG411" s="410"/>
      <c r="AH411" s="410"/>
      <c r="AI411" s="410"/>
      <c r="AJ411" s="410"/>
      <c r="AK411" s="410"/>
      <c r="AL411" s="410"/>
      <c r="AM411" s="296">
        <f>SUM(Y411:AL411)</f>
        <v>1</v>
      </c>
    </row>
    <row r="412" spans="1:40" ht="1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1</v>
      </c>
      <c r="Z412" s="411">
        <f>Z411</f>
        <v>0</v>
      </c>
      <c r="AA412" s="411">
        <f t="shared" ref="AA412:AL412" si="118">AA411</f>
        <v>0</v>
      </c>
      <c r="AB412" s="411">
        <f t="shared" si="118"/>
        <v>0</v>
      </c>
      <c r="AC412" s="411">
        <f t="shared" si="118"/>
        <v>0</v>
      </c>
      <c r="AD412" s="411">
        <f t="shared" si="118"/>
        <v>0</v>
      </c>
      <c r="AE412" s="411">
        <f t="shared" si="118"/>
        <v>0</v>
      </c>
      <c r="AF412" s="411">
        <f t="shared" si="118"/>
        <v>0</v>
      </c>
      <c r="AG412" s="411">
        <f t="shared" si="118"/>
        <v>0</v>
      </c>
      <c r="AH412" s="411">
        <f t="shared" si="118"/>
        <v>0</v>
      </c>
      <c r="AI412" s="411">
        <f t="shared" si="118"/>
        <v>0</v>
      </c>
      <c r="AJ412" s="411">
        <f t="shared" si="118"/>
        <v>0</v>
      </c>
      <c r="AK412" s="411">
        <f t="shared" si="118"/>
        <v>0</v>
      </c>
      <c r="AL412" s="411">
        <f t="shared" si="118"/>
        <v>0</v>
      </c>
      <c r="AM412" s="297"/>
    </row>
    <row r="413" spans="1:40" ht="15.6" outlineLevel="1">
      <c r="A413" s="511"/>
      <c r="B413" s="298"/>
      <c r="C413" s="299"/>
      <c r="D413" s="299"/>
      <c r="E413" s="299"/>
      <c r="F413" s="299"/>
      <c r="G413" s="299"/>
      <c r="H413" s="299"/>
      <c r="I413" s="299"/>
      <c r="J413" s="299"/>
      <c r="K413" s="299"/>
      <c r="L413" s="299"/>
      <c r="M413" s="299"/>
      <c r="N413" s="303"/>
      <c r="O413" s="299"/>
      <c r="P413" s="299"/>
      <c r="Q413" s="299"/>
      <c r="R413" s="299"/>
      <c r="S413" s="299"/>
      <c r="T413" s="299"/>
      <c r="U413" s="299"/>
      <c r="V413" s="299"/>
      <c r="W413" s="299"/>
      <c r="X413" s="299"/>
      <c r="Y413" s="412"/>
      <c r="Z413" s="413"/>
      <c r="AA413" s="413"/>
      <c r="AB413" s="413"/>
      <c r="AC413" s="413"/>
      <c r="AD413" s="413"/>
      <c r="AE413" s="413"/>
      <c r="AF413" s="413"/>
      <c r="AG413" s="413"/>
      <c r="AH413" s="413"/>
      <c r="AI413" s="413"/>
      <c r="AJ413" s="413"/>
      <c r="AK413" s="413"/>
      <c r="AL413" s="413"/>
      <c r="AM413" s="302"/>
    </row>
    <row r="414" spans="1:40" ht="15" outlineLevel="1">
      <c r="A414" s="509">
        <v>2</v>
      </c>
      <c r="B414" s="294" t="s">
        <v>2</v>
      </c>
      <c r="C414" s="291" t="s">
        <v>25</v>
      </c>
      <c r="D414" s="295">
        <v>13299.835999999999</v>
      </c>
      <c r="E414" s="295">
        <v>13299.83561</v>
      </c>
      <c r="F414" s="295">
        <v>13299.83561</v>
      </c>
      <c r="G414" s="295">
        <v>13299.83561</v>
      </c>
      <c r="H414" s="295"/>
      <c r="I414" s="295"/>
      <c r="J414" s="295"/>
      <c r="K414" s="295"/>
      <c r="L414" s="295"/>
      <c r="M414" s="295"/>
      <c r="N414" s="291"/>
      <c r="O414" s="295">
        <v>7.4589875650000002</v>
      </c>
      <c r="P414" s="295">
        <v>7.4589875650000002</v>
      </c>
      <c r="Q414" s="295">
        <v>7.4589875650000002</v>
      </c>
      <c r="R414" s="295">
        <v>7.4589875650000002</v>
      </c>
      <c r="S414" s="295"/>
      <c r="T414" s="295"/>
      <c r="U414" s="295"/>
      <c r="V414" s="295"/>
      <c r="W414" s="295"/>
      <c r="X414" s="295"/>
      <c r="Y414" s="470">
        <v>1</v>
      </c>
      <c r="Z414" s="410"/>
      <c r="AA414" s="410"/>
      <c r="AB414" s="410"/>
      <c r="AC414" s="410"/>
      <c r="AD414" s="410"/>
      <c r="AE414" s="410"/>
      <c r="AF414" s="410"/>
      <c r="AG414" s="410"/>
      <c r="AH414" s="410"/>
      <c r="AI414" s="410"/>
      <c r="AJ414" s="410"/>
      <c r="AK414" s="410"/>
      <c r="AL414" s="410"/>
      <c r="AM414" s="296">
        <f>SUM(Y414:AL414)</f>
        <v>1</v>
      </c>
    </row>
    <row r="415" spans="1:40" ht="15"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1</v>
      </c>
      <c r="Z415" s="411">
        <f>Z414</f>
        <v>0</v>
      </c>
      <c r="AA415" s="411">
        <f t="shared" ref="AA415:AL415" si="119">AA414</f>
        <v>0</v>
      </c>
      <c r="AB415" s="411">
        <f t="shared" si="119"/>
        <v>0</v>
      </c>
      <c r="AC415" s="411">
        <f t="shared" si="119"/>
        <v>0</v>
      </c>
      <c r="AD415" s="411">
        <f t="shared" si="119"/>
        <v>0</v>
      </c>
      <c r="AE415" s="411">
        <f t="shared" si="119"/>
        <v>0</v>
      </c>
      <c r="AF415" s="411">
        <f t="shared" si="119"/>
        <v>0</v>
      </c>
      <c r="AG415" s="411">
        <f t="shared" si="119"/>
        <v>0</v>
      </c>
      <c r="AH415" s="411">
        <f t="shared" si="119"/>
        <v>0</v>
      </c>
      <c r="AI415" s="411">
        <f t="shared" si="119"/>
        <v>0</v>
      </c>
      <c r="AJ415" s="411">
        <f t="shared" si="119"/>
        <v>0</v>
      </c>
      <c r="AK415" s="411">
        <f t="shared" si="119"/>
        <v>0</v>
      </c>
      <c r="AL415" s="411">
        <f t="shared" si="119"/>
        <v>0</v>
      </c>
      <c r="AM415" s="297"/>
    </row>
    <row r="416" spans="1:40" ht="15.6" outlineLevel="1">
      <c r="A416" s="511"/>
      <c r="B416" s="298"/>
      <c r="C416" s="299"/>
      <c r="D416" s="304"/>
      <c r="E416" s="304"/>
      <c r="F416" s="304"/>
      <c r="G416" s="304"/>
      <c r="H416" s="304"/>
      <c r="I416" s="304"/>
      <c r="J416" s="304"/>
      <c r="K416" s="304"/>
      <c r="L416" s="304"/>
      <c r="M416" s="304"/>
      <c r="N416" s="303"/>
      <c r="O416" s="304"/>
      <c r="P416" s="304"/>
      <c r="Q416" s="304"/>
      <c r="R416" s="304"/>
      <c r="S416" s="304"/>
      <c r="T416" s="304"/>
      <c r="U416" s="304"/>
      <c r="V416" s="304"/>
      <c r="W416" s="304"/>
      <c r="X416" s="304"/>
      <c r="Y416" s="412"/>
      <c r="Z416" s="413"/>
      <c r="AA416" s="413"/>
      <c r="AB416" s="413"/>
      <c r="AC416" s="413"/>
      <c r="AD416" s="413"/>
      <c r="AE416" s="413"/>
      <c r="AF416" s="413"/>
      <c r="AG416" s="413"/>
      <c r="AH416" s="413"/>
      <c r="AI416" s="413"/>
      <c r="AJ416" s="413"/>
      <c r="AK416" s="413"/>
      <c r="AL416" s="413"/>
      <c r="AM416" s="302"/>
    </row>
    <row r="417" spans="1:39" ht="15" outlineLevel="1">
      <c r="A417" s="509">
        <v>3</v>
      </c>
      <c r="B417" s="294" t="s">
        <v>3</v>
      </c>
      <c r="C417" s="291" t="s">
        <v>25</v>
      </c>
      <c r="D417" s="295">
        <v>200758.08600000001</v>
      </c>
      <c r="E417" s="295">
        <v>200758.08578996998</v>
      </c>
      <c r="F417" s="295">
        <v>200758.08578996998</v>
      </c>
      <c r="G417" s="295">
        <v>200758.08578996998</v>
      </c>
      <c r="H417" s="295"/>
      <c r="I417" s="295"/>
      <c r="J417" s="295"/>
      <c r="K417" s="295"/>
      <c r="L417" s="295"/>
      <c r="M417" s="295"/>
      <c r="N417" s="291"/>
      <c r="O417" s="295">
        <v>106.65565760899999</v>
      </c>
      <c r="P417" s="295">
        <v>106.65565760899999</v>
      </c>
      <c r="Q417" s="295">
        <v>106.65565760899999</v>
      </c>
      <c r="R417" s="295">
        <v>106.65565760899999</v>
      </c>
      <c r="S417" s="295"/>
      <c r="T417" s="295"/>
      <c r="U417" s="295"/>
      <c r="V417" s="295"/>
      <c r="W417" s="295"/>
      <c r="X417" s="295"/>
      <c r="Y417" s="470">
        <v>1</v>
      </c>
      <c r="Z417" s="410"/>
      <c r="AA417" s="410"/>
      <c r="AB417" s="410"/>
      <c r="AC417" s="410"/>
      <c r="AD417" s="410"/>
      <c r="AE417" s="410"/>
      <c r="AF417" s="410"/>
      <c r="AG417" s="410"/>
      <c r="AH417" s="410"/>
      <c r="AI417" s="410"/>
      <c r="AJ417" s="410"/>
      <c r="AK417" s="410"/>
      <c r="AL417" s="410"/>
      <c r="AM417" s="296">
        <f>SUM(Y417:AL417)</f>
        <v>1</v>
      </c>
    </row>
    <row r="418" spans="1:39" ht="15"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1</v>
      </c>
      <c r="Z418" s="411">
        <f>Z417</f>
        <v>0</v>
      </c>
      <c r="AA418" s="411">
        <f t="shared" ref="AA418:AL418" si="120">AA417</f>
        <v>0</v>
      </c>
      <c r="AB418" s="411">
        <f t="shared" si="120"/>
        <v>0</v>
      </c>
      <c r="AC418" s="411">
        <f t="shared" si="120"/>
        <v>0</v>
      </c>
      <c r="AD418" s="411">
        <f t="shared" si="120"/>
        <v>0</v>
      </c>
      <c r="AE418" s="411">
        <f t="shared" si="120"/>
        <v>0</v>
      </c>
      <c r="AF418" s="411">
        <f t="shared" si="120"/>
        <v>0</v>
      </c>
      <c r="AG418" s="411">
        <f t="shared" si="120"/>
        <v>0</v>
      </c>
      <c r="AH418" s="411">
        <f t="shared" si="120"/>
        <v>0</v>
      </c>
      <c r="AI418" s="411">
        <f t="shared" si="120"/>
        <v>0</v>
      </c>
      <c r="AJ418" s="411">
        <f t="shared" si="120"/>
        <v>0</v>
      </c>
      <c r="AK418" s="411">
        <f t="shared" si="120"/>
        <v>0</v>
      </c>
      <c r="AL418" s="411">
        <f t="shared" si="120"/>
        <v>0</v>
      </c>
      <c r="AM418" s="297"/>
    </row>
    <row r="419" spans="1:39" ht="15" outlineLevel="1">
      <c r="B419" s="294"/>
      <c r="C419" s="305"/>
      <c r="D419" s="291"/>
      <c r="E419" s="291"/>
      <c r="F419" s="291"/>
      <c r="G419" s="291"/>
      <c r="H419" s="291"/>
      <c r="I419" s="291"/>
      <c r="J419" s="291"/>
      <c r="K419" s="291"/>
      <c r="L419" s="291"/>
      <c r="M419" s="291"/>
      <c r="N419" s="283"/>
      <c r="O419" s="291"/>
      <c r="P419" s="291"/>
      <c r="Q419" s="291"/>
      <c r="R419" s="291"/>
      <c r="S419" s="291"/>
      <c r="T419" s="291"/>
      <c r="U419" s="291"/>
      <c r="V419" s="291"/>
      <c r="W419" s="291"/>
      <c r="X419" s="291"/>
      <c r="Y419" s="412"/>
      <c r="Z419" s="412"/>
      <c r="AA419" s="412"/>
      <c r="AB419" s="412"/>
      <c r="AC419" s="412"/>
      <c r="AD419" s="412"/>
      <c r="AE419" s="412"/>
      <c r="AF419" s="412"/>
      <c r="AG419" s="412"/>
      <c r="AH419" s="412"/>
      <c r="AI419" s="412"/>
      <c r="AJ419" s="412"/>
      <c r="AK419" s="412"/>
      <c r="AL419" s="412"/>
      <c r="AM419" s="306"/>
    </row>
    <row r="420" spans="1:39" ht="15" outlineLevel="1">
      <c r="A420" s="509">
        <v>4</v>
      </c>
      <c r="B420" s="294" t="s">
        <v>4</v>
      </c>
      <c r="C420" s="291" t="s">
        <v>25</v>
      </c>
      <c r="D420" s="295">
        <v>100435.247</v>
      </c>
      <c r="E420" s="295">
        <v>93583.216</v>
      </c>
      <c r="F420" s="295">
        <v>90273.855089999997</v>
      </c>
      <c r="G420" s="295">
        <v>90273.855089999997</v>
      </c>
      <c r="H420" s="295"/>
      <c r="I420" s="295"/>
      <c r="J420" s="295"/>
      <c r="K420" s="295"/>
      <c r="L420" s="295"/>
      <c r="M420" s="295"/>
      <c r="N420" s="291"/>
      <c r="O420" s="295">
        <v>7.5032792199999996</v>
      </c>
      <c r="P420" s="295">
        <v>7.0731272159999996</v>
      </c>
      <c r="Q420" s="295">
        <v>6.8653744769999996</v>
      </c>
      <c r="R420" s="295">
        <v>6.8653744769999996</v>
      </c>
      <c r="S420" s="295"/>
      <c r="T420" s="295"/>
      <c r="U420" s="295"/>
      <c r="V420" s="295"/>
      <c r="W420" s="295"/>
      <c r="X420" s="295"/>
      <c r="Y420" s="470">
        <v>1</v>
      </c>
      <c r="Z420" s="410"/>
      <c r="AA420" s="410"/>
      <c r="AB420" s="410"/>
      <c r="AC420" s="410"/>
      <c r="AD420" s="410"/>
      <c r="AE420" s="410"/>
      <c r="AF420" s="410"/>
      <c r="AG420" s="410"/>
      <c r="AH420" s="410"/>
      <c r="AI420" s="410"/>
      <c r="AJ420" s="410"/>
      <c r="AK420" s="410"/>
      <c r="AL420" s="410"/>
      <c r="AM420" s="296">
        <f>SUM(Y420:AL420)</f>
        <v>1</v>
      </c>
    </row>
    <row r="421" spans="1:39" ht="1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1</v>
      </c>
      <c r="Z421" s="411">
        <f>Z420</f>
        <v>0</v>
      </c>
      <c r="AA421" s="411">
        <f t="shared" ref="AA421:AL421" si="121">AA420</f>
        <v>0</v>
      </c>
      <c r="AB421" s="411">
        <f t="shared" si="121"/>
        <v>0</v>
      </c>
      <c r="AC421" s="411">
        <f t="shared" si="121"/>
        <v>0</v>
      </c>
      <c r="AD421" s="411">
        <f t="shared" si="121"/>
        <v>0</v>
      </c>
      <c r="AE421" s="411">
        <f t="shared" si="121"/>
        <v>0</v>
      </c>
      <c r="AF421" s="411">
        <f t="shared" si="121"/>
        <v>0</v>
      </c>
      <c r="AG421" s="411">
        <f t="shared" si="121"/>
        <v>0</v>
      </c>
      <c r="AH421" s="411">
        <f t="shared" si="121"/>
        <v>0</v>
      </c>
      <c r="AI421" s="411">
        <f t="shared" si="121"/>
        <v>0</v>
      </c>
      <c r="AJ421" s="411">
        <f t="shared" si="121"/>
        <v>0</v>
      </c>
      <c r="AK421" s="411">
        <f t="shared" si="121"/>
        <v>0</v>
      </c>
      <c r="AL421" s="411">
        <f t="shared" si="121"/>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9">
        <v>5</v>
      </c>
      <c r="B423" s="294" t="s">
        <v>5</v>
      </c>
      <c r="C423" s="291" t="s">
        <v>25</v>
      </c>
      <c r="D423" s="295">
        <v>434468.75199999998</v>
      </c>
      <c r="E423" s="295">
        <v>376897.05290000001</v>
      </c>
      <c r="F423" s="295">
        <v>346893.87099999998</v>
      </c>
      <c r="G423" s="295">
        <v>346893.87099999998</v>
      </c>
      <c r="H423" s="295"/>
      <c r="I423" s="295"/>
      <c r="J423" s="295"/>
      <c r="K423" s="295"/>
      <c r="L423" s="295"/>
      <c r="M423" s="295"/>
      <c r="N423" s="291"/>
      <c r="O423" s="295">
        <v>28.433935559999998</v>
      </c>
      <c r="P423" s="295">
        <v>24.81973979</v>
      </c>
      <c r="Q423" s="295">
        <v>22.936221069999998</v>
      </c>
      <c r="R423" s="295">
        <v>22.936221069999998</v>
      </c>
      <c r="S423" s="295"/>
      <c r="T423" s="295"/>
      <c r="U423" s="295"/>
      <c r="V423" s="295"/>
      <c r="W423" s="295"/>
      <c r="X423" s="295"/>
      <c r="Y423" s="470">
        <v>1</v>
      </c>
      <c r="Z423" s="410"/>
      <c r="AA423" s="410"/>
      <c r="AB423" s="410"/>
      <c r="AC423" s="410"/>
      <c r="AD423" s="410"/>
      <c r="AE423" s="410"/>
      <c r="AF423" s="410"/>
      <c r="AG423" s="410"/>
      <c r="AH423" s="410"/>
      <c r="AI423" s="410"/>
      <c r="AJ423" s="410"/>
      <c r="AK423" s="410"/>
      <c r="AL423" s="410"/>
      <c r="AM423" s="296">
        <f>SUM(Y423:AL423)</f>
        <v>1</v>
      </c>
    </row>
    <row r="424" spans="1:39" ht="1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1</v>
      </c>
      <c r="Z424" s="411">
        <f>Z423</f>
        <v>0</v>
      </c>
      <c r="AA424" s="411">
        <f t="shared" ref="AA424:AL424" si="122">AA423</f>
        <v>0</v>
      </c>
      <c r="AB424" s="411">
        <f t="shared" si="122"/>
        <v>0</v>
      </c>
      <c r="AC424" s="411">
        <f t="shared" si="122"/>
        <v>0</v>
      </c>
      <c r="AD424" s="411">
        <f t="shared" si="122"/>
        <v>0</v>
      </c>
      <c r="AE424" s="411">
        <f t="shared" si="122"/>
        <v>0</v>
      </c>
      <c r="AF424" s="411">
        <f t="shared" si="122"/>
        <v>0</v>
      </c>
      <c r="AG424" s="411">
        <f t="shared" si="122"/>
        <v>0</v>
      </c>
      <c r="AH424" s="411">
        <f t="shared" si="122"/>
        <v>0</v>
      </c>
      <c r="AI424" s="411">
        <f t="shared" si="122"/>
        <v>0</v>
      </c>
      <c r="AJ424" s="411">
        <f t="shared" si="122"/>
        <v>0</v>
      </c>
      <c r="AK424" s="411">
        <f t="shared" si="122"/>
        <v>0</v>
      </c>
      <c r="AL424" s="411">
        <f t="shared" si="122"/>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9">
        <v>6</v>
      </c>
      <c r="B426" s="294" t="s">
        <v>6</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 outlineLevel="1">
      <c r="B427" s="294" t="s">
        <v>259</v>
      </c>
      <c r="C427" s="291" t="s">
        <v>163</v>
      </c>
      <c r="D427" s="295"/>
      <c r="E427" s="295"/>
      <c r="F427" s="295"/>
      <c r="G427" s="295"/>
      <c r="H427" s="295"/>
      <c r="I427" s="295"/>
      <c r="J427" s="295"/>
      <c r="K427" s="295"/>
      <c r="L427" s="295"/>
      <c r="M427" s="295"/>
      <c r="N427" s="468"/>
      <c r="O427" s="295"/>
      <c r="P427" s="295"/>
      <c r="Q427" s="295"/>
      <c r="R427" s="295"/>
      <c r="S427" s="295"/>
      <c r="T427" s="295"/>
      <c r="U427" s="295"/>
      <c r="V427" s="295"/>
      <c r="W427" s="295"/>
      <c r="X427" s="295"/>
      <c r="Y427" s="411">
        <f>Y426</f>
        <v>0</v>
      </c>
      <c r="Z427" s="411">
        <f>Z426</f>
        <v>0</v>
      </c>
      <c r="AA427" s="411">
        <f t="shared" ref="AA427:AL427" si="123">AA426</f>
        <v>0</v>
      </c>
      <c r="AB427" s="411">
        <f t="shared" si="123"/>
        <v>0</v>
      </c>
      <c r="AC427" s="411">
        <f t="shared" si="123"/>
        <v>0</v>
      </c>
      <c r="AD427" s="411">
        <f t="shared" si="123"/>
        <v>0</v>
      </c>
      <c r="AE427" s="411">
        <f t="shared" si="123"/>
        <v>0</v>
      </c>
      <c r="AF427" s="411">
        <f t="shared" si="123"/>
        <v>0</v>
      </c>
      <c r="AG427" s="411">
        <f t="shared" si="123"/>
        <v>0</v>
      </c>
      <c r="AH427" s="411">
        <f t="shared" si="123"/>
        <v>0</v>
      </c>
      <c r="AI427" s="411">
        <f t="shared" si="123"/>
        <v>0</v>
      </c>
      <c r="AJ427" s="411">
        <f t="shared" si="123"/>
        <v>0</v>
      </c>
      <c r="AK427" s="411">
        <f t="shared" si="123"/>
        <v>0</v>
      </c>
      <c r="AL427" s="411">
        <f t="shared" si="123"/>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ht="15" outlineLevel="1">
      <c r="A429" s="509">
        <v>7</v>
      </c>
      <c r="B429" s="294" t="s">
        <v>42</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ht="15" outlineLevel="1">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4">AA429</f>
        <v>0</v>
      </c>
      <c r="AB430" s="411">
        <f t="shared" si="124"/>
        <v>0</v>
      </c>
      <c r="AC430" s="411">
        <f t="shared" si="124"/>
        <v>0</v>
      </c>
      <c r="AD430" s="411">
        <f t="shared" si="124"/>
        <v>0</v>
      </c>
      <c r="AE430" s="411">
        <f t="shared" si="124"/>
        <v>0</v>
      </c>
      <c r="AF430" s="411">
        <f t="shared" si="124"/>
        <v>0</v>
      </c>
      <c r="AG430" s="411">
        <f t="shared" si="124"/>
        <v>0</v>
      </c>
      <c r="AH430" s="411">
        <f t="shared" si="124"/>
        <v>0</v>
      </c>
      <c r="AI430" s="411">
        <f t="shared" si="124"/>
        <v>0</v>
      </c>
      <c r="AJ430" s="411">
        <f t="shared" si="124"/>
        <v>0</v>
      </c>
      <c r="AK430" s="411">
        <f t="shared" si="124"/>
        <v>0</v>
      </c>
      <c r="AL430" s="411">
        <f t="shared" si="124"/>
        <v>0</v>
      </c>
      <c r="AM430" s="297"/>
    </row>
    <row r="431" spans="1:39" ht="15" outlineLevel="1">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s="283" customFormat="1" ht="15" outlineLevel="1">
      <c r="A432" s="509">
        <v>8</v>
      </c>
      <c r="B432" s="294" t="s">
        <v>484</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s="283" customFormat="1" ht="15" outlineLevel="1">
      <c r="A433" s="509"/>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25">AA432</f>
        <v>0</v>
      </c>
      <c r="AB433" s="411">
        <f t="shared" si="125"/>
        <v>0</v>
      </c>
      <c r="AC433" s="411">
        <f t="shared" si="125"/>
        <v>0</v>
      </c>
      <c r="AD433" s="411">
        <f t="shared" si="125"/>
        <v>0</v>
      </c>
      <c r="AE433" s="411">
        <f t="shared" si="125"/>
        <v>0</v>
      </c>
      <c r="AF433" s="411">
        <f t="shared" si="125"/>
        <v>0</v>
      </c>
      <c r="AG433" s="411">
        <f t="shared" si="125"/>
        <v>0</v>
      </c>
      <c r="AH433" s="411">
        <f t="shared" si="125"/>
        <v>0</v>
      </c>
      <c r="AI433" s="411">
        <f t="shared" si="125"/>
        <v>0</v>
      </c>
      <c r="AJ433" s="411">
        <f t="shared" si="125"/>
        <v>0</v>
      </c>
      <c r="AK433" s="411">
        <f t="shared" si="125"/>
        <v>0</v>
      </c>
      <c r="AL433" s="411">
        <f t="shared" si="125"/>
        <v>0</v>
      </c>
      <c r="AM433" s="297"/>
    </row>
    <row r="434" spans="1:39" s="283" customFormat="1" ht="15" outlineLevel="1">
      <c r="A434" s="509"/>
      <c r="B434" s="294"/>
      <c r="C434" s="305"/>
      <c r="D434" s="304"/>
      <c r="E434" s="304"/>
      <c r="F434" s="304"/>
      <c r="G434" s="304"/>
      <c r="H434" s="304"/>
      <c r="I434" s="304"/>
      <c r="J434" s="304"/>
      <c r="K434" s="304"/>
      <c r="L434" s="304"/>
      <c r="M434" s="304"/>
      <c r="N434" s="291"/>
      <c r="O434" s="304"/>
      <c r="P434" s="304"/>
      <c r="Q434" s="304"/>
      <c r="R434" s="304"/>
      <c r="S434" s="304"/>
      <c r="T434" s="304"/>
      <c r="U434" s="304"/>
      <c r="V434" s="304"/>
      <c r="W434" s="304"/>
      <c r="X434" s="304"/>
      <c r="Y434" s="412"/>
      <c r="Z434" s="412"/>
      <c r="AA434" s="412"/>
      <c r="AB434" s="412"/>
      <c r="AC434" s="412"/>
      <c r="AD434" s="412"/>
      <c r="AE434" s="412"/>
      <c r="AF434" s="412"/>
      <c r="AG434" s="412"/>
      <c r="AH434" s="412"/>
      <c r="AI434" s="412"/>
      <c r="AJ434" s="412"/>
      <c r="AK434" s="412"/>
      <c r="AL434" s="412"/>
      <c r="AM434" s="306"/>
    </row>
    <row r="435" spans="1:39" ht="15" outlineLevel="1">
      <c r="A435" s="509">
        <v>9</v>
      </c>
      <c r="B435" s="294" t="s">
        <v>7</v>
      </c>
      <c r="C435" s="291" t="s">
        <v>25</v>
      </c>
      <c r="D435" s="295"/>
      <c r="E435" s="295"/>
      <c r="F435" s="295"/>
      <c r="G435" s="295"/>
      <c r="H435" s="295"/>
      <c r="I435" s="295"/>
      <c r="J435" s="295"/>
      <c r="K435" s="295"/>
      <c r="L435" s="295"/>
      <c r="M435" s="295"/>
      <c r="N435" s="291"/>
      <c r="O435" s="295"/>
      <c r="P435" s="295"/>
      <c r="Q435" s="295"/>
      <c r="R435" s="295"/>
      <c r="S435" s="295"/>
      <c r="T435" s="295"/>
      <c r="U435" s="295"/>
      <c r="V435" s="295"/>
      <c r="W435" s="295"/>
      <c r="X435" s="295"/>
      <c r="Y435" s="410"/>
      <c r="Z435" s="410"/>
      <c r="AA435" s="410"/>
      <c r="AB435" s="410"/>
      <c r="AC435" s="410"/>
      <c r="AD435" s="410"/>
      <c r="AE435" s="410"/>
      <c r="AF435" s="410"/>
      <c r="AG435" s="410"/>
      <c r="AH435" s="410"/>
      <c r="AI435" s="410"/>
      <c r="AJ435" s="410"/>
      <c r="AK435" s="410"/>
      <c r="AL435" s="410"/>
      <c r="AM435" s="296">
        <f>SUM(Y435:AL435)</f>
        <v>0</v>
      </c>
    </row>
    <row r="436" spans="1:39" ht="15" outlineLevel="1">
      <c r="B436" s="294" t="s">
        <v>259</v>
      </c>
      <c r="C436" s="291" t="s">
        <v>163</v>
      </c>
      <c r="D436" s="295"/>
      <c r="E436" s="295"/>
      <c r="F436" s="295"/>
      <c r="G436" s="295"/>
      <c r="H436" s="295"/>
      <c r="I436" s="295"/>
      <c r="J436" s="295"/>
      <c r="K436" s="295"/>
      <c r="L436" s="295"/>
      <c r="M436" s="295"/>
      <c r="N436" s="291"/>
      <c r="O436" s="295"/>
      <c r="P436" s="295"/>
      <c r="Q436" s="295"/>
      <c r="R436" s="295"/>
      <c r="S436" s="295"/>
      <c r="T436" s="295"/>
      <c r="U436" s="295"/>
      <c r="V436" s="295"/>
      <c r="W436" s="295"/>
      <c r="X436" s="295"/>
      <c r="Y436" s="411">
        <f>Y435</f>
        <v>0</v>
      </c>
      <c r="Z436" s="411">
        <f>Z435</f>
        <v>0</v>
      </c>
      <c r="AA436" s="411">
        <f t="shared" ref="AA436:AL436" si="126">AA435</f>
        <v>0</v>
      </c>
      <c r="AB436" s="411">
        <f t="shared" si="126"/>
        <v>0</v>
      </c>
      <c r="AC436" s="411">
        <f t="shared" si="126"/>
        <v>0</v>
      </c>
      <c r="AD436" s="411">
        <f t="shared" si="126"/>
        <v>0</v>
      </c>
      <c r="AE436" s="411">
        <f t="shared" si="126"/>
        <v>0</v>
      </c>
      <c r="AF436" s="411">
        <f t="shared" si="126"/>
        <v>0</v>
      </c>
      <c r="AG436" s="411">
        <f t="shared" si="126"/>
        <v>0</v>
      </c>
      <c r="AH436" s="411">
        <f t="shared" si="126"/>
        <v>0</v>
      </c>
      <c r="AI436" s="411">
        <f t="shared" si="126"/>
        <v>0</v>
      </c>
      <c r="AJ436" s="411">
        <f t="shared" si="126"/>
        <v>0</v>
      </c>
      <c r="AK436" s="411">
        <f t="shared" si="126"/>
        <v>0</v>
      </c>
      <c r="AL436" s="411">
        <f t="shared" si="126"/>
        <v>0</v>
      </c>
      <c r="AM436" s="297"/>
    </row>
    <row r="437" spans="1:39" ht="15" outlineLevel="1">
      <c r="B437" s="307"/>
      <c r="C437" s="308"/>
      <c r="D437" s="291"/>
      <c r="E437" s="291"/>
      <c r="F437" s="291"/>
      <c r="G437" s="291"/>
      <c r="H437" s="291"/>
      <c r="I437" s="291"/>
      <c r="J437" s="291"/>
      <c r="K437" s="291"/>
      <c r="L437" s="291"/>
      <c r="M437" s="291"/>
      <c r="N437" s="291"/>
      <c r="O437" s="291"/>
      <c r="P437" s="291"/>
      <c r="Q437" s="291"/>
      <c r="R437" s="291"/>
      <c r="S437" s="291"/>
      <c r="T437" s="291"/>
      <c r="U437" s="291"/>
      <c r="V437" s="291"/>
      <c r="W437" s="291"/>
      <c r="X437" s="291"/>
      <c r="Y437" s="412"/>
      <c r="Z437" s="412"/>
      <c r="AA437" s="412"/>
      <c r="AB437" s="412"/>
      <c r="AC437" s="412"/>
      <c r="AD437" s="412"/>
      <c r="AE437" s="412"/>
      <c r="AF437" s="412"/>
      <c r="AG437" s="412"/>
      <c r="AH437" s="412"/>
      <c r="AI437" s="412"/>
      <c r="AJ437" s="412"/>
      <c r="AK437" s="412"/>
      <c r="AL437" s="412"/>
      <c r="AM437" s="306"/>
    </row>
    <row r="438" spans="1:39" ht="15.6" outlineLevel="1">
      <c r="A438" s="510"/>
      <c r="B438" s="288" t="s">
        <v>8</v>
      </c>
      <c r="C438" s="289"/>
      <c r="D438" s="289"/>
      <c r="E438" s="289"/>
      <c r="F438" s="289"/>
      <c r="G438" s="289"/>
      <c r="H438" s="289"/>
      <c r="I438" s="289"/>
      <c r="J438" s="289"/>
      <c r="K438" s="289"/>
      <c r="L438" s="289"/>
      <c r="M438" s="289"/>
      <c r="N438" s="291"/>
      <c r="O438" s="289"/>
      <c r="P438" s="289"/>
      <c r="Q438" s="289"/>
      <c r="R438" s="289"/>
      <c r="S438" s="289"/>
      <c r="T438" s="289"/>
      <c r="U438" s="289"/>
      <c r="V438" s="289"/>
      <c r="W438" s="289"/>
      <c r="X438" s="289"/>
      <c r="Y438" s="414"/>
      <c r="Z438" s="414"/>
      <c r="AA438" s="414"/>
      <c r="AB438" s="414"/>
      <c r="AC438" s="414"/>
      <c r="AD438" s="414"/>
      <c r="AE438" s="414"/>
      <c r="AF438" s="414"/>
      <c r="AG438" s="414"/>
      <c r="AH438" s="414"/>
      <c r="AI438" s="414"/>
      <c r="AJ438" s="414"/>
      <c r="AK438" s="414"/>
      <c r="AL438" s="414"/>
      <c r="AM438" s="292"/>
    </row>
    <row r="439" spans="1:39" ht="15" outlineLevel="1">
      <c r="A439" s="509">
        <v>10</v>
      </c>
      <c r="B439" s="310" t="s">
        <v>22</v>
      </c>
      <c r="C439" s="291" t="s">
        <v>25</v>
      </c>
      <c r="D439" s="295">
        <v>1320811.9569999999</v>
      </c>
      <c r="E439" s="295">
        <v>1320811.9574199999</v>
      </c>
      <c r="F439" s="295">
        <v>1320811.9574199999</v>
      </c>
      <c r="G439" s="295">
        <v>1304228.7882299998</v>
      </c>
      <c r="H439" s="295"/>
      <c r="I439" s="295"/>
      <c r="J439" s="295"/>
      <c r="K439" s="295"/>
      <c r="L439" s="295"/>
      <c r="M439" s="295"/>
      <c r="N439" s="295">
        <v>12</v>
      </c>
      <c r="O439" s="295">
        <v>250.26134068100004</v>
      </c>
      <c r="P439" s="295">
        <v>250.26134068100004</v>
      </c>
      <c r="Q439" s="295">
        <v>250.26134068100004</v>
      </c>
      <c r="R439" s="295">
        <v>245.505658092</v>
      </c>
      <c r="S439" s="295"/>
      <c r="T439" s="295"/>
      <c r="U439" s="295"/>
      <c r="V439" s="295"/>
      <c r="W439" s="295"/>
      <c r="X439" s="295"/>
      <c r="Y439" s="415"/>
      <c r="Z439" s="469">
        <v>0.12370571575189149</v>
      </c>
      <c r="AA439" s="469">
        <v>0.30506348919903009</v>
      </c>
      <c r="AB439" s="469">
        <v>0.26684404891552976</v>
      </c>
      <c r="AC439" s="415">
        <v>0.30438674613354899</v>
      </c>
      <c r="AD439" s="415"/>
      <c r="AE439" s="415"/>
      <c r="AF439" s="415"/>
      <c r="AG439" s="415"/>
      <c r="AH439" s="415"/>
      <c r="AI439" s="415"/>
      <c r="AJ439" s="415"/>
      <c r="AK439" s="415"/>
      <c r="AL439" s="415"/>
      <c r="AM439" s="296">
        <f>SUM(Y439:AL439)</f>
        <v>1.0000000000000004</v>
      </c>
    </row>
    <row r="440" spans="1:39" ht="15" outlineLevel="1">
      <c r="B440" s="770" t="s">
        <v>740</v>
      </c>
      <c r="C440" s="291"/>
      <c r="D440" s="753">
        <f>-'8.  Streetlighting'!E25</f>
        <v>-731575.054</v>
      </c>
      <c r="E440" s="753">
        <f>D440</f>
        <v>-731575.054</v>
      </c>
      <c r="F440" s="753">
        <f>E440</f>
        <v>-731575.054</v>
      </c>
      <c r="G440" s="753">
        <f>F440</f>
        <v>-731575.054</v>
      </c>
      <c r="H440" s="295"/>
      <c r="I440" s="295"/>
      <c r="J440" s="295"/>
      <c r="K440" s="295"/>
      <c r="L440" s="295"/>
      <c r="M440" s="295"/>
      <c r="N440" s="295"/>
      <c r="O440" s="295"/>
      <c r="P440" s="295"/>
      <c r="Q440" s="295"/>
      <c r="R440" s="295"/>
      <c r="S440" s="295"/>
      <c r="T440" s="295"/>
      <c r="U440" s="295"/>
      <c r="V440" s="295"/>
      <c r="W440" s="295"/>
      <c r="X440" s="295"/>
      <c r="Y440" s="415"/>
      <c r="Z440" s="469">
        <f>Z439</f>
        <v>0.12370571575189149</v>
      </c>
      <c r="AA440" s="469">
        <f>AA439</f>
        <v>0.30506348919903009</v>
      </c>
      <c r="AB440" s="469">
        <f>AB439</f>
        <v>0.26684404891552976</v>
      </c>
      <c r="AC440" s="469">
        <f>AC439</f>
        <v>0.30438674613354899</v>
      </c>
      <c r="AD440" s="415"/>
      <c r="AE440" s="415"/>
      <c r="AF440" s="415"/>
      <c r="AG440" s="415"/>
      <c r="AH440" s="415"/>
      <c r="AI440" s="415"/>
      <c r="AJ440" s="415"/>
      <c r="AK440" s="415"/>
      <c r="AL440" s="415"/>
      <c r="AM440" s="296"/>
    </row>
    <row r="441" spans="1:39" ht="15" outlineLevel="1">
      <c r="B441" s="294" t="s">
        <v>259</v>
      </c>
      <c r="C441" s="291" t="s">
        <v>163</v>
      </c>
      <c r="D441" s="295"/>
      <c r="E441" s="295"/>
      <c r="F441" s="295"/>
      <c r="G441" s="295"/>
      <c r="H441" s="295"/>
      <c r="I441" s="295"/>
      <c r="J441" s="295"/>
      <c r="K441" s="295"/>
      <c r="L441" s="295"/>
      <c r="M441" s="295"/>
      <c r="N441" s="295">
        <f>N439</f>
        <v>12</v>
      </c>
      <c r="O441" s="295"/>
      <c r="P441" s="295"/>
      <c r="Q441" s="295"/>
      <c r="R441" s="295"/>
      <c r="S441" s="295"/>
      <c r="T441" s="295"/>
      <c r="U441" s="295"/>
      <c r="V441" s="295"/>
      <c r="W441" s="295"/>
      <c r="X441" s="295"/>
      <c r="Y441" s="411">
        <f>Y439</f>
        <v>0</v>
      </c>
      <c r="Z441" s="411">
        <f>Z439</f>
        <v>0.12370571575189149</v>
      </c>
      <c r="AA441" s="411">
        <f t="shared" ref="AA441:AL441" si="127">AA439</f>
        <v>0.30506348919903009</v>
      </c>
      <c r="AB441" s="411">
        <f t="shared" si="127"/>
        <v>0.26684404891552976</v>
      </c>
      <c r="AC441" s="411">
        <f t="shared" si="127"/>
        <v>0.30438674613354899</v>
      </c>
      <c r="AD441" s="411">
        <f t="shared" si="127"/>
        <v>0</v>
      </c>
      <c r="AE441" s="411">
        <f t="shared" si="127"/>
        <v>0</v>
      </c>
      <c r="AF441" s="411">
        <f t="shared" si="127"/>
        <v>0</v>
      </c>
      <c r="AG441" s="411">
        <f t="shared" si="127"/>
        <v>0</v>
      </c>
      <c r="AH441" s="411">
        <f t="shared" si="127"/>
        <v>0</v>
      </c>
      <c r="AI441" s="411">
        <f t="shared" si="127"/>
        <v>0</v>
      </c>
      <c r="AJ441" s="411">
        <f t="shared" si="127"/>
        <v>0</v>
      </c>
      <c r="AK441" s="411">
        <f t="shared" si="127"/>
        <v>0</v>
      </c>
      <c r="AL441" s="411">
        <f t="shared" si="127"/>
        <v>0</v>
      </c>
      <c r="AM441" s="311"/>
    </row>
    <row r="442" spans="1:39" ht="15" outlineLevel="1">
      <c r="B442" s="310"/>
      <c r="C442" s="312"/>
      <c r="D442" s="291"/>
      <c r="E442" s="291"/>
      <c r="F442" s="291"/>
      <c r="G442" s="291"/>
      <c r="H442" s="291"/>
      <c r="I442" s="291"/>
      <c r="J442" s="291"/>
      <c r="K442" s="291"/>
      <c r="L442" s="291"/>
      <c r="M442" s="291"/>
      <c r="N442" s="291"/>
      <c r="O442" s="291"/>
      <c r="P442" s="291"/>
      <c r="Q442" s="291"/>
      <c r="R442" s="291"/>
      <c r="S442" s="291"/>
      <c r="T442" s="291"/>
      <c r="U442" s="291"/>
      <c r="V442" s="291"/>
      <c r="W442" s="291"/>
      <c r="X442" s="291"/>
      <c r="Y442" s="416"/>
      <c r="Z442" s="416"/>
      <c r="AA442" s="416"/>
      <c r="AB442" s="416"/>
      <c r="AC442" s="416"/>
      <c r="AD442" s="416"/>
      <c r="AE442" s="416"/>
      <c r="AF442" s="416"/>
      <c r="AG442" s="416"/>
      <c r="AH442" s="416"/>
      <c r="AI442" s="416"/>
      <c r="AJ442" s="416"/>
      <c r="AK442" s="416"/>
      <c r="AL442" s="416"/>
      <c r="AM442" s="313"/>
    </row>
    <row r="443" spans="1:39" ht="15" outlineLevel="1">
      <c r="A443" s="509">
        <v>11</v>
      </c>
      <c r="B443" s="314" t="s">
        <v>21</v>
      </c>
      <c r="C443" s="291" t="s">
        <v>25</v>
      </c>
      <c r="D443" s="295">
        <v>522791.60800000001</v>
      </c>
      <c r="E443" s="295">
        <v>512559.71460000001</v>
      </c>
      <c r="F443" s="295">
        <v>413072.64909999998</v>
      </c>
      <c r="G443" s="295">
        <v>285646.33789999998</v>
      </c>
      <c r="H443" s="295"/>
      <c r="I443" s="295"/>
      <c r="J443" s="295"/>
      <c r="K443" s="295"/>
      <c r="L443" s="295"/>
      <c r="M443" s="295"/>
      <c r="N443" s="295">
        <v>12</v>
      </c>
      <c r="O443" s="295">
        <v>132.0173728</v>
      </c>
      <c r="P443" s="295">
        <v>129.43892199999999</v>
      </c>
      <c r="Q443" s="295">
        <v>105.70291659999999</v>
      </c>
      <c r="R443" s="295">
        <v>68.97647284</v>
      </c>
      <c r="S443" s="295"/>
      <c r="T443" s="295"/>
      <c r="U443" s="295"/>
      <c r="V443" s="295"/>
      <c r="W443" s="295"/>
      <c r="X443" s="295"/>
      <c r="Y443" s="415"/>
      <c r="Z443" s="469">
        <v>1</v>
      </c>
      <c r="AA443" s="415"/>
      <c r="AB443" s="415"/>
      <c r="AC443" s="415"/>
      <c r="AD443" s="415"/>
      <c r="AE443" s="415"/>
      <c r="AF443" s="415"/>
      <c r="AG443" s="415"/>
      <c r="AH443" s="415"/>
      <c r="AI443" s="415"/>
      <c r="AJ443" s="415"/>
      <c r="AK443" s="415"/>
      <c r="AL443" s="415"/>
      <c r="AM443" s="296">
        <f>SUM(Y443:AL443)</f>
        <v>1</v>
      </c>
    </row>
    <row r="444" spans="1:39" ht="15" outlineLevel="1">
      <c r="B444" s="294" t="s">
        <v>259</v>
      </c>
      <c r="C444" s="291" t="s">
        <v>163</v>
      </c>
      <c r="D444" s="295"/>
      <c r="E444" s="295"/>
      <c r="F444" s="295"/>
      <c r="G444" s="295"/>
      <c r="H444" s="295"/>
      <c r="I444" s="295"/>
      <c r="J444" s="295"/>
      <c r="K444" s="295"/>
      <c r="L444" s="295"/>
      <c r="M444" s="295"/>
      <c r="N444" s="295">
        <f>N443</f>
        <v>12</v>
      </c>
      <c r="O444" s="295"/>
      <c r="P444" s="295"/>
      <c r="Q444" s="295"/>
      <c r="R444" s="295"/>
      <c r="S444" s="295"/>
      <c r="T444" s="295"/>
      <c r="U444" s="295"/>
      <c r="V444" s="295"/>
      <c r="W444" s="295"/>
      <c r="X444" s="295"/>
      <c r="Y444" s="411">
        <f>Y443</f>
        <v>0</v>
      </c>
      <c r="Z444" s="411">
        <f>Z443</f>
        <v>1</v>
      </c>
      <c r="AA444" s="411">
        <f t="shared" ref="AA444:AL444" si="128">AA443</f>
        <v>0</v>
      </c>
      <c r="AB444" s="411">
        <f t="shared" si="128"/>
        <v>0</v>
      </c>
      <c r="AC444" s="411">
        <f t="shared" si="128"/>
        <v>0</v>
      </c>
      <c r="AD444" s="411">
        <f t="shared" si="128"/>
        <v>0</v>
      </c>
      <c r="AE444" s="411">
        <f t="shared" si="128"/>
        <v>0</v>
      </c>
      <c r="AF444" s="411">
        <f t="shared" si="128"/>
        <v>0</v>
      </c>
      <c r="AG444" s="411">
        <f t="shared" si="128"/>
        <v>0</v>
      </c>
      <c r="AH444" s="411">
        <f t="shared" si="128"/>
        <v>0</v>
      </c>
      <c r="AI444" s="411">
        <f t="shared" si="128"/>
        <v>0</v>
      </c>
      <c r="AJ444" s="411">
        <f t="shared" si="128"/>
        <v>0</v>
      </c>
      <c r="AK444" s="411">
        <f t="shared" si="128"/>
        <v>0</v>
      </c>
      <c r="AL444" s="411">
        <f t="shared" si="128"/>
        <v>0</v>
      </c>
      <c r="AM444" s="311"/>
    </row>
    <row r="445" spans="1:39" ht="15" outlineLevel="1">
      <c r="B445" s="314"/>
      <c r="C445" s="312"/>
      <c r="D445" s="291"/>
      <c r="E445" s="291"/>
      <c r="F445" s="291"/>
      <c r="G445" s="291"/>
      <c r="H445" s="291"/>
      <c r="I445" s="291"/>
      <c r="J445" s="291"/>
      <c r="K445" s="291"/>
      <c r="L445" s="291"/>
      <c r="M445" s="291"/>
      <c r="N445" s="291"/>
      <c r="O445" s="291"/>
      <c r="P445" s="291"/>
      <c r="Q445" s="291"/>
      <c r="R445" s="291"/>
      <c r="S445" s="291"/>
      <c r="T445" s="291"/>
      <c r="U445" s="291"/>
      <c r="V445" s="291"/>
      <c r="W445" s="291"/>
      <c r="X445" s="291"/>
      <c r="Y445" s="416"/>
      <c r="Z445" s="417"/>
      <c r="AA445" s="416"/>
      <c r="AB445" s="416"/>
      <c r="AC445" s="416"/>
      <c r="AD445" s="416"/>
      <c r="AE445" s="416"/>
      <c r="AF445" s="416"/>
      <c r="AG445" s="416"/>
      <c r="AH445" s="416"/>
      <c r="AI445" s="416"/>
      <c r="AJ445" s="416"/>
      <c r="AK445" s="416"/>
      <c r="AL445" s="416"/>
      <c r="AM445" s="313"/>
    </row>
    <row r="446" spans="1:39" ht="15" outlineLevel="1">
      <c r="A446" s="509">
        <v>12</v>
      </c>
      <c r="B446" s="314" t="s">
        <v>23</v>
      </c>
      <c r="C446" s="291" t="s">
        <v>25</v>
      </c>
      <c r="D446" s="295"/>
      <c r="E446" s="295"/>
      <c r="F446" s="295"/>
      <c r="G446" s="295"/>
      <c r="H446" s="295"/>
      <c r="I446" s="295"/>
      <c r="J446" s="295"/>
      <c r="K446" s="295"/>
      <c r="L446" s="295"/>
      <c r="M446" s="295"/>
      <c r="N446" s="295">
        <v>3</v>
      </c>
      <c r="O446" s="295"/>
      <c r="P446" s="295"/>
      <c r="Q446" s="295"/>
      <c r="R446" s="295"/>
      <c r="S446" s="295"/>
      <c r="T446" s="295"/>
      <c r="U446" s="295"/>
      <c r="V446" s="295"/>
      <c r="W446" s="295"/>
      <c r="X446" s="295"/>
      <c r="Y446" s="415"/>
      <c r="Z446" s="415"/>
      <c r="AA446" s="469"/>
      <c r="AB446" s="415"/>
      <c r="AC446" s="415"/>
      <c r="AD446" s="415"/>
      <c r="AE446" s="415"/>
      <c r="AF446" s="415"/>
      <c r="AG446" s="415"/>
      <c r="AH446" s="415"/>
      <c r="AI446" s="415"/>
      <c r="AJ446" s="415"/>
      <c r="AK446" s="415"/>
      <c r="AL446" s="415"/>
      <c r="AM446" s="296">
        <f>SUM(Y446:AL446)</f>
        <v>0</v>
      </c>
    </row>
    <row r="447" spans="1:39" ht="15" outlineLevel="1">
      <c r="B447" s="294" t="s">
        <v>259</v>
      </c>
      <c r="C447" s="291" t="s">
        <v>163</v>
      </c>
      <c r="D447" s="295"/>
      <c r="E447" s="295"/>
      <c r="F447" s="295"/>
      <c r="G447" s="295"/>
      <c r="H447" s="295"/>
      <c r="I447" s="295"/>
      <c r="J447" s="295"/>
      <c r="K447" s="295"/>
      <c r="L447" s="295"/>
      <c r="M447" s="295"/>
      <c r="N447" s="295">
        <f>N446</f>
        <v>3</v>
      </c>
      <c r="O447" s="295"/>
      <c r="P447" s="295"/>
      <c r="Q447" s="295"/>
      <c r="R447" s="295"/>
      <c r="S447" s="295"/>
      <c r="T447" s="295"/>
      <c r="U447" s="295"/>
      <c r="V447" s="295"/>
      <c r="W447" s="295"/>
      <c r="X447" s="295"/>
      <c r="Y447" s="411">
        <f>Y446</f>
        <v>0</v>
      </c>
      <c r="Z447" s="411">
        <f>Z446</f>
        <v>0</v>
      </c>
      <c r="AA447" s="411">
        <f>AA446</f>
        <v>0</v>
      </c>
      <c r="AB447" s="411">
        <f t="shared" ref="AB447:AL447" si="129">AB446</f>
        <v>0</v>
      </c>
      <c r="AC447" s="411">
        <f t="shared" si="129"/>
        <v>0</v>
      </c>
      <c r="AD447" s="411">
        <f t="shared" si="129"/>
        <v>0</v>
      </c>
      <c r="AE447" s="411">
        <f t="shared" si="129"/>
        <v>0</v>
      </c>
      <c r="AF447" s="411">
        <f t="shared" si="129"/>
        <v>0</v>
      </c>
      <c r="AG447" s="411">
        <f t="shared" si="129"/>
        <v>0</v>
      </c>
      <c r="AH447" s="411">
        <f t="shared" si="129"/>
        <v>0</v>
      </c>
      <c r="AI447" s="411">
        <f t="shared" si="129"/>
        <v>0</v>
      </c>
      <c r="AJ447" s="411">
        <f t="shared" si="129"/>
        <v>0</v>
      </c>
      <c r="AK447" s="411">
        <f t="shared" si="129"/>
        <v>0</v>
      </c>
      <c r="AL447" s="411">
        <f t="shared" si="129"/>
        <v>0</v>
      </c>
      <c r="AM447" s="311"/>
    </row>
    <row r="448" spans="1:39" ht="15" outlineLevel="1">
      <c r="B448" s="314"/>
      <c r="C448" s="312"/>
      <c r="D448" s="316"/>
      <c r="E448" s="316"/>
      <c r="F448" s="316"/>
      <c r="G448" s="316"/>
      <c r="H448" s="316"/>
      <c r="I448" s="316"/>
      <c r="J448" s="316"/>
      <c r="K448" s="316"/>
      <c r="L448" s="316"/>
      <c r="M448" s="316"/>
      <c r="N448" s="291"/>
      <c r="O448" s="316"/>
      <c r="P448" s="316"/>
      <c r="Q448" s="316"/>
      <c r="R448" s="316"/>
      <c r="S448" s="316"/>
      <c r="T448" s="316"/>
      <c r="U448" s="316"/>
      <c r="V448" s="316"/>
      <c r="W448" s="316"/>
      <c r="X448" s="316"/>
      <c r="Y448" s="416"/>
      <c r="Z448" s="417"/>
      <c r="AA448" s="416"/>
      <c r="AB448" s="416"/>
      <c r="AC448" s="416"/>
      <c r="AD448" s="416"/>
      <c r="AE448" s="416"/>
      <c r="AF448" s="416"/>
      <c r="AG448" s="416"/>
      <c r="AH448" s="416"/>
      <c r="AI448" s="416"/>
      <c r="AJ448" s="416"/>
      <c r="AK448" s="416"/>
      <c r="AL448" s="416"/>
      <c r="AM448" s="313"/>
    </row>
    <row r="449" spans="1:39" ht="15" outlineLevel="1">
      <c r="A449" s="509">
        <v>13</v>
      </c>
      <c r="B449" s="314" t="s">
        <v>24</v>
      </c>
      <c r="C449" s="291" t="s">
        <v>25</v>
      </c>
      <c r="D449" s="295"/>
      <c r="E449" s="295"/>
      <c r="F449" s="295"/>
      <c r="G449" s="295"/>
      <c r="H449" s="295"/>
      <c r="I449" s="295"/>
      <c r="J449" s="295"/>
      <c r="K449" s="295"/>
      <c r="L449" s="295"/>
      <c r="M449" s="295"/>
      <c r="N449" s="295">
        <v>12</v>
      </c>
      <c r="O449" s="295"/>
      <c r="P449" s="295"/>
      <c r="Q449" s="295"/>
      <c r="R449" s="295"/>
      <c r="S449" s="295"/>
      <c r="T449" s="295"/>
      <c r="U449" s="295"/>
      <c r="V449" s="295"/>
      <c r="W449" s="295"/>
      <c r="X449" s="295"/>
      <c r="Y449" s="415"/>
      <c r="Z449" s="415"/>
      <c r="AA449" s="415"/>
      <c r="AB449" s="415"/>
      <c r="AC449" s="415"/>
      <c r="AD449" s="415"/>
      <c r="AE449" s="415"/>
      <c r="AF449" s="415"/>
      <c r="AG449" s="415"/>
      <c r="AH449" s="415"/>
      <c r="AI449" s="415"/>
      <c r="AJ449" s="415"/>
      <c r="AK449" s="415"/>
      <c r="AL449" s="415"/>
      <c r="AM449" s="296">
        <f>SUM(Y449:AL449)</f>
        <v>0</v>
      </c>
    </row>
    <row r="450" spans="1:39" ht="15" outlineLevel="1">
      <c r="B450" s="294" t="s">
        <v>259</v>
      </c>
      <c r="C450" s="291" t="s">
        <v>163</v>
      </c>
      <c r="D450" s="295"/>
      <c r="E450" s="295"/>
      <c r="F450" s="295"/>
      <c r="G450" s="295"/>
      <c r="H450" s="295"/>
      <c r="I450" s="295"/>
      <c r="J450" s="295"/>
      <c r="K450" s="295"/>
      <c r="L450" s="295"/>
      <c r="M450" s="295"/>
      <c r="N450" s="295">
        <f>N449</f>
        <v>12</v>
      </c>
      <c r="O450" s="295"/>
      <c r="P450" s="295"/>
      <c r="Q450" s="295"/>
      <c r="R450" s="295"/>
      <c r="S450" s="295"/>
      <c r="T450" s="295"/>
      <c r="U450" s="295"/>
      <c r="V450" s="295"/>
      <c r="W450" s="295"/>
      <c r="X450" s="295"/>
      <c r="Y450" s="411">
        <f>Y449</f>
        <v>0</v>
      </c>
      <c r="Z450" s="411">
        <f>Z449</f>
        <v>0</v>
      </c>
      <c r="AA450" s="411">
        <f>AA449</f>
        <v>0</v>
      </c>
      <c r="AB450" s="411">
        <f t="shared" ref="AB450:AL450" si="130">AB449</f>
        <v>0</v>
      </c>
      <c r="AC450" s="411">
        <f t="shared" si="130"/>
        <v>0</v>
      </c>
      <c r="AD450" s="411">
        <f t="shared" si="130"/>
        <v>0</v>
      </c>
      <c r="AE450" s="411">
        <f t="shared" si="130"/>
        <v>0</v>
      </c>
      <c r="AF450" s="411">
        <f t="shared" si="130"/>
        <v>0</v>
      </c>
      <c r="AG450" s="411">
        <f t="shared" si="130"/>
        <v>0</v>
      </c>
      <c r="AH450" s="411">
        <f t="shared" si="130"/>
        <v>0</v>
      </c>
      <c r="AI450" s="411">
        <f t="shared" si="130"/>
        <v>0</v>
      </c>
      <c r="AJ450" s="411">
        <f t="shared" si="130"/>
        <v>0</v>
      </c>
      <c r="AK450" s="411">
        <f t="shared" si="130"/>
        <v>0</v>
      </c>
      <c r="AL450" s="411">
        <f t="shared" si="130"/>
        <v>0</v>
      </c>
      <c r="AM450" s="311"/>
    </row>
    <row r="451" spans="1:39" ht="15" outlineLevel="1">
      <c r="B451" s="314"/>
      <c r="C451" s="312"/>
      <c r="D451" s="316"/>
      <c r="E451" s="316"/>
      <c r="F451" s="316"/>
      <c r="G451" s="316"/>
      <c r="H451" s="316"/>
      <c r="I451" s="316"/>
      <c r="J451" s="316"/>
      <c r="K451" s="316"/>
      <c r="L451" s="316"/>
      <c r="M451" s="316"/>
      <c r="N451" s="291"/>
      <c r="O451" s="316"/>
      <c r="P451" s="316"/>
      <c r="Q451" s="316"/>
      <c r="R451" s="316"/>
      <c r="S451" s="316"/>
      <c r="T451" s="316"/>
      <c r="U451" s="316"/>
      <c r="V451" s="316"/>
      <c r="W451" s="316"/>
      <c r="X451" s="316"/>
      <c r="Y451" s="416"/>
      <c r="Z451" s="416"/>
      <c r="AA451" s="416"/>
      <c r="AB451" s="416"/>
      <c r="AC451" s="416"/>
      <c r="AD451" s="416"/>
      <c r="AE451" s="416"/>
      <c r="AF451" s="416"/>
      <c r="AG451" s="416"/>
      <c r="AH451" s="416"/>
      <c r="AI451" s="416"/>
      <c r="AJ451" s="416"/>
      <c r="AK451" s="416"/>
      <c r="AL451" s="416"/>
      <c r="AM451" s="313"/>
    </row>
    <row r="452" spans="1:39" ht="15" outlineLevel="1">
      <c r="A452" s="509">
        <v>14</v>
      </c>
      <c r="B452" s="314" t="s">
        <v>20</v>
      </c>
      <c r="C452" s="291" t="s">
        <v>25</v>
      </c>
      <c r="D452" s="295"/>
      <c r="E452" s="295"/>
      <c r="F452" s="295"/>
      <c r="G452" s="295"/>
      <c r="H452" s="295"/>
      <c r="I452" s="295"/>
      <c r="J452" s="295"/>
      <c r="K452" s="295"/>
      <c r="L452" s="295"/>
      <c r="M452" s="295"/>
      <c r="N452" s="295">
        <v>12</v>
      </c>
      <c r="O452" s="295"/>
      <c r="P452" s="295"/>
      <c r="Q452" s="295"/>
      <c r="R452" s="295"/>
      <c r="S452" s="295"/>
      <c r="T452" s="295"/>
      <c r="U452" s="295"/>
      <c r="V452" s="295"/>
      <c r="W452" s="295"/>
      <c r="X452" s="295"/>
      <c r="Y452" s="415"/>
      <c r="Z452" s="415"/>
      <c r="AA452" s="469"/>
      <c r="AB452" s="415"/>
      <c r="AC452" s="415"/>
      <c r="AD452" s="415"/>
      <c r="AE452" s="415"/>
      <c r="AF452" s="415"/>
      <c r="AG452" s="415"/>
      <c r="AH452" s="415"/>
      <c r="AI452" s="415"/>
      <c r="AJ452" s="415"/>
      <c r="AK452" s="415"/>
      <c r="AL452" s="415"/>
      <c r="AM452" s="296">
        <f>SUM(Y452:AL452)</f>
        <v>0</v>
      </c>
    </row>
    <row r="453" spans="1:39" ht="15" outlineLevel="1">
      <c r="B453" s="294" t="s">
        <v>259</v>
      </c>
      <c r="C453" s="291" t="s">
        <v>163</v>
      </c>
      <c r="D453" s="295"/>
      <c r="E453" s="295"/>
      <c r="F453" s="295"/>
      <c r="G453" s="295"/>
      <c r="H453" s="295"/>
      <c r="I453" s="295"/>
      <c r="J453" s="295"/>
      <c r="K453" s="295"/>
      <c r="L453" s="295"/>
      <c r="M453" s="295"/>
      <c r="N453" s="295">
        <f>N452</f>
        <v>12</v>
      </c>
      <c r="O453" s="295"/>
      <c r="P453" s="295"/>
      <c r="Q453" s="295"/>
      <c r="R453" s="295"/>
      <c r="S453" s="295"/>
      <c r="T453" s="295"/>
      <c r="U453" s="295"/>
      <c r="V453" s="295"/>
      <c r="W453" s="295"/>
      <c r="X453" s="295"/>
      <c r="Y453" s="411">
        <f>Y452</f>
        <v>0</v>
      </c>
      <c r="Z453" s="411">
        <f>Z452</f>
        <v>0</v>
      </c>
      <c r="AA453" s="411">
        <f t="shared" ref="AA453:AL453" si="131">AA452</f>
        <v>0</v>
      </c>
      <c r="AB453" s="411">
        <f t="shared" si="131"/>
        <v>0</v>
      </c>
      <c r="AC453" s="411">
        <f t="shared" si="131"/>
        <v>0</v>
      </c>
      <c r="AD453" s="411">
        <f t="shared" si="131"/>
        <v>0</v>
      </c>
      <c r="AE453" s="411">
        <f t="shared" si="131"/>
        <v>0</v>
      </c>
      <c r="AF453" s="411">
        <f t="shared" si="131"/>
        <v>0</v>
      </c>
      <c r="AG453" s="411">
        <f t="shared" si="131"/>
        <v>0</v>
      </c>
      <c r="AH453" s="411">
        <f t="shared" si="131"/>
        <v>0</v>
      </c>
      <c r="AI453" s="411">
        <f t="shared" si="131"/>
        <v>0</v>
      </c>
      <c r="AJ453" s="411">
        <f t="shared" si="131"/>
        <v>0</v>
      </c>
      <c r="AK453" s="411">
        <f t="shared" si="131"/>
        <v>0</v>
      </c>
      <c r="AL453" s="411">
        <f t="shared" si="131"/>
        <v>0</v>
      </c>
      <c r="AM453" s="311"/>
    </row>
    <row r="454" spans="1:39" ht="15" outlineLevel="1">
      <c r="B454" s="314"/>
      <c r="C454" s="312"/>
      <c r="D454" s="316"/>
      <c r="E454" s="316"/>
      <c r="F454" s="316"/>
      <c r="G454" s="316"/>
      <c r="H454" s="316"/>
      <c r="I454" s="316"/>
      <c r="J454" s="316"/>
      <c r="K454" s="316"/>
      <c r="L454" s="316"/>
      <c r="M454" s="316"/>
      <c r="N454" s="291"/>
      <c r="O454" s="316"/>
      <c r="P454" s="316"/>
      <c r="Q454" s="316"/>
      <c r="R454" s="316"/>
      <c r="S454" s="316"/>
      <c r="T454" s="316"/>
      <c r="U454" s="316"/>
      <c r="V454" s="316"/>
      <c r="W454" s="316"/>
      <c r="X454" s="316"/>
      <c r="Y454" s="416"/>
      <c r="Z454" s="417"/>
      <c r="AA454" s="416"/>
      <c r="AB454" s="416"/>
      <c r="AC454" s="416"/>
      <c r="AD454" s="416"/>
      <c r="AE454" s="416"/>
      <c r="AF454" s="416"/>
      <c r="AG454" s="416"/>
      <c r="AH454" s="416"/>
      <c r="AI454" s="416"/>
      <c r="AJ454" s="416"/>
      <c r="AK454" s="416"/>
      <c r="AL454" s="416"/>
      <c r="AM454" s="313"/>
    </row>
    <row r="455" spans="1:39" s="283" customFormat="1" ht="15" outlineLevel="1">
      <c r="A455" s="509">
        <v>15</v>
      </c>
      <c r="B455" s="314" t="s">
        <v>485</v>
      </c>
      <c r="C455" s="291" t="s">
        <v>25</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5"/>
      <c r="Z455" s="415"/>
      <c r="AA455" s="415"/>
      <c r="AB455" s="415"/>
      <c r="AC455" s="415"/>
      <c r="AD455" s="415"/>
      <c r="AE455" s="415"/>
      <c r="AF455" s="415"/>
      <c r="AG455" s="415"/>
      <c r="AH455" s="415"/>
      <c r="AI455" s="415"/>
      <c r="AJ455" s="415"/>
      <c r="AK455" s="415"/>
      <c r="AL455" s="415"/>
      <c r="AM455" s="296">
        <f>SUM(Y455:AL455)</f>
        <v>0</v>
      </c>
    </row>
    <row r="456" spans="1:39" s="283" customFormat="1" ht="15" outlineLevel="1">
      <c r="A456" s="509"/>
      <c r="B456" s="314" t="s">
        <v>259</v>
      </c>
      <c r="C456" s="291" t="s">
        <v>163</v>
      </c>
      <c r="D456" s="295"/>
      <c r="E456" s="295"/>
      <c r="F456" s="295"/>
      <c r="G456" s="295"/>
      <c r="H456" s="295"/>
      <c r="I456" s="295"/>
      <c r="J456" s="295"/>
      <c r="K456" s="295"/>
      <c r="L456" s="295"/>
      <c r="M456" s="295"/>
      <c r="N456" s="291"/>
      <c r="O456" s="295"/>
      <c r="P456" s="295"/>
      <c r="Q456" s="295"/>
      <c r="R456" s="295"/>
      <c r="S456" s="295"/>
      <c r="T456" s="295"/>
      <c r="U456" s="295"/>
      <c r="V456" s="295"/>
      <c r="W456" s="295"/>
      <c r="X456" s="295"/>
      <c r="Y456" s="411">
        <f>Y455</f>
        <v>0</v>
      </c>
      <c r="Z456" s="411">
        <f>Z455</f>
        <v>0</v>
      </c>
      <c r="AA456" s="411">
        <f t="shared" ref="AA456:AL456" si="132">AA455</f>
        <v>0</v>
      </c>
      <c r="AB456" s="411">
        <f t="shared" si="132"/>
        <v>0</v>
      </c>
      <c r="AC456" s="411">
        <f t="shared" si="132"/>
        <v>0</v>
      </c>
      <c r="AD456" s="411">
        <f t="shared" si="132"/>
        <v>0</v>
      </c>
      <c r="AE456" s="411">
        <f t="shared" si="132"/>
        <v>0</v>
      </c>
      <c r="AF456" s="411">
        <f t="shared" si="132"/>
        <v>0</v>
      </c>
      <c r="AG456" s="411">
        <f t="shared" si="132"/>
        <v>0</v>
      </c>
      <c r="AH456" s="411">
        <f t="shared" si="132"/>
        <v>0</v>
      </c>
      <c r="AI456" s="411">
        <f t="shared" si="132"/>
        <v>0</v>
      </c>
      <c r="AJ456" s="411">
        <f t="shared" si="132"/>
        <v>0</v>
      </c>
      <c r="AK456" s="411">
        <f t="shared" si="132"/>
        <v>0</v>
      </c>
      <c r="AL456" s="411">
        <f t="shared" si="132"/>
        <v>0</v>
      </c>
      <c r="AM456" s="311"/>
    </row>
    <row r="457" spans="1:39" s="283" customFormat="1" ht="15" outlineLevel="1">
      <c r="A457" s="509"/>
      <c r="B457" s="314"/>
      <c r="C457" s="312"/>
      <c r="D457" s="316"/>
      <c r="E457" s="316"/>
      <c r="F457" s="316"/>
      <c r="G457" s="316"/>
      <c r="H457" s="316"/>
      <c r="I457" s="316"/>
      <c r="J457" s="316"/>
      <c r="K457" s="316"/>
      <c r="L457" s="316"/>
      <c r="M457" s="316"/>
      <c r="N457" s="291"/>
      <c r="O457" s="316"/>
      <c r="P457" s="316"/>
      <c r="Q457" s="316"/>
      <c r="R457" s="316"/>
      <c r="S457" s="316"/>
      <c r="T457" s="316"/>
      <c r="U457" s="316"/>
      <c r="V457" s="316"/>
      <c r="W457" s="316"/>
      <c r="X457" s="316"/>
      <c r="Y457" s="418"/>
      <c r="Z457" s="416"/>
      <c r="AA457" s="416"/>
      <c r="AB457" s="416"/>
      <c r="AC457" s="416"/>
      <c r="AD457" s="416"/>
      <c r="AE457" s="416"/>
      <c r="AF457" s="416"/>
      <c r="AG457" s="416"/>
      <c r="AH457" s="416"/>
      <c r="AI457" s="416"/>
      <c r="AJ457" s="416"/>
      <c r="AK457" s="416"/>
      <c r="AL457" s="416"/>
      <c r="AM457" s="313"/>
    </row>
    <row r="458" spans="1:39" s="283" customFormat="1" ht="30" outlineLevel="1">
      <c r="A458" s="509">
        <v>16</v>
      </c>
      <c r="B458" s="314" t="s">
        <v>486</v>
      </c>
      <c r="C458" s="291" t="s">
        <v>25</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5"/>
      <c r="Z458" s="415"/>
      <c r="AA458" s="415"/>
      <c r="AB458" s="415"/>
      <c r="AC458" s="415"/>
      <c r="AD458" s="415"/>
      <c r="AE458" s="415"/>
      <c r="AF458" s="415"/>
      <c r="AG458" s="415"/>
      <c r="AH458" s="415"/>
      <c r="AI458" s="415"/>
      <c r="AJ458" s="415"/>
      <c r="AK458" s="415"/>
      <c r="AL458" s="415"/>
      <c r="AM458" s="296">
        <f>SUM(Y458:AL458)</f>
        <v>0</v>
      </c>
    </row>
    <row r="459" spans="1:39" s="283" customFormat="1" ht="15" outlineLevel="1">
      <c r="A459" s="509"/>
      <c r="B459" s="314" t="s">
        <v>259</v>
      </c>
      <c r="C459" s="291" t="s">
        <v>163</v>
      </c>
      <c r="D459" s="295"/>
      <c r="E459" s="295"/>
      <c r="F459" s="295"/>
      <c r="G459" s="295"/>
      <c r="H459" s="295"/>
      <c r="I459" s="295"/>
      <c r="J459" s="295"/>
      <c r="K459" s="295"/>
      <c r="L459" s="295"/>
      <c r="M459" s="295"/>
      <c r="N459" s="291"/>
      <c r="O459" s="295"/>
      <c r="P459" s="295"/>
      <c r="Q459" s="295"/>
      <c r="R459" s="295"/>
      <c r="S459" s="295"/>
      <c r="T459" s="295"/>
      <c r="U459" s="295"/>
      <c r="V459" s="295"/>
      <c r="W459" s="295"/>
      <c r="X459" s="295"/>
      <c r="Y459" s="411">
        <f>Y458</f>
        <v>0</v>
      </c>
      <c r="Z459" s="411">
        <f>Z458</f>
        <v>0</v>
      </c>
      <c r="AA459" s="411">
        <f t="shared" ref="AA459:AL459" si="133">AA458</f>
        <v>0</v>
      </c>
      <c r="AB459" s="411">
        <f t="shared" si="133"/>
        <v>0</v>
      </c>
      <c r="AC459" s="411">
        <f t="shared" si="133"/>
        <v>0</v>
      </c>
      <c r="AD459" s="411">
        <f t="shared" si="133"/>
        <v>0</v>
      </c>
      <c r="AE459" s="411">
        <f t="shared" si="133"/>
        <v>0</v>
      </c>
      <c r="AF459" s="411">
        <f t="shared" si="133"/>
        <v>0</v>
      </c>
      <c r="AG459" s="411">
        <f t="shared" si="133"/>
        <v>0</v>
      </c>
      <c r="AH459" s="411">
        <f t="shared" si="133"/>
        <v>0</v>
      </c>
      <c r="AI459" s="411">
        <f t="shared" si="133"/>
        <v>0</v>
      </c>
      <c r="AJ459" s="411">
        <f t="shared" si="133"/>
        <v>0</v>
      </c>
      <c r="AK459" s="411">
        <f t="shared" si="133"/>
        <v>0</v>
      </c>
      <c r="AL459" s="411">
        <f t="shared" si="133"/>
        <v>0</v>
      </c>
      <c r="AM459" s="311"/>
    </row>
    <row r="460" spans="1:39" s="283" customFormat="1" ht="15" outlineLevel="1">
      <c r="A460" s="509"/>
      <c r="B460" s="314"/>
      <c r="C460" s="312"/>
      <c r="D460" s="316"/>
      <c r="E460" s="316"/>
      <c r="F460" s="316"/>
      <c r="G460" s="316"/>
      <c r="H460" s="316"/>
      <c r="I460" s="316"/>
      <c r="J460" s="316"/>
      <c r="K460" s="316"/>
      <c r="L460" s="316"/>
      <c r="M460" s="316"/>
      <c r="N460" s="291"/>
      <c r="O460" s="316"/>
      <c r="P460" s="316"/>
      <c r="Q460" s="316"/>
      <c r="R460" s="316"/>
      <c r="S460" s="316"/>
      <c r="T460" s="316"/>
      <c r="U460" s="316"/>
      <c r="V460" s="316"/>
      <c r="W460" s="316"/>
      <c r="X460" s="316"/>
      <c r="Y460" s="418"/>
      <c r="Z460" s="416"/>
      <c r="AA460" s="416"/>
      <c r="AB460" s="416"/>
      <c r="AC460" s="416"/>
      <c r="AD460" s="416"/>
      <c r="AE460" s="416"/>
      <c r="AF460" s="416"/>
      <c r="AG460" s="416"/>
      <c r="AH460" s="416"/>
      <c r="AI460" s="416"/>
      <c r="AJ460" s="416"/>
      <c r="AK460" s="416"/>
      <c r="AL460" s="416"/>
      <c r="AM460" s="313"/>
    </row>
    <row r="461" spans="1:39" ht="15" outlineLevel="1">
      <c r="A461" s="509">
        <v>17</v>
      </c>
      <c r="B461" s="314" t="s">
        <v>9</v>
      </c>
      <c r="C461" s="291" t="s">
        <v>25</v>
      </c>
      <c r="D461" s="295"/>
      <c r="E461" s="295"/>
      <c r="F461" s="295"/>
      <c r="G461" s="295"/>
      <c r="H461" s="295"/>
      <c r="I461" s="295"/>
      <c r="J461" s="295"/>
      <c r="K461" s="295"/>
      <c r="L461" s="295"/>
      <c r="M461" s="295"/>
      <c r="N461" s="291"/>
      <c r="O461" s="295">
        <v>0</v>
      </c>
      <c r="P461" s="295">
        <v>0</v>
      </c>
      <c r="Q461" s="295">
        <v>0</v>
      </c>
      <c r="R461" s="295">
        <v>0</v>
      </c>
      <c r="S461" s="295"/>
      <c r="T461" s="295"/>
      <c r="U461" s="295"/>
      <c r="V461" s="295"/>
      <c r="W461" s="295"/>
      <c r="X461" s="295"/>
      <c r="Y461" s="415"/>
      <c r="Z461" s="415"/>
      <c r="AA461" s="415"/>
      <c r="AB461" s="415"/>
      <c r="AC461" s="415"/>
      <c r="AD461" s="415"/>
      <c r="AE461" s="415"/>
      <c r="AF461" s="415"/>
      <c r="AG461" s="415"/>
      <c r="AH461" s="415"/>
      <c r="AI461" s="415"/>
      <c r="AJ461" s="415"/>
      <c r="AK461" s="415"/>
      <c r="AL461" s="415"/>
      <c r="AM461" s="296">
        <f>SUM(Y461:AL461)</f>
        <v>0</v>
      </c>
    </row>
    <row r="462" spans="1:39" ht="15" outlineLevel="1">
      <c r="B462" s="294" t="s">
        <v>259</v>
      </c>
      <c r="C462" s="291" t="s">
        <v>163</v>
      </c>
      <c r="D462" s="295"/>
      <c r="E462" s="295"/>
      <c r="F462" s="295"/>
      <c r="G462" s="295"/>
      <c r="H462" s="295"/>
      <c r="I462" s="295"/>
      <c r="J462" s="295"/>
      <c r="K462" s="295"/>
      <c r="L462" s="295"/>
      <c r="M462" s="295"/>
      <c r="N462" s="291"/>
      <c r="O462" s="295"/>
      <c r="P462" s="295"/>
      <c r="Q462" s="295"/>
      <c r="R462" s="295"/>
      <c r="S462" s="295"/>
      <c r="T462" s="295"/>
      <c r="U462" s="295"/>
      <c r="V462" s="295"/>
      <c r="W462" s="295"/>
      <c r="X462" s="295"/>
      <c r="Y462" s="411">
        <f>Y461</f>
        <v>0</v>
      </c>
      <c r="Z462" s="411">
        <f>Z461</f>
        <v>0</v>
      </c>
      <c r="AA462" s="411">
        <f t="shared" ref="AA462:AL462" si="134">AA461</f>
        <v>0</v>
      </c>
      <c r="AB462" s="411">
        <f t="shared" si="134"/>
        <v>0</v>
      </c>
      <c r="AC462" s="411">
        <f t="shared" si="134"/>
        <v>0</v>
      </c>
      <c r="AD462" s="411">
        <f t="shared" si="134"/>
        <v>0</v>
      </c>
      <c r="AE462" s="411">
        <f t="shared" si="134"/>
        <v>0</v>
      </c>
      <c r="AF462" s="411">
        <f t="shared" si="134"/>
        <v>0</v>
      </c>
      <c r="AG462" s="411">
        <f t="shared" si="134"/>
        <v>0</v>
      </c>
      <c r="AH462" s="411">
        <f t="shared" si="134"/>
        <v>0</v>
      </c>
      <c r="AI462" s="411">
        <f t="shared" si="134"/>
        <v>0</v>
      </c>
      <c r="AJ462" s="411">
        <f t="shared" si="134"/>
        <v>0</v>
      </c>
      <c r="AK462" s="411">
        <f t="shared" si="134"/>
        <v>0</v>
      </c>
      <c r="AL462" s="411">
        <f t="shared" si="134"/>
        <v>0</v>
      </c>
      <c r="AM462" s="311"/>
    </row>
    <row r="463" spans="1:39" ht="15" outlineLevel="1">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9"/>
      <c r="Z463" s="420"/>
      <c r="AA463" s="420"/>
      <c r="AB463" s="420"/>
      <c r="AC463" s="420"/>
      <c r="AD463" s="420"/>
      <c r="AE463" s="420"/>
      <c r="AF463" s="420"/>
      <c r="AG463" s="420"/>
      <c r="AH463" s="420"/>
      <c r="AI463" s="420"/>
      <c r="AJ463" s="420"/>
      <c r="AK463" s="420"/>
      <c r="AL463" s="420"/>
      <c r="AM463" s="317"/>
    </row>
    <row r="464" spans="1:39" ht="15.6" outlineLevel="1">
      <c r="A464" s="510"/>
      <c r="B464" s="288" t="s">
        <v>10</v>
      </c>
      <c r="C464" s="289"/>
      <c r="D464" s="289"/>
      <c r="E464" s="289"/>
      <c r="F464" s="289"/>
      <c r="G464" s="289"/>
      <c r="H464" s="289"/>
      <c r="I464" s="289"/>
      <c r="J464" s="289"/>
      <c r="K464" s="289"/>
      <c r="L464" s="289"/>
      <c r="M464" s="289"/>
      <c r="N464" s="290"/>
      <c r="O464" s="289"/>
      <c r="P464" s="289"/>
      <c r="Q464" s="289"/>
      <c r="R464" s="289"/>
      <c r="S464" s="289"/>
      <c r="T464" s="289"/>
      <c r="U464" s="289"/>
      <c r="V464" s="289"/>
      <c r="W464" s="289"/>
      <c r="X464" s="289"/>
      <c r="Y464" s="414"/>
      <c r="Z464" s="414"/>
      <c r="AA464" s="414"/>
      <c r="AB464" s="414"/>
      <c r="AC464" s="414"/>
      <c r="AD464" s="414"/>
      <c r="AE464" s="414"/>
      <c r="AF464" s="414"/>
      <c r="AG464" s="414"/>
      <c r="AH464" s="414"/>
      <c r="AI464" s="414"/>
      <c r="AJ464" s="414"/>
      <c r="AK464" s="414"/>
      <c r="AL464" s="414"/>
      <c r="AM464" s="292"/>
    </row>
    <row r="465" spans="1:39" ht="15" outlineLevel="1">
      <c r="A465" s="509">
        <v>18</v>
      </c>
      <c r="B465" s="315" t="s">
        <v>11</v>
      </c>
      <c r="C465" s="291" t="s">
        <v>25</v>
      </c>
      <c r="D465" s="295">
        <v>5195250</v>
      </c>
      <c r="E465" s="295">
        <v>5195250</v>
      </c>
      <c r="F465" s="295">
        <v>5195250</v>
      </c>
      <c r="G465" s="295">
        <v>5195250</v>
      </c>
      <c r="H465" s="295"/>
      <c r="I465" s="295"/>
      <c r="J465" s="295"/>
      <c r="K465" s="295"/>
      <c r="L465" s="295"/>
      <c r="M465" s="295"/>
      <c r="N465" s="295">
        <v>12</v>
      </c>
      <c r="O465" s="295">
        <v>593.25</v>
      </c>
      <c r="P465" s="295">
        <v>593.25</v>
      </c>
      <c r="Q465" s="295">
        <v>593.25</v>
      </c>
      <c r="R465" s="295">
        <v>593.25</v>
      </c>
      <c r="S465" s="295"/>
      <c r="T465" s="295"/>
      <c r="U465" s="295"/>
      <c r="V465" s="295"/>
      <c r="W465" s="295"/>
      <c r="X465" s="295"/>
      <c r="Y465" s="426"/>
      <c r="Z465" s="415"/>
      <c r="AA465" s="415"/>
      <c r="AB465" s="415">
        <v>1</v>
      </c>
      <c r="AC465" s="415"/>
      <c r="AD465" s="415"/>
      <c r="AE465" s="415"/>
      <c r="AF465" s="415"/>
      <c r="AG465" s="415"/>
      <c r="AH465" s="415"/>
      <c r="AI465" s="415"/>
      <c r="AJ465" s="415"/>
      <c r="AK465" s="415"/>
      <c r="AL465" s="415"/>
      <c r="AM465" s="296">
        <f>SUM(Y465:AL465)</f>
        <v>1</v>
      </c>
    </row>
    <row r="466" spans="1:39" ht="15" outlineLevel="1">
      <c r="B466" s="294" t="s">
        <v>259</v>
      </c>
      <c r="C466" s="291" t="s">
        <v>163</v>
      </c>
      <c r="D466" s="295"/>
      <c r="E466" s="295"/>
      <c r="F466" s="295"/>
      <c r="G466" s="295"/>
      <c r="H466" s="295"/>
      <c r="I466" s="295"/>
      <c r="J466" s="295"/>
      <c r="K466" s="295"/>
      <c r="L466" s="295"/>
      <c r="M466" s="295"/>
      <c r="N466" s="295">
        <f>N465</f>
        <v>12</v>
      </c>
      <c r="O466" s="295"/>
      <c r="P466" s="295"/>
      <c r="Q466" s="295"/>
      <c r="R466" s="295"/>
      <c r="S466" s="295"/>
      <c r="T466" s="295"/>
      <c r="U466" s="295"/>
      <c r="V466" s="295"/>
      <c r="W466" s="295"/>
      <c r="X466" s="295"/>
      <c r="Y466" s="411">
        <f>Y465</f>
        <v>0</v>
      </c>
      <c r="Z466" s="411">
        <f>Z465</f>
        <v>0</v>
      </c>
      <c r="AA466" s="411">
        <f t="shared" ref="AA466:AL466" si="135">AA465</f>
        <v>0</v>
      </c>
      <c r="AB466" s="411">
        <f t="shared" si="135"/>
        <v>1</v>
      </c>
      <c r="AC466" s="411">
        <f t="shared" si="135"/>
        <v>0</v>
      </c>
      <c r="AD466" s="411">
        <f t="shared" si="135"/>
        <v>0</v>
      </c>
      <c r="AE466" s="411">
        <f t="shared" si="135"/>
        <v>0</v>
      </c>
      <c r="AF466" s="411">
        <f t="shared" si="135"/>
        <v>0</v>
      </c>
      <c r="AG466" s="411">
        <f t="shared" si="135"/>
        <v>0</v>
      </c>
      <c r="AH466" s="411">
        <f t="shared" si="135"/>
        <v>0</v>
      </c>
      <c r="AI466" s="411">
        <f t="shared" si="135"/>
        <v>0</v>
      </c>
      <c r="AJ466" s="411">
        <f t="shared" si="135"/>
        <v>0</v>
      </c>
      <c r="AK466" s="411">
        <f t="shared" si="135"/>
        <v>0</v>
      </c>
      <c r="AL466" s="411">
        <f t="shared" si="135"/>
        <v>0</v>
      </c>
      <c r="AM466" s="297"/>
    </row>
    <row r="467" spans="1:39" ht="15" outlineLevel="1">
      <c r="A467" s="512"/>
      <c r="B467" s="315"/>
      <c r="C467" s="305"/>
      <c r="D467" s="291"/>
      <c r="E467" s="291"/>
      <c r="F467" s="291"/>
      <c r="G467" s="291"/>
      <c r="H467" s="291"/>
      <c r="I467" s="291"/>
      <c r="J467" s="291"/>
      <c r="K467" s="291"/>
      <c r="L467" s="291"/>
      <c r="M467" s="291"/>
      <c r="N467" s="291"/>
      <c r="O467" s="291"/>
      <c r="P467" s="291"/>
      <c r="Q467" s="291"/>
      <c r="R467" s="291"/>
      <c r="S467" s="291"/>
      <c r="T467" s="291"/>
      <c r="U467" s="291"/>
      <c r="V467" s="291"/>
      <c r="W467" s="291"/>
      <c r="X467" s="291"/>
      <c r="Y467" s="412"/>
      <c r="Z467" s="421"/>
      <c r="AA467" s="421"/>
      <c r="AB467" s="421"/>
      <c r="AC467" s="421"/>
      <c r="AD467" s="421"/>
      <c r="AE467" s="421"/>
      <c r="AF467" s="421"/>
      <c r="AG467" s="421"/>
      <c r="AH467" s="421"/>
      <c r="AI467" s="421"/>
      <c r="AJ467" s="421"/>
      <c r="AK467" s="421"/>
      <c r="AL467" s="421"/>
      <c r="AM467" s="306"/>
    </row>
    <row r="468" spans="1:39" ht="15" outlineLevel="1">
      <c r="A468" s="509">
        <v>19</v>
      </c>
      <c r="B468" s="315" t="s">
        <v>12</v>
      </c>
      <c r="C468" s="291" t="s">
        <v>25</v>
      </c>
      <c r="D468" s="295"/>
      <c r="E468" s="295"/>
      <c r="F468" s="295"/>
      <c r="G468" s="295"/>
      <c r="H468" s="295"/>
      <c r="I468" s="295"/>
      <c r="J468" s="295"/>
      <c r="K468" s="295"/>
      <c r="L468" s="295"/>
      <c r="M468" s="295"/>
      <c r="N468" s="295">
        <v>12</v>
      </c>
      <c r="O468" s="295"/>
      <c r="P468" s="295"/>
      <c r="Q468" s="295"/>
      <c r="R468" s="295"/>
      <c r="S468" s="295"/>
      <c r="T468" s="295"/>
      <c r="U468" s="295"/>
      <c r="V468" s="295"/>
      <c r="W468" s="295"/>
      <c r="X468" s="295"/>
      <c r="Y468" s="410"/>
      <c r="Z468" s="415"/>
      <c r="AA468" s="415"/>
      <c r="AB468" s="415"/>
      <c r="AC468" s="415"/>
      <c r="AD468" s="415"/>
      <c r="AE468" s="415"/>
      <c r="AF468" s="415"/>
      <c r="AG468" s="415"/>
      <c r="AH468" s="415"/>
      <c r="AI468" s="415"/>
      <c r="AJ468" s="415"/>
      <c r="AK468" s="415"/>
      <c r="AL468" s="415"/>
      <c r="AM468" s="296">
        <f>SUM(Y468:AL468)</f>
        <v>0</v>
      </c>
    </row>
    <row r="469" spans="1:39" ht="15" outlineLevel="1">
      <c r="B469" s="294" t="s">
        <v>259</v>
      </c>
      <c r="C469" s="291" t="s">
        <v>163</v>
      </c>
      <c r="D469" s="295"/>
      <c r="E469" s="295"/>
      <c r="F469" s="295"/>
      <c r="G469" s="295"/>
      <c r="H469" s="295"/>
      <c r="I469" s="295"/>
      <c r="J469" s="295"/>
      <c r="K469" s="295"/>
      <c r="L469" s="295"/>
      <c r="M469" s="295"/>
      <c r="N469" s="295">
        <f>N468</f>
        <v>12</v>
      </c>
      <c r="O469" s="295"/>
      <c r="P469" s="295"/>
      <c r="Q469" s="295"/>
      <c r="R469" s="295"/>
      <c r="S469" s="295"/>
      <c r="T469" s="295"/>
      <c r="U469" s="295"/>
      <c r="V469" s="295"/>
      <c r="W469" s="295"/>
      <c r="X469" s="295"/>
      <c r="Y469" s="411">
        <f>Y468</f>
        <v>0</v>
      </c>
      <c r="Z469" s="411">
        <f>Z468</f>
        <v>0</v>
      </c>
      <c r="AA469" s="411">
        <f t="shared" ref="AA469:AL469" si="136">AA468</f>
        <v>0</v>
      </c>
      <c r="AB469" s="411">
        <f t="shared" si="136"/>
        <v>0</v>
      </c>
      <c r="AC469" s="411">
        <f t="shared" si="136"/>
        <v>0</v>
      </c>
      <c r="AD469" s="411">
        <f t="shared" si="136"/>
        <v>0</v>
      </c>
      <c r="AE469" s="411">
        <f t="shared" si="136"/>
        <v>0</v>
      </c>
      <c r="AF469" s="411">
        <f t="shared" si="136"/>
        <v>0</v>
      </c>
      <c r="AG469" s="411">
        <f t="shared" si="136"/>
        <v>0</v>
      </c>
      <c r="AH469" s="411">
        <f t="shared" si="136"/>
        <v>0</v>
      </c>
      <c r="AI469" s="411">
        <f t="shared" si="136"/>
        <v>0</v>
      </c>
      <c r="AJ469" s="411">
        <f t="shared" si="136"/>
        <v>0</v>
      </c>
      <c r="AK469" s="411">
        <f t="shared" si="136"/>
        <v>0</v>
      </c>
      <c r="AL469" s="411">
        <f t="shared" si="136"/>
        <v>0</v>
      </c>
      <c r="AM469" s="297"/>
    </row>
    <row r="470" spans="1:39" ht="15" outlineLevel="1">
      <c r="B470" s="315"/>
      <c r="C470" s="305"/>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2"/>
      <c r="AA470" s="412"/>
      <c r="AB470" s="412"/>
      <c r="AC470" s="412"/>
      <c r="AD470" s="412"/>
      <c r="AE470" s="412"/>
      <c r="AF470" s="412"/>
      <c r="AG470" s="412"/>
      <c r="AH470" s="412"/>
      <c r="AI470" s="412"/>
      <c r="AJ470" s="412"/>
      <c r="AK470" s="412"/>
      <c r="AL470" s="412"/>
      <c r="AM470" s="306"/>
    </row>
    <row r="471" spans="1:39" ht="15" outlineLevel="1">
      <c r="A471" s="509">
        <v>20</v>
      </c>
      <c r="B471" s="315" t="s">
        <v>13</v>
      </c>
      <c r="C471" s="291" t="s">
        <v>25</v>
      </c>
      <c r="D471" s="295">
        <v>876960</v>
      </c>
      <c r="E471" s="295">
        <v>876960</v>
      </c>
      <c r="F471" s="295">
        <v>280800</v>
      </c>
      <c r="G471" s="295">
        <v>280800</v>
      </c>
      <c r="H471" s="295"/>
      <c r="I471" s="295"/>
      <c r="J471" s="295"/>
      <c r="K471" s="295"/>
      <c r="L471" s="295"/>
      <c r="M471" s="295"/>
      <c r="N471" s="295">
        <v>12</v>
      </c>
      <c r="O471" s="295">
        <v>181.81800000000001</v>
      </c>
      <c r="P471" s="295">
        <v>181.81800000000001</v>
      </c>
      <c r="Q471" s="295">
        <v>31.122</v>
      </c>
      <c r="R471" s="295">
        <v>31.122</v>
      </c>
      <c r="S471" s="295"/>
      <c r="T471" s="295"/>
      <c r="U471" s="295"/>
      <c r="V471" s="295"/>
      <c r="W471" s="295"/>
      <c r="X471" s="295"/>
      <c r="Y471" s="410"/>
      <c r="Z471" s="415"/>
      <c r="AA471" s="415"/>
      <c r="AB471" s="415"/>
      <c r="AC471" s="415">
        <v>1</v>
      </c>
      <c r="AD471" s="415"/>
      <c r="AE471" s="415"/>
      <c r="AF471" s="415"/>
      <c r="AG471" s="415"/>
      <c r="AH471" s="415"/>
      <c r="AI471" s="415"/>
      <c r="AJ471" s="415"/>
      <c r="AK471" s="415"/>
      <c r="AL471" s="415"/>
      <c r="AM471" s="296">
        <f>SUM(Y471:AL471)</f>
        <v>1</v>
      </c>
    </row>
    <row r="472" spans="1:39" ht="15" outlineLevel="1">
      <c r="B472" s="294" t="s">
        <v>259</v>
      </c>
      <c r="C472" s="291" t="s">
        <v>163</v>
      </c>
      <c r="D472" s="295"/>
      <c r="E472" s="295"/>
      <c r="F472" s="295"/>
      <c r="G472" s="295"/>
      <c r="H472" s="295"/>
      <c r="I472" s="295"/>
      <c r="J472" s="295"/>
      <c r="K472" s="295"/>
      <c r="L472" s="295"/>
      <c r="M472" s="295"/>
      <c r="N472" s="295">
        <f>N471</f>
        <v>12</v>
      </c>
      <c r="O472" s="295"/>
      <c r="P472" s="295"/>
      <c r="Q472" s="295"/>
      <c r="R472" s="295"/>
      <c r="S472" s="295"/>
      <c r="T472" s="295"/>
      <c r="U472" s="295"/>
      <c r="V472" s="295"/>
      <c r="W472" s="295"/>
      <c r="X472" s="295"/>
      <c r="Y472" s="411">
        <f>Y471</f>
        <v>0</v>
      </c>
      <c r="Z472" s="411">
        <f>Z471</f>
        <v>0</v>
      </c>
      <c r="AA472" s="411">
        <f t="shared" ref="AA472:AL472" si="137">AA471</f>
        <v>0</v>
      </c>
      <c r="AB472" s="411">
        <f t="shared" si="137"/>
        <v>0</v>
      </c>
      <c r="AC472" s="411">
        <f t="shared" si="137"/>
        <v>1</v>
      </c>
      <c r="AD472" s="411">
        <f t="shared" si="137"/>
        <v>0</v>
      </c>
      <c r="AE472" s="411">
        <f t="shared" si="137"/>
        <v>0</v>
      </c>
      <c r="AF472" s="411">
        <f t="shared" si="137"/>
        <v>0</v>
      </c>
      <c r="AG472" s="411">
        <f t="shared" si="137"/>
        <v>0</v>
      </c>
      <c r="AH472" s="411">
        <f t="shared" si="137"/>
        <v>0</v>
      </c>
      <c r="AI472" s="411">
        <f t="shared" si="137"/>
        <v>0</v>
      </c>
      <c r="AJ472" s="411">
        <f t="shared" si="137"/>
        <v>0</v>
      </c>
      <c r="AK472" s="411">
        <f t="shared" si="137"/>
        <v>0</v>
      </c>
      <c r="AL472" s="411">
        <f t="shared" si="137"/>
        <v>0</v>
      </c>
      <c r="AM472" s="306"/>
    </row>
    <row r="473" spans="1:39" ht="15" outlineLevel="1">
      <c r="B473" s="315"/>
      <c r="C473" s="305"/>
      <c r="D473" s="291"/>
      <c r="E473" s="291"/>
      <c r="F473" s="291"/>
      <c r="G473" s="291"/>
      <c r="H473" s="291"/>
      <c r="I473" s="291"/>
      <c r="J473" s="291"/>
      <c r="K473" s="291"/>
      <c r="L473" s="291"/>
      <c r="M473" s="291"/>
      <c r="N473" s="318"/>
      <c r="O473" s="291"/>
      <c r="P473" s="291"/>
      <c r="Q473" s="291"/>
      <c r="R473" s="291"/>
      <c r="S473" s="291"/>
      <c r="T473" s="291"/>
      <c r="U473" s="291"/>
      <c r="V473" s="291"/>
      <c r="W473" s="291"/>
      <c r="X473" s="291"/>
      <c r="Y473" s="412"/>
      <c r="Z473" s="412"/>
      <c r="AA473" s="412"/>
      <c r="AB473" s="412"/>
      <c r="AC473" s="412"/>
      <c r="AD473" s="412"/>
      <c r="AE473" s="412"/>
      <c r="AF473" s="412"/>
      <c r="AG473" s="412"/>
      <c r="AH473" s="412"/>
      <c r="AI473" s="412"/>
      <c r="AJ473" s="412"/>
      <c r="AK473" s="412"/>
      <c r="AL473" s="412"/>
      <c r="AM473" s="306"/>
    </row>
    <row r="474" spans="1:39" ht="15" outlineLevel="1">
      <c r="A474" s="509">
        <v>21</v>
      </c>
      <c r="B474" s="315" t="s">
        <v>22</v>
      </c>
      <c r="C474" s="291" t="s">
        <v>25</v>
      </c>
      <c r="D474" s="295"/>
      <c r="E474" s="295"/>
      <c r="F474" s="295"/>
      <c r="G474" s="295"/>
      <c r="H474" s="295"/>
      <c r="I474" s="295"/>
      <c r="J474" s="295"/>
      <c r="K474" s="295"/>
      <c r="L474" s="295"/>
      <c r="M474" s="295"/>
      <c r="N474" s="295">
        <v>12</v>
      </c>
      <c r="O474" s="295"/>
      <c r="P474" s="295"/>
      <c r="Q474" s="295"/>
      <c r="R474" s="295"/>
      <c r="S474" s="295"/>
      <c r="T474" s="295"/>
      <c r="U474" s="295"/>
      <c r="V474" s="295"/>
      <c r="W474" s="295"/>
      <c r="X474" s="295"/>
      <c r="Y474" s="410"/>
      <c r="Z474" s="415"/>
      <c r="AA474" s="415"/>
      <c r="AB474" s="415"/>
      <c r="AC474" s="415"/>
      <c r="AD474" s="415"/>
      <c r="AE474" s="415"/>
      <c r="AF474" s="415"/>
      <c r="AG474" s="415"/>
      <c r="AH474" s="415"/>
      <c r="AI474" s="415"/>
      <c r="AJ474" s="415"/>
      <c r="AK474" s="415"/>
      <c r="AL474" s="415"/>
      <c r="AM474" s="296">
        <f>SUM(Y474:AL474)</f>
        <v>0</v>
      </c>
    </row>
    <row r="475" spans="1:39" ht="15" outlineLevel="1">
      <c r="B475" s="294" t="s">
        <v>259</v>
      </c>
      <c r="C475" s="291" t="s">
        <v>163</v>
      </c>
      <c r="D475" s="295"/>
      <c r="E475" s="295"/>
      <c r="F475" s="295"/>
      <c r="G475" s="295"/>
      <c r="H475" s="295"/>
      <c r="I475" s="295"/>
      <c r="J475" s="295"/>
      <c r="K475" s="295"/>
      <c r="L475" s="295"/>
      <c r="M475" s="295"/>
      <c r="N475" s="295">
        <f>N474</f>
        <v>12</v>
      </c>
      <c r="O475" s="295"/>
      <c r="P475" s="295"/>
      <c r="Q475" s="295"/>
      <c r="R475" s="295"/>
      <c r="S475" s="295"/>
      <c r="T475" s="295"/>
      <c r="U475" s="295"/>
      <c r="V475" s="295"/>
      <c r="W475" s="295"/>
      <c r="X475" s="295"/>
      <c r="Y475" s="411">
        <f>Y474</f>
        <v>0</v>
      </c>
      <c r="Z475" s="411">
        <f>Z474</f>
        <v>0</v>
      </c>
      <c r="AA475" s="411">
        <f t="shared" ref="AA475:AL475" si="138">AA474</f>
        <v>0</v>
      </c>
      <c r="AB475" s="411">
        <f t="shared" si="138"/>
        <v>0</v>
      </c>
      <c r="AC475" s="411">
        <f t="shared" si="138"/>
        <v>0</v>
      </c>
      <c r="AD475" s="411">
        <f t="shared" si="138"/>
        <v>0</v>
      </c>
      <c r="AE475" s="411">
        <f t="shared" si="138"/>
        <v>0</v>
      </c>
      <c r="AF475" s="411">
        <f t="shared" si="138"/>
        <v>0</v>
      </c>
      <c r="AG475" s="411">
        <f t="shared" si="138"/>
        <v>0</v>
      </c>
      <c r="AH475" s="411">
        <f t="shared" si="138"/>
        <v>0</v>
      </c>
      <c r="AI475" s="411">
        <f t="shared" si="138"/>
        <v>0</v>
      </c>
      <c r="AJ475" s="411">
        <f t="shared" si="138"/>
        <v>0</v>
      </c>
      <c r="AK475" s="411">
        <f t="shared" si="138"/>
        <v>0</v>
      </c>
      <c r="AL475" s="411">
        <f t="shared" si="138"/>
        <v>0</v>
      </c>
      <c r="AM475" s="297"/>
    </row>
    <row r="476" spans="1:39" ht="15" outlineLevel="1">
      <c r="B476" s="315"/>
      <c r="C476" s="305"/>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12"/>
      <c r="AA476" s="412"/>
      <c r="AB476" s="412"/>
      <c r="AC476" s="412"/>
      <c r="AD476" s="412"/>
      <c r="AE476" s="412"/>
      <c r="AF476" s="412"/>
      <c r="AG476" s="412"/>
      <c r="AH476" s="412"/>
      <c r="AI476" s="412"/>
      <c r="AJ476" s="412"/>
      <c r="AK476" s="412"/>
      <c r="AL476" s="412"/>
      <c r="AM476" s="306"/>
    </row>
    <row r="477" spans="1:39" ht="15" outlineLevel="1">
      <c r="A477" s="509">
        <v>22</v>
      </c>
      <c r="B477" s="315" t="s">
        <v>9</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10"/>
      <c r="Z477" s="415"/>
      <c r="AA477" s="415"/>
      <c r="AB477" s="415"/>
      <c r="AC477" s="415"/>
      <c r="AD477" s="415"/>
      <c r="AE477" s="415"/>
      <c r="AF477" s="415"/>
      <c r="AG477" s="415"/>
      <c r="AH477" s="415"/>
      <c r="AI477" s="415"/>
      <c r="AJ477" s="415"/>
      <c r="AK477" s="415"/>
      <c r="AL477" s="415"/>
      <c r="AM477" s="296">
        <f>SUM(Y477:AL477)</f>
        <v>0</v>
      </c>
    </row>
    <row r="478" spans="1:39" ht="15" outlineLevel="1">
      <c r="B478" s="294" t="s">
        <v>259</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Y477</f>
        <v>0</v>
      </c>
      <c r="Z478" s="411">
        <f>Z477</f>
        <v>0</v>
      </c>
      <c r="AA478" s="411">
        <f t="shared" ref="AA478:AL478" si="139">AA477</f>
        <v>0</v>
      </c>
      <c r="AB478" s="411">
        <f t="shared" si="139"/>
        <v>0</v>
      </c>
      <c r="AC478" s="411">
        <f t="shared" si="139"/>
        <v>0</v>
      </c>
      <c r="AD478" s="411">
        <f t="shared" si="139"/>
        <v>0</v>
      </c>
      <c r="AE478" s="411">
        <f t="shared" si="139"/>
        <v>0</v>
      </c>
      <c r="AF478" s="411">
        <f t="shared" si="139"/>
        <v>0</v>
      </c>
      <c r="AG478" s="411">
        <f t="shared" si="139"/>
        <v>0</v>
      </c>
      <c r="AH478" s="411">
        <f t="shared" si="139"/>
        <v>0</v>
      </c>
      <c r="AI478" s="411">
        <f t="shared" si="139"/>
        <v>0</v>
      </c>
      <c r="AJ478" s="411">
        <f t="shared" si="139"/>
        <v>0</v>
      </c>
      <c r="AK478" s="411">
        <f t="shared" si="139"/>
        <v>0</v>
      </c>
      <c r="AL478" s="411">
        <f t="shared" si="139"/>
        <v>0</v>
      </c>
      <c r="AM478" s="306"/>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ht="15.6" outlineLevel="1">
      <c r="A480" s="510"/>
      <c r="B480" s="288" t="s">
        <v>14</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ht="15" outlineLevel="1">
      <c r="A481" s="509">
        <v>23</v>
      </c>
      <c r="B481" s="315" t="s">
        <v>14</v>
      </c>
      <c r="C481" s="291" t="s">
        <v>25</v>
      </c>
      <c r="D481" s="295">
        <v>55232.841</v>
      </c>
      <c r="E481" s="295">
        <v>55212.912510000002</v>
      </c>
      <c r="F481" s="295">
        <v>47287.476360000001</v>
      </c>
      <c r="G481" s="295">
        <v>43404.474770000001</v>
      </c>
      <c r="H481" s="295"/>
      <c r="I481" s="295"/>
      <c r="J481" s="295"/>
      <c r="K481" s="295"/>
      <c r="L481" s="295"/>
      <c r="M481" s="295"/>
      <c r="N481" s="291"/>
      <c r="O481" s="295">
        <v>3.8906341260000001</v>
      </c>
      <c r="P481" s="295">
        <v>3.8896107459999998</v>
      </c>
      <c r="Q481" s="295">
        <v>3.4762408979999999</v>
      </c>
      <c r="R481" s="295">
        <v>3.2736494569999999</v>
      </c>
      <c r="S481" s="295"/>
      <c r="T481" s="295"/>
      <c r="U481" s="295"/>
      <c r="V481" s="295"/>
      <c r="W481" s="295"/>
      <c r="X481" s="295"/>
      <c r="Y481" s="470">
        <v>1</v>
      </c>
      <c r="Z481" s="410"/>
      <c r="AA481" s="410"/>
      <c r="AB481" s="410"/>
      <c r="AC481" s="410"/>
      <c r="AD481" s="410"/>
      <c r="AE481" s="410"/>
      <c r="AF481" s="410"/>
      <c r="AG481" s="410"/>
      <c r="AH481" s="410"/>
      <c r="AI481" s="410"/>
      <c r="AJ481" s="410"/>
      <c r="AK481" s="410"/>
      <c r="AL481" s="410"/>
      <c r="AM481" s="296">
        <f>SUM(Y481:AL481)</f>
        <v>1</v>
      </c>
    </row>
    <row r="482" spans="1:39" ht="15" outlineLevel="1">
      <c r="B482" s="294"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1</v>
      </c>
      <c r="Z482" s="411">
        <f>Z481</f>
        <v>0</v>
      </c>
      <c r="AA482" s="411">
        <f t="shared" ref="AA482:AL482" si="140">AA481</f>
        <v>0</v>
      </c>
      <c r="AB482" s="411">
        <f t="shared" si="140"/>
        <v>0</v>
      </c>
      <c r="AC482" s="411">
        <f t="shared" si="140"/>
        <v>0</v>
      </c>
      <c r="AD482" s="411">
        <f t="shared" si="140"/>
        <v>0</v>
      </c>
      <c r="AE482" s="411">
        <f t="shared" si="140"/>
        <v>0</v>
      </c>
      <c r="AF482" s="411">
        <f t="shared" si="140"/>
        <v>0</v>
      </c>
      <c r="AG482" s="411">
        <f t="shared" si="140"/>
        <v>0</v>
      </c>
      <c r="AH482" s="411">
        <f t="shared" si="140"/>
        <v>0</v>
      </c>
      <c r="AI482" s="411">
        <f t="shared" si="140"/>
        <v>0</v>
      </c>
      <c r="AJ482" s="411">
        <f t="shared" si="140"/>
        <v>0</v>
      </c>
      <c r="AK482" s="411">
        <f t="shared" si="140"/>
        <v>0</v>
      </c>
      <c r="AL482" s="411">
        <f t="shared" si="140"/>
        <v>0</v>
      </c>
      <c r="AM482" s="297"/>
    </row>
    <row r="483" spans="1:39" ht="15" outlineLevel="1">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93" customFormat="1" ht="15.6" outlineLevel="1">
      <c r="A484" s="510"/>
      <c r="B484" s="288" t="s">
        <v>487</v>
      </c>
      <c r="C484" s="289"/>
      <c r="D484" s="290"/>
      <c r="E484" s="290"/>
      <c r="F484" s="290"/>
      <c r="G484" s="290"/>
      <c r="H484" s="290"/>
      <c r="I484" s="290"/>
      <c r="J484" s="290"/>
      <c r="K484" s="290"/>
      <c r="L484" s="290"/>
      <c r="M484" s="290"/>
      <c r="N484" s="290"/>
      <c r="O484" s="290"/>
      <c r="P484" s="289"/>
      <c r="Q484" s="289"/>
      <c r="R484" s="289"/>
      <c r="S484" s="289"/>
      <c r="T484" s="289"/>
      <c r="U484" s="289"/>
      <c r="V484" s="289"/>
      <c r="W484" s="289"/>
      <c r="X484" s="289"/>
      <c r="Y484" s="414"/>
      <c r="Z484" s="414"/>
      <c r="AA484" s="414"/>
      <c r="AB484" s="414"/>
      <c r="AC484" s="414"/>
      <c r="AD484" s="414"/>
      <c r="AE484" s="414"/>
      <c r="AF484" s="414"/>
      <c r="AG484" s="414"/>
      <c r="AH484" s="414"/>
      <c r="AI484" s="414"/>
      <c r="AJ484" s="414"/>
      <c r="AK484" s="414"/>
      <c r="AL484" s="414"/>
      <c r="AM484" s="292"/>
    </row>
    <row r="485" spans="1:39" s="283" customFormat="1" ht="15" outlineLevel="1">
      <c r="A485" s="509">
        <v>24</v>
      </c>
      <c r="B485" s="315" t="s">
        <v>14</v>
      </c>
      <c r="C485" s="291" t="s">
        <v>25</v>
      </c>
      <c r="D485" s="295"/>
      <c r="E485" s="295"/>
      <c r="F485" s="295"/>
      <c r="G485" s="295"/>
      <c r="H485" s="295"/>
      <c r="I485" s="295"/>
      <c r="J485" s="295"/>
      <c r="K485" s="295"/>
      <c r="L485" s="295"/>
      <c r="M485" s="295"/>
      <c r="N485" s="291"/>
      <c r="O485" s="295"/>
      <c r="P485" s="295"/>
      <c r="Q485" s="295"/>
      <c r="R485" s="295"/>
      <c r="S485" s="295"/>
      <c r="T485" s="295"/>
      <c r="U485" s="295"/>
      <c r="V485" s="295"/>
      <c r="W485" s="295"/>
      <c r="X485" s="295"/>
      <c r="Y485" s="410"/>
      <c r="Z485" s="410"/>
      <c r="AA485" s="410"/>
      <c r="AB485" s="410"/>
      <c r="AC485" s="410"/>
      <c r="AD485" s="410"/>
      <c r="AE485" s="410"/>
      <c r="AF485" s="410"/>
      <c r="AG485" s="410"/>
      <c r="AH485" s="410"/>
      <c r="AI485" s="410"/>
      <c r="AJ485" s="410"/>
      <c r="AK485" s="410"/>
      <c r="AL485" s="410"/>
      <c r="AM485" s="296">
        <f>SUM(Y485:AL485)</f>
        <v>0</v>
      </c>
    </row>
    <row r="486" spans="1:39" s="283" customFormat="1" ht="15" outlineLevel="1">
      <c r="A486" s="509"/>
      <c r="B486" s="315" t="s">
        <v>259</v>
      </c>
      <c r="C486" s="291" t="s">
        <v>163</v>
      </c>
      <c r="D486" s="295"/>
      <c r="E486" s="295"/>
      <c r="F486" s="295"/>
      <c r="G486" s="295"/>
      <c r="H486" s="295"/>
      <c r="I486" s="295"/>
      <c r="J486" s="295"/>
      <c r="K486" s="295"/>
      <c r="L486" s="295"/>
      <c r="M486" s="295"/>
      <c r="N486" s="468"/>
      <c r="O486" s="295"/>
      <c r="P486" s="295"/>
      <c r="Q486" s="295"/>
      <c r="R486" s="295"/>
      <c r="S486" s="295"/>
      <c r="T486" s="295"/>
      <c r="U486" s="295"/>
      <c r="V486" s="295"/>
      <c r="W486" s="295"/>
      <c r="X486" s="295"/>
      <c r="Y486" s="411">
        <f>Y485</f>
        <v>0</v>
      </c>
      <c r="Z486" s="411">
        <f>Z485</f>
        <v>0</v>
      </c>
      <c r="AA486" s="411">
        <f t="shared" ref="AA486:AL486" si="141">AA485</f>
        <v>0</v>
      </c>
      <c r="AB486" s="411">
        <f t="shared" si="141"/>
        <v>0</v>
      </c>
      <c r="AC486" s="411">
        <f t="shared" si="141"/>
        <v>0</v>
      </c>
      <c r="AD486" s="411">
        <f t="shared" si="141"/>
        <v>0</v>
      </c>
      <c r="AE486" s="411">
        <f t="shared" si="141"/>
        <v>0</v>
      </c>
      <c r="AF486" s="411">
        <f t="shared" si="141"/>
        <v>0</v>
      </c>
      <c r="AG486" s="411">
        <f t="shared" si="141"/>
        <v>0</v>
      </c>
      <c r="AH486" s="411">
        <f t="shared" si="141"/>
        <v>0</v>
      </c>
      <c r="AI486" s="411">
        <f t="shared" si="141"/>
        <v>0</v>
      </c>
      <c r="AJ486" s="411">
        <f t="shared" si="141"/>
        <v>0</v>
      </c>
      <c r="AK486" s="411">
        <f t="shared" si="141"/>
        <v>0</v>
      </c>
      <c r="AL486" s="411">
        <f t="shared" si="141"/>
        <v>0</v>
      </c>
      <c r="AM486" s="297"/>
    </row>
    <row r="487" spans="1:39" s="283" customFormat="1" ht="15" outlineLevel="1">
      <c r="A487" s="509"/>
      <c r="B487" s="315"/>
      <c r="C487" s="305"/>
      <c r="D487" s="291"/>
      <c r="E487" s="291"/>
      <c r="F487" s="291"/>
      <c r="G487" s="291"/>
      <c r="H487" s="291"/>
      <c r="I487" s="291"/>
      <c r="J487" s="291"/>
      <c r="K487" s="291"/>
      <c r="L487" s="291"/>
      <c r="M487" s="291"/>
      <c r="N487" s="291"/>
      <c r="O487" s="291"/>
      <c r="P487" s="291"/>
      <c r="Q487" s="291"/>
      <c r="R487" s="291"/>
      <c r="S487" s="291"/>
      <c r="T487" s="291"/>
      <c r="U487" s="291"/>
      <c r="V487" s="291"/>
      <c r="W487" s="291"/>
      <c r="X487" s="291"/>
      <c r="Y487" s="412"/>
      <c r="Z487" s="412"/>
      <c r="AA487" s="412"/>
      <c r="AB487" s="412"/>
      <c r="AC487" s="412"/>
      <c r="AD487" s="412"/>
      <c r="AE487" s="412"/>
      <c r="AF487" s="412"/>
      <c r="AG487" s="412"/>
      <c r="AH487" s="412"/>
      <c r="AI487" s="412"/>
      <c r="AJ487" s="412"/>
      <c r="AK487" s="412"/>
      <c r="AL487" s="412"/>
      <c r="AM487" s="306"/>
    </row>
    <row r="488" spans="1:39" s="283" customFormat="1" ht="15" outlineLevel="1">
      <c r="A488" s="509">
        <v>25</v>
      </c>
      <c r="B488" s="314" t="s">
        <v>21</v>
      </c>
      <c r="C488" s="291" t="s">
        <v>25</v>
      </c>
      <c r="D488" s="295"/>
      <c r="E488" s="295"/>
      <c r="F488" s="295"/>
      <c r="G488" s="295"/>
      <c r="H488" s="295"/>
      <c r="I488" s="295"/>
      <c r="J488" s="295"/>
      <c r="K488" s="295"/>
      <c r="L488" s="295"/>
      <c r="M488" s="295"/>
      <c r="N488" s="295">
        <v>0</v>
      </c>
      <c r="O488" s="295"/>
      <c r="P488" s="295"/>
      <c r="Q488" s="295"/>
      <c r="R488" s="295"/>
      <c r="S488" s="295"/>
      <c r="T488" s="295"/>
      <c r="U488" s="295"/>
      <c r="V488" s="295"/>
      <c r="W488" s="295"/>
      <c r="X488" s="295"/>
      <c r="Y488" s="415"/>
      <c r="Z488" s="415"/>
      <c r="AA488" s="415"/>
      <c r="AB488" s="415"/>
      <c r="AC488" s="415"/>
      <c r="AD488" s="415"/>
      <c r="AE488" s="415"/>
      <c r="AF488" s="415"/>
      <c r="AG488" s="415"/>
      <c r="AH488" s="415"/>
      <c r="AI488" s="415"/>
      <c r="AJ488" s="415"/>
      <c r="AK488" s="415"/>
      <c r="AL488" s="415"/>
      <c r="AM488" s="296">
        <f>SUM(Y488:AL488)</f>
        <v>0</v>
      </c>
    </row>
    <row r="489" spans="1:39" s="283" customFormat="1" ht="15" outlineLevel="1">
      <c r="A489" s="509"/>
      <c r="B489" s="315" t="s">
        <v>259</v>
      </c>
      <c r="C489" s="291" t="s">
        <v>163</v>
      </c>
      <c r="D489" s="295"/>
      <c r="E489" s="295"/>
      <c r="F489" s="295"/>
      <c r="G489" s="295"/>
      <c r="H489" s="295"/>
      <c r="I489" s="295"/>
      <c r="J489" s="295"/>
      <c r="K489" s="295"/>
      <c r="L489" s="295"/>
      <c r="M489" s="295"/>
      <c r="N489" s="295">
        <f>N488</f>
        <v>0</v>
      </c>
      <c r="O489" s="295"/>
      <c r="P489" s="295"/>
      <c r="Q489" s="295"/>
      <c r="R489" s="295"/>
      <c r="S489" s="295"/>
      <c r="T489" s="295"/>
      <c r="U489" s="295"/>
      <c r="V489" s="295"/>
      <c r="W489" s="295"/>
      <c r="X489" s="295"/>
      <c r="Y489" s="411">
        <f>Y488</f>
        <v>0</v>
      </c>
      <c r="Z489" s="411">
        <f>Z488</f>
        <v>0</v>
      </c>
      <c r="AA489" s="411">
        <f t="shared" ref="AA489:AL489" si="142">AA488</f>
        <v>0</v>
      </c>
      <c r="AB489" s="411">
        <f t="shared" si="142"/>
        <v>0</v>
      </c>
      <c r="AC489" s="411">
        <f t="shared" si="142"/>
        <v>0</v>
      </c>
      <c r="AD489" s="411">
        <f t="shared" si="142"/>
        <v>0</v>
      </c>
      <c r="AE489" s="411">
        <f t="shared" si="142"/>
        <v>0</v>
      </c>
      <c r="AF489" s="411">
        <f t="shared" si="142"/>
        <v>0</v>
      </c>
      <c r="AG489" s="411">
        <f t="shared" si="142"/>
        <v>0</v>
      </c>
      <c r="AH489" s="411">
        <f t="shared" si="142"/>
        <v>0</v>
      </c>
      <c r="AI489" s="411">
        <f t="shared" si="142"/>
        <v>0</v>
      </c>
      <c r="AJ489" s="411">
        <f t="shared" si="142"/>
        <v>0</v>
      </c>
      <c r="AK489" s="411">
        <f t="shared" si="142"/>
        <v>0</v>
      </c>
      <c r="AL489" s="411">
        <f t="shared" si="142"/>
        <v>0</v>
      </c>
      <c r="AM489" s="311"/>
    </row>
    <row r="490" spans="1:39" s="283" customFormat="1" ht="15" outlineLevel="1">
      <c r="A490" s="509"/>
      <c r="B490" s="314"/>
      <c r="C490" s="312"/>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16"/>
      <c r="Z490" s="417"/>
      <c r="AA490" s="416"/>
      <c r="AB490" s="416"/>
      <c r="AC490" s="416"/>
      <c r="AD490" s="416"/>
      <c r="AE490" s="416"/>
      <c r="AF490" s="416"/>
      <c r="AG490" s="416"/>
      <c r="AH490" s="416"/>
      <c r="AI490" s="416"/>
      <c r="AJ490" s="416"/>
      <c r="AK490" s="416"/>
      <c r="AL490" s="416"/>
      <c r="AM490" s="313"/>
    </row>
    <row r="491" spans="1:39" ht="15.6" outlineLevel="1">
      <c r="A491" s="510"/>
      <c r="B491" s="288" t="s">
        <v>15</v>
      </c>
      <c r="C491" s="320"/>
      <c r="D491" s="290"/>
      <c r="E491" s="289"/>
      <c r="F491" s="289"/>
      <c r="G491" s="289"/>
      <c r="H491" s="289"/>
      <c r="I491" s="289"/>
      <c r="J491" s="289"/>
      <c r="K491" s="289"/>
      <c r="L491" s="289"/>
      <c r="M491" s="289"/>
      <c r="N491" s="291"/>
      <c r="O491" s="289"/>
      <c r="P491" s="289"/>
      <c r="Q491" s="289"/>
      <c r="R491" s="289"/>
      <c r="S491" s="289"/>
      <c r="T491" s="289"/>
      <c r="U491" s="289"/>
      <c r="V491" s="289"/>
      <c r="W491" s="289"/>
      <c r="X491" s="289"/>
      <c r="Y491" s="414"/>
      <c r="Z491" s="414"/>
      <c r="AA491" s="414"/>
      <c r="AB491" s="414"/>
      <c r="AC491" s="414"/>
      <c r="AD491" s="414"/>
      <c r="AE491" s="414"/>
      <c r="AF491" s="414"/>
      <c r="AG491" s="414"/>
      <c r="AH491" s="414"/>
      <c r="AI491" s="414"/>
      <c r="AJ491" s="414"/>
      <c r="AK491" s="414"/>
      <c r="AL491" s="414"/>
      <c r="AM491" s="292"/>
    </row>
    <row r="492" spans="1:39" ht="15" outlineLevel="1">
      <c r="A492" s="509">
        <v>26</v>
      </c>
      <c r="B492" s="321" t="s">
        <v>16</v>
      </c>
      <c r="C492" s="291" t="s">
        <v>25</v>
      </c>
      <c r="D492" s="295"/>
      <c r="E492" s="295"/>
      <c r="F492" s="295"/>
      <c r="G492" s="295"/>
      <c r="H492" s="295"/>
      <c r="I492" s="295"/>
      <c r="J492" s="295"/>
      <c r="K492" s="295"/>
      <c r="L492" s="295"/>
      <c r="M492" s="295"/>
      <c r="N492" s="295">
        <v>12</v>
      </c>
      <c r="O492" s="295"/>
      <c r="P492" s="295"/>
      <c r="Q492" s="295"/>
      <c r="R492" s="295"/>
      <c r="S492" s="295"/>
      <c r="T492" s="295"/>
      <c r="U492" s="295"/>
      <c r="V492" s="295"/>
      <c r="W492" s="295"/>
      <c r="X492" s="295"/>
      <c r="Y492" s="426"/>
      <c r="Z492" s="415"/>
      <c r="AA492" s="415"/>
      <c r="AB492" s="415"/>
      <c r="AC492" s="415"/>
      <c r="AD492" s="415"/>
      <c r="AE492" s="415"/>
      <c r="AF492" s="415"/>
      <c r="AG492" s="415"/>
      <c r="AH492" s="415"/>
      <c r="AI492" s="415"/>
      <c r="AJ492" s="415"/>
      <c r="AK492" s="415"/>
      <c r="AL492" s="415"/>
      <c r="AM492" s="296">
        <f>SUM(Y492:AL492)</f>
        <v>0</v>
      </c>
    </row>
    <row r="493" spans="1:39" ht="15" outlineLevel="1">
      <c r="B493" s="294" t="s">
        <v>259</v>
      </c>
      <c r="C493" s="291" t="s">
        <v>163</v>
      </c>
      <c r="D493" s="295"/>
      <c r="E493" s="295"/>
      <c r="F493" s="295"/>
      <c r="G493" s="295"/>
      <c r="H493" s="295"/>
      <c r="I493" s="295"/>
      <c r="J493" s="295"/>
      <c r="K493" s="295"/>
      <c r="L493" s="295"/>
      <c r="M493" s="295"/>
      <c r="N493" s="295">
        <f>N492</f>
        <v>12</v>
      </c>
      <c r="O493" s="295"/>
      <c r="P493" s="295"/>
      <c r="Q493" s="295"/>
      <c r="R493" s="295"/>
      <c r="S493" s="295"/>
      <c r="T493" s="295"/>
      <c r="U493" s="295"/>
      <c r="V493" s="295"/>
      <c r="W493" s="295"/>
      <c r="X493" s="295"/>
      <c r="Y493" s="411">
        <f>Y492</f>
        <v>0</v>
      </c>
      <c r="Z493" s="411">
        <f>Z492</f>
        <v>0</v>
      </c>
      <c r="AA493" s="411">
        <f t="shared" ref="AA493:AL493" si="143">AA492</f>
        <v>0</v>
      </c>
      <c r="AB493" s="411">
        <f t="shared" si="143"/>
        <v>0</v>
      </c>
      <c r="AC493" s="411">
        <f t="shared" si="143"/>
        <v>0</v>
      </c>
      <c r="AD493" s="411">
        <f t="shared" si="143"/>
        <v>0</v>
      </c>
      <c r="AE493" s="411">
        <f t="shared" si="143"/>
        <v>0</v>
      </c>
      <c r="AF493" s="411">
        <f t="shared" si="143"/>
        <v>0</v>
      </c>
      <c r="AG493" s="411">
        <f t="shared" si="143"/>
        <v>0</v>
      </c>
      <c r="AH493" s="411">
        <f t="shared" si="143"/>
        <v>0</v>
      </c>
      <c r="AI493" s="411">
        <f t="shared" si="143"/>
        <v>0</v>
      </c>
      <c r="AJ493" s="411">
        <f t="shared" si="143"/>
        <v>0</v>
      </c>
      <c r="AK493" s="411">
        <f t="shared" si="143"/>
        <v>0</v>
      </c>
      <c r="AL493" s="411">
        <f t="shared" si="143"/>
        <v>0</v>
      </c>
      <c r="AM493" s="306"/>
    </row>
    <row r="494" spans="1:39" ht="15" outlineLevel="1">
      <c r="A494" s="512"/>
      <c r="B494" s="322"/>
      <c r="C494" s="291"/>
      <c r="D494" s="291"/>
      <c r="E494" s="291"/>
      <c r="F494" s="291"/>
      <c r="G494" s="291"/>
      <c r="H494" s="291"/>
      <c r="I494" s="291"/>
      <c r="J494" s="291"/>
      <c r="K494" s="291"/>
      <c r="L494" s="291"/>
      <c r="M494" s="291"/>
      <c r="N494" s="291"/>
      <c r="O494" s="291"/>
      <c r="P494" s="291"/>
      <c r="Q494" s="291"/>
      <c r="R494" s="291"/>
      <c r="S494" s="291"/>
      <c r="T494" s="291"/>
      <c r="U494" s="291"/>
      <c r="V494" s="291"/>
      <c r="W494" s="291"/>
      <c r="X494" s="291"/>
      <c r="Y494" s="423"/>
      <c r="Z494" s="424"/>
      <c r="AA494" s="424"/>
      <c r="AB494" s="424"/>
      <c r="AC494" s="424"/>
      <c r="AD494" s="424"/>
      <c r="AE494" s="424"/>
      <c r="AF494" s="424"/>
      <c r="AG494" s="424"/>
      <c r="AH494" s="424"/>
      <c r="AI494" s="424"/>
      <c r="AJ494" s="424"/>
      <c r="AK494" s="424"/>
      <c r="AL494" s="424"/>
      <c r="AM494" s="297"/>
    </row>
    <row r="495" spans="1:39" ht="15" outlineLevel="1">
      <c r="A495" s="509">
        <v>27</v>
      </c>
      <c r="B495" s="321" t="s">
        <v>17</v>
      </c>
      <c r="C495" s="291" t="s">
        <v>25</v>
      </c>
      <c r="D495" s="295"/>
      <c r="E495" s="295"/>
      <c r="F495" s="295"/>
      <c r="G495" s="295"/>
      <c r="H495" s="295"/>
      <c r="I495" s="295"/>
      <c r="J495" s="295"/>
      <c r="K495" s="295"/>
      <c r="L495" s="295"/>
      <c r="M495" s="295"/>
      <c r="N495" s="295">
        <v>12</v>
      </c>
      <c r="O495" s="295"/>
      <c r="P495" s="295"/>
      <c r="Q495" s="295"/>
      <c r="R495" s="295"/>
      <c r="S495" s="295"/>
      <c r="T495" s="295"/>
      <c r="U495" s="295"/>
      <c r="V495" s="295"/>
      <c r="W495" s="295"/>
      <c r="X495" s="295"/>
      <c r="Y495" s="426"/>
      <c r="Z495" s="415"/>
      <c r="AA495" s="415"/>
      <c r="AB495" s="415"/>
      <c r="AC495" s="415"/>
      <c r="AD495" s="415"/>
      <c r="AE495" s="415"/>
      <c r="AF495" s="415"/>
      <c r="AG495" s="415"/>
      <c r="AH495" s="415"/>
      <c r="AI495" s="415"/>
      <c r="AJ495" s="415"/>
      <c r="AK495" s="415"/>
      <c r="AL495" s="415"/>
      <c r="AM495" s="296">
        <f>SUM(Y495:AL495)</f>
        <v>0</v>
      </c>
    </row>
    <row r="496" spans="1:39" ht="15" outlineLevel="1">
      <c r="B496" s="294" t="s">
        <v>259</v>
      </c>
      <c r="C496" s="291" t="s">
        <v>163</v>
      </c>
      <c r="D496" s="295"/>
      <c r="E496" s="295"/>
      <c r="F496" s="295"/>
      <c r="G496" s="295"/>
      <c r="H496" s="295"/>
      <c r="I496" s="295"/>
      <c r="J496" s="295"/>
      <c r="K496" s="295"/>
      <c r="L496" s="295"/>
      <c r="M496" s="295"/>
      <c r="N496" s="295">
        <f>N495</f>
        <v>12</v>
      </c>
      <c r="O496" s="295"/>
      <c r="P496" s="295"/>
      <c r="Q496" s="295"/>
      <c r="R496" s="295"/>
      <c r="S496" s="295"/>
      <c r="T496" s="295"/>
      <c r="U496" s="295"/>
      <c r="V496" s="295"/>
      <c r="W496" s="295"/>
      <c r="X496" s="295"/>
      <c r="Y496" s="411">
        <f>Y495</f>
        <v>0</v>
      </c>
      <c r="Z496" s="411">
        <f>Z495</f>
        <v>0</v>
      </c>
      <c r="AA496" s="411">
        <f t="shared" ref="AA496:AL496" si="144">AA495</f>
        <v>0</v>
      </c>
      <c r="AB496" s="411">
        <f t="shared" si="144"/>
        <v>0</v>
      </c>
      <c r="AC496" s="411">
        <f t="shared" si="144"/>
        <v>0</v>
      </c>
      <c r="AD496" s="411">
        <f t="shared" si="144"/>
        <v>0</v>
      </c>
      <c r="AE496" s="411">
        <f t="shared" si="144"/>
        <v>0</v>
      </c>
      <c r="AF496" s="411">
        <f t="shared" si="144"/>
        <v>0</v>
      </c>
      <c r="AG496" s="411">
        <f t="shared" si="144"/>
        <v>0</v>
      </c>
      <c r="AH496" s="411">
        <f t="shared" si="144"/>
        <v>0</v>
      </c>
      <c r="AI496" s="411">
        <f t="shared" si="144"/>
        <v>0</v>
      </c>
      <c r="AJ496" s="411">
        <f t="shared" si="144"/>
        <v>0</v>
      </c>
      <c r="AK496" s="411">
        <f t="shared" si="144"/>
        <v>0</v>
      </c>
      <c r="AL496" s="411">
        <f t="shared" si="144"/>
        <v>0</v>
      </c>
      <c r="AM496" s="306"/>
    </row>
    <row r="497" spans="1:39" ht="15.6" outlineLevel="1">
      <c r="A497" s="512"/>
      <c r="B497" s="323"/>
      <c r="C497" s="300"/>
      <c r="D497" s="291"/>
      <c r="E497" s="291"/>
      <c r="F497" s="291"/>
      <c r="G497" s="291"/>
      <c r="H497" s="291"/>
      <c r="I497" s="291"/>
      <c r="J497" s="291"/>
      <c r="K497" s="291"/>
      <c r="L497" s="291"/>
      <c r="M497" s="291"/>
      <c r="N497" s="300"/>
      <c r="O497" s="291"/>
      <c r="P497" s="291"/>
      <c r="Q497" s="291"/>
      <c r="R497" s="291"/>
      <c r="S497" s="291"/>
      <c r="T497" s="291"/>
      <c r="U497" s="291"/>
      <c r="V497" s="291"/>
      <c r="W497" s="291"/>
      <c r="X497" s="291"/>
      <c r="Y497" s="412"/>
      <c r="Z497" s="412"/>
      <c r="AA497" s="412"/>
      <c r="AB497" s="412"/>
      <c r="AC497" s="412"/>
      <c r="AD497" s="412"/>
      <c r="AE497" s="412"/>
      <c r="AF497" s="412"/>
      <c r="AG497" s="412"/>
      <c r="AH497" s="412"/>
      <c r="AI497" s="412"/>
      <c r="AJ497" s="412"/>
      <c r="AK497" s="412"/>
      <c r="AL497" s="412"/>
      <c r="AM497" s="306"/>
    </row>
    <row r="498" spans="1:39" ht="15" outlineLevel="1">
      <c r="A498" s="509">
        <v>28</v>
      </c>
      <c r="B498" s="321" t="s">
        <v>18</v>
      </c>
      <c r="C498" s="291" t="s">
        <v>25</v>
      </c>
      <c r="D498" s="295"/>
      <c r="E498" s="295"/>
      <c r="F498" s="295"/>
      <c r="G498" s="295"/>
      <c r="H498" s="295"/>
      <c r="I498" s="295"/>
      <c r="J498" s="295"/>
      <c r="K498" s="295"/>
      <c r="L498" s="295"/>
      <c r="M498" s="295"/>
      <c r="N498" s="295">
        <v>0</v>
      </c>
      <c r="O498" s="295"/>
      <c r="P498" s="295"/>
      <c r="Q498" s="295"/>
      <c r="R498" s="295"/>
      <c r="S498" s="295"/>
      <c r="T498" s="295"/>
      <c r="U498" s="295"/>
      <c r="V498" s="295"/>
      <c r="W498" s="295"/>
      <c r="X498" s="295"/>
      <c r="Y498" s="426"/>
      <c r="Z498" s="415"/>
      <c r="AA498" s="415"/>
      <c r="AB498" s="415"/>
      <c r="AC498" s="415"/>
      <c r="AD498" s="415"/>
      <c r="AE498" s="415"/>
      <c r="AF498" s="415"/>
      <c r="AG498" s="415"/>
      <c r="AH498" s="415"/>
      <c r="AI498" s="415"/>
      <c r="AJ498" s="415"/>
      <c r="AK498" s="415"/>
      <c r="AL498" s="415"/>
      <c r="AM498" s="296">
        <f>SUM(Y498:AL498)</f>
        <v>0</v>
      </c>
    </row>
    <row r="499" spans="1:39" ht="15" outlineLevel="1">
      <c r="B499" s="294" t="s">
        <v>259</v>
      </c>
      <c r="C499" s="291" t="s">
        <v>163</v>
      </c>
      <c r="D499" s="295"/>
      <c r="E499" s="295"/>
      <c r="F499" s="295"/>
      <c r="G499" s="295"/>
      <c r="H499" s="295"/>
      <c r="I499" s="295"/>
      <c r="J499" s="295"/>
      <c r="K499" s="295"/>
      <c r="L499" s="295"/>
      <c r="M499" s="295"/>
      <c r="N499" s="295">
        <f>N498</f>
        <v>0</v>
      </c>
      <c r="O499" s="295"/>
      <c r="P499" s="295"/>
      <c r="Q499" s="295"/>
      <c r="R499" s="295"/>
      <c r="S499" s="295"/>
      <c r="T499" s="295"/>
      <c r="U499" s="295"/>
      <c r="V499" s="295"/>
      <c r="W499" s="295"/>
      <c r="X499" s="295"/>
      <c r="Y499" s="411">
        <f>Y498</f>
        <v>0</v>
      </c>
      <c r="Z499" s="411">
        <f>Z498</f>
        <v>0</v>
      </c>
      <c r="AA499" s="411">
        <f t="shared" ref="AA499:AL499" si="145">AA498</f>
        <v>0</v>
      </c>
      <c r="AB499" s="411">
        <f t="shared" si="145"/>
        <v>0</v>
      </c>
      <c r="AC499" s="411">
        <f t="shared" si="145"/>
        <v>0</v>
      </c>
      <c r="AD499" s="411">
        <f t="shared" si="145"/>
        <v>0</v>
      </c>
      <c r="AE499" s="411">
        <f t="shared" si="145"/>
        <v>0</v>
      </c>
      <c r="AF499" s="411">
        <f t="shared" si="145"/>
        <v>0</v>
      </c>
      <c r="AG499" s="411">
        <f t="shared" si="145"/>
        <v>0</v>
      </c>
      <c r="AH499" s="411">
        <f t="shared" si="145"/>
        <v>0</v>
      </c>
      <c r="AI499" s="411">
        <f t="shared" si="145"/>
        <v>0</v>
      </c>
      <c r="AJ499" s="411">
        <f t="shared" si="145"/>
        <v>0</v>
      </c>
      <c r="AK499" s="411">
        <f t="shared" si="145"/>
        <v>0</v>
      </c>
      <c r="AL499" s="411">
        <f t="shared" si="145"/>
        <v>0</v>
      </c>
      <c r="AM499" s="297"/>
    </row>
    <row r="500" spans="1:39" ht="15" outlineLevel="1">
      <c r="A500" s="512"/>
      <c r="B500" s="322"/>
      <c r="C500" s="291"/>
      <c r="D500" s="291"/>
      <c r="E500" s="291"/>
      <c r="F500" s="291"/>
      <c r="G500" s="291"/>
      <c r="H500" s="291"/>
      <c r="I500" s="291"/>
      <c r="J500" s="291"/>
      <c r="K500" s="291"/>
      <c r="L500" s="291"/>
      <c r="M500" s="291"/>
      <c r="N500" s="291"/>
      <c r="O500" s="291"/>
      <c r="P500" s="291"/>
      <c r="Q500" s="291"/>
      <c r="R500" s="291"/>
      <c r="S500" s="291"/>
      <c r="T500" s="291"/>
      <c r="U500" s="291"/>
      <c r="V500" s="291"/>
      <c r="W500" s="291"/>
      <c r="X500" s="291"/>
      <c r="Y500" s="412"/>
      <c r="Z500" s="412"/>
      <c r="AA500" s="412"/>
      <c r="AB500" s="412"/>
      <c r="AC500" s="412"/>
      <c r="AD500" s="412"/>
      <c r="AE500" s="412"/>
      <c r="AF500" s="412"/>
      <c r="AG500" s="412"/>
      <c r="AH500" s="412"/>
      <c r="AI500" s="412"/>
      <c r="AJ500" s="412"/>
      <c r="AK500" s="412"/>
      <c r="AL500" s="412"/>
      <c r="AM500" s="306"/>
    </row>
    <row r="501" spans="1:39" ht="15" outlineLevel="1">
      <c r="A501" s="509">
        <v>29</v>
      </c>
      <c r="B501" s="324" t="s">
        <v>19</v>
      </c>
      <c r="C501" s="291" t="s">
        <v>25</v>
      </c>
      <c r="D501" s="295"/>
      <c r="E501" s="295"/>
      <c r="F501" s="295"/>
      <c r="G501" s="295"/>
      <c r="H501" s="295"/>
      <c r="I501" s="295"/>
      <c r="J501" s="295"/>
      <c r="K501" s="295"/>
      <c r="L501" s="295"/>
      <c r="M501" s="295"/>
      <c r="N501" s="295">
        <v>0</v>
      </c>
      <c r="O501" s="295"/>
      <c r="P501" s="295"/>
      <c r="Q501" s="295"/>
      <c r="R501" s="295"/>
      <c r="S501" s="295"/>
      <c r="T501" s="295"/>
      <c r="U501" s="295"/>
      <c r="V501" s="295"/>
      <c r="W501" s="295"/>
      <c r="X501" s="295"/>
      <c r="Y501" s="426"/>
      <c r="Z501" s="415"/>
      <c r="AA501" s="415"/>
      <c r="AB501" s="415"/>
      <c r="AC501" s="415"/>
      <c r="AD501" s="415"/>
      <c r="AE501" s="415"/>
      <c r="AF501" s="415"/>
      <c r="AG501" s="415"/>
      <c r="AH501" s="415"/>
      <c r="AI501" s="415"/>
      <c r="AJ501" s="415"/>
      <c r="AK501" s="415"/>
      <c r="AL501" s="415"/>
      <c r="AM501" s="296">
        <f>SUM(Y501:AL501)</f>
        <v>0</v>
      </c>
    </row>
    <row r="502" spans="1:39" ht="15" outlineLevel="1">
      <c r="B502" s="324" t="s">
        <v>259</v>
      </c>
      <c r="C502" s="291" t="s">
        <v>163</v>
      </c>
      <c r="D502" s="295"/>
      <c r="E502" s="295"/>
      <c r="F502" s="295"/>
      <c r="G502" s="295"/>
      <c r="H502" s="295"/>
      <c r="I502" s="295"/>
      <c r="J502" s="295"/>
      <c r="K502" s="295"/>
      <c r="L502" s="295"/>
      <c r="M502" s="295"/>
      <c r="N502" s="295">
        <f>N501</f>
        <v>0</v>
      </c>
      <c r="O502" s="295"/>
      <c r="P502" s="295"/>
      <c r="Q502" s="295"/>
      <c r="R502" s="295"/>
      <c r="S502" s="295"/>
      <c r="T502" s="295"/>
      <c r="U502" s="295"/>
      <c r="V502" s="295"/>
      <c r="W502" s="295"/>
      <c r="X502" s="295"/>
      <c r="Y502" s="411">
        <f>Y501</f>
        <v>0</v>
      </c>
      <c r="Z502" s="411">
        <f t="shared" ref="Z502:AL502" si="146">Z501</f>
        <v>0</v>
      </c>
      <c r="AA502" s="411">
        <f t="shared" si="146"/>
        <v>0</v>
      </c>
      <c r="AB502" s="411">
        <f t="shared" si="146"/>
        <v>0</v>
      </c>
      <c r="AC502" s="411">
        <f t="shared" si="146"/>
        <v>0</v>
      </c>
      <c r="AD502" s="411">
        <f t="shared" si="146"/>
        <v>0</v>
      </c>
      <c r="AE502" s="411">
        <f t="shared" si="146"/>
        <v>0</v>
      </c>
      <c r="AF502" s="411">
        <f t="shared" si="146"/>
        <v>0</v>
      </c>
      <c r="AG502" s="411">
        <f t="shared" si="146"/>
        <v>0</v>
      </c>
      <c r="AH502" s="411">
        <f t="shared" si="146"/>
        <v>0</v>
      </c>
      <c r="AI502" s="411">
        <f t="shared" si="146"/>
        <v>0</v>
      </c>
      <c r="AJ502" s="411">
        <f t="shared" si="146"/>
        <v>0</v>
      </c>
      <c r="AK502" s="411">
        <f t="shared" si="146"/>
        <v>0</v>
      </c>
      <c r="AL502" s="411">
        <f t="shared" si="146"/>
        <v>0</v>
      </c>
      <c r="AM502" s="297"/>
    </row>
    <row r="503" spans="1:39" ht="15" outlineLevel="1">
      <c r="B503" s="324"/>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23"/>
      <c r="Z503" s="423"/>
      <c r="AA503" s="423"/>
      <c r="AB503" s="423"/>
      <c r="AC503" s="423"/>
      <c r="AD503" s="423"/>
      <c r="AE503" s="423"/>
      <c r="AF503" s="423"/>
      <c r="AG503" s="423"/>
      <c r="AH503" s="423"/>
      <c r="AI503" s="423"/>
      <c r="AJ503" s="423"/>
      <c r="AK503" s="423"/>
      <c r="AL503" s="423"/>
      <c r="AM503" s="313"/>
    </row>
    <row r="504" spans="1:39" s="283" customFormat="1" ht="15" outlineLevel="1">
      <c r="A504" s="509">
        <v>30</v>
      </c>
      <c r="B504" s="314" t="s">
        <v>488</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9"/>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47">Z504</f>
        <v>0</v>
      </c>
      <c r="AA505" s="411">
        <f t="shared" si="147"/>
        <v>0</v>
      </c>
      <c r="AB505" s="411">
        <f t="shared" si="147"/>
        <v>0</v>
      </c>
      <c r="AC505" s="411">
        <f t="shared" si="147"/>
        <v>0</v>
      </c>
      <c r="AD505" s="411">
        <f t="shared" si="147"/>
        <v>0</v>
      </c>
      <c r="AE505" s="411">
        <f t="shared" si="147"/>
        <v>0</v>
      </c>
      <c r="AF505" s="411">
        <f t="shared" si="147"/>
        <v>0</v>
      </c>
      <c r="AG505" s="411">
        <f t="shared" si="147"/>
        <v>0</v>
      </c>
      <c r="AH505" s="411">
        <f t="shared" si="147"/>
        <v>0</v>
      </c>
      <c r="AI505" s="411">
        <f t="shared" si="147"/>
        <v>0</v>
      </c>
      <c r="AJ505" s="411">
        <f t="shared" si="147"/>
        <v>0</v>
      </c>
      <c r="AK505" s="411">
        <f t="shared" si="147"/>
        <v>0</v>
      </c>
      <c r="AL505" s="411">
        <f t="shared" si="147"/>
        <v>0</v>
      </c>
      <c r="AM505" s="297"/>
    </row>
    <row r="506" spans="1:39" s="283" customFormat="1" ht="1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6" outlineLevel="1">
      <c r="A507" s="509"/>
      <c r="B507" s="288" t="s">
        <v>489</v>
      </c>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12"/>
      <c r="AA507" s="412"/>
      <c r="AB507" s="412"/>
      <c r="AC507" s="412"/>
      <c r="AD507" s="412"/>
      <c r="AE507" s="412"/>
      <c r="AF507" s="412"/>
      <c r="AG507" s="412"/>
      <c r="AH507" s="412"/>
      <c r="AI507" s="412"/>
      <c r="AJ507" s="412"/>
      <c r="AK507" s="412"/>
      <c r="AL507" s="412"/>
      <c r="AM507" s="313"/>
    </row>
    <row r="508" spans="1:39" s="283" customFormat="1" ht="15" outlineLevel="1">
      <c r="A508" s="509">
        <v>31</v>
      </c>
      <c r="B508" s="324" t="s">
        <v>490</v>
      </c>
      <c r="C508" s="291" t="s">
        <v>25</v>
      </c>
      <c r="D508" s="295"/>
      <c r="E508" s="295"/>
      <c r="F508" s="295"/>
      <c r="G508" s="295"/>
      <c r="H508" s="295"/>
      <c r="I508" s="295"/>
      <c r="J508" s="295"/>
      <c r="K508" s="295"/>
      <c r="L508" s="295"/>
      <c r="M508" s="295"/>
      <c r="N508" s="295">
        <v>0</v>
      </c>
      <c r="O508" s="295"/>
      <c r="P508" s="295"/>
      <c r="Q508" s="295"/>
      <c r="R508" s="295"/>
      <c r="S508" s="295"/>
      <c r="T508" s="295"/>
      <c r="U508" s="295"/>
      <c r="V508" s="295"/>
      <c r="W508" s="295"/>
      <c r="X508" s="295"/>
      <c r="Y508" s="410"/>
      <c r="Z508" s="410"/>
      <c r="AA508" s="410"/>
      <c r="AB508" s="410"/>
      <c r="AC508" s="410"/>
      <c r="AD508" s="410"/>
      <c r="AE508" s="410"/>
      <c r="AF508" s="410"/>
      <c r="AG508" s="410"/>
      <c r="AH508" s="410"/>
      <c r="AI508" s="410"/>
      <c r="AJ508" s="410"/>
      <c r="AK508" s="410"/>
      <c r="AL508" s="410"/>
      <c r="AM508" s="296">
        <f>SUM(Y508:AL508)</f>
        <v>0</v>
      </c>
    </row>
    <row r="509" spans="1:39" s="283" customFormat="1" ht="15" outlineLevel="1">
      <c r="A509" s="509"/>
      <c r="B509" s="324" t="s">
        <v>259</v>
      </c>
      <c r="C509" s="291" t="s">
        <v>163</v>
      </c>
      <c r="D509" s="295"/>
      <c r="E509" s="295"/>
      <c r="F509" s="295"/>
      <c r="G509" s="295"/>
      <c r="H509" s="295"/>
      <c r="I509" s="295"/>
      <c r="J509" s="295"/>
      <c r="K509" s="295"/>
      <c r="L509" s="295"/>
      <c r="M509" s="295"/>
      <c r="N509" s="295">
        <f>N508</f>
        <v>0</v>
      </c>
      <c r="O509" s="295"/>
      <c r="P509" s="295"/>
      <c r="Q509" s="295"/>
      <c r="R509" s="295"/>
      <c r="S509" s="295"/>
      <c r="T509" s="295"/>
      <c r="U509" s="295"/>
      <c r="V509" s="295"/>
      <c r="W509" s="295"/>
      <c r="X509" s="295"/>
      <c r="Y509" s="411">
        <f>Y508</f>
        <v>0</v>
      </c>
      <c r="Z509" s="411">
        <f t="shared" ref="Z509:AL509" si="148">Z508</f>
        <v>0</v>
      </c>
      <c r="AA509" s="411">
        <f t="shared" si="148"/>
        <v>0</v>
      </c>
      <c r="AB509" s="411">
        <f t="shared" si="148"/>
        <v>0</v>
      </c>
      <c r="AC509" s="411">
        <f t="shared" si="148"/>
        <v>0</v>
      </c>
      <c r="AD509" s="411">
        <f t="shared" si="148"/>
        <v>0</v>
      </c>
      <c r="AE509" s="411">
        <f t="shared" si="148"/>
        <v>0</v>
      </c>
      <c r="AF509" s="411">
        <f t="shared" si="148"/>
        <v>0</v>
      </c>
      <c r="AG509" s="411">
        <f t="shared" si="148"/>
        <v>0</v>
      </c>
      <c r="AH509" s="411">
        <f t="shared" si="148"/>
        <v>0</v>
      </c>
      <c r="AI509" s="411">
        <f t="shared" si="148"/>
        <v>0</v>
      </c>
      <c r="AJ509" s="411">
        <f t="shared" si="148"/>
        <v>0</v>
      </c>
      <c r="AK509" s="411">
        <f t="shared" si="148"/>
        <v>0</v>
      </c>
      <c r="AL509" s="411">
        <f t="shared" si="148"/>
        <v>0</v>
      </c>
      <c r="AM509" s="297"/>
    </row>
    <row r="510" spans="1:39" s="283" customFormat="1" ht="15" outlineLevel="1">
      <c r="A510" s="509"/>
      <c r="B510" s="324"/>
      <c r="C510" s="291"/>
      <c r="D510" s="291"/>
      <c r="E510" s="291"/>
      <c r="F510" s="291"/>
      <c r="G510" s="291"/>
      <c r="H510" s="291"/>
      <c r="I510" s="291"/>
      <c r="J510" s="291"/>
      <c r="K510" s="291"/>
      <c r="L510" s="291"/>
      <c r="M510" s="291"/>
      <c r="N510" s="291"/>
      <c r="O510" s="291"/>
      <c r="P510" s="291"/>
      <c r="Q510" s="291"/>
      <c r="R510" s="291"/>
      <c r="S510" s="291"/>
      <c r="T510" s="291"/>
      <c r="U510" s="291"/>
      <c r="V510" s="291"/>
      <c r="W510" s="291"/>
      <c r="X510" s="291"/>
      <c r="Y510" s="412"/>
      <c r="Z510" s="412"/>
      <c r="AA510" s="412"/>
      <c r="AB510" s="412"/>
      <c r="AC510" s="412"/>
      <c r="AD510" s="412"/>
      <c r="AE510" s="412"/>
      <c r="AF510" s="412"/>
      <c r="AG510" s="412"/>
      <c r="AH510" s="412"/>
      <c r="AI510" s="412"/>
      <c r="AJ510" s="412"/>
      <c r="AK510" s="412"/>
      <c r="AL510" s="412"/>
      <c r="AM510" s="313"/>
    </row>
    <row r="511" spans="1:39" s="283" customFormat="1" ht="15" outlineLevel="1">
      <c r="A511" s="509">
        <v>32</v>
      </c>
      <c r="B511" s="324" t="s">
        <v>491</v>
      </c>
      <c r="C511" s="291" t="s">
        <v>25</v>
      </c>
      <c r="D511" s="295">
        <v>0</v>
      </c>
      <c r="E511" s="295">
        <v>0</v>
      </c>
      <c r="F511" s="295">
        <v>0</v>
      </c>
      <c r="G511" s="295">
        <v>0</v>
      </c>
      <c r="H511" s="295"/>
      <c r="I511" s="295"/>
      <c r="J511" s="295"/>
      <c r="K511" s="295"/>
      <c r="L511" s="295"/>
      <c r="M511" s="295"/>
      <c r="N511" s="295">
        <v>0</v>
      </c>
      <c r="O511" s="295">
        <v>215.05524260000001</v>
      </c>
      <c r="P511" s="295">
        <v>0</v>
      </c>
      <c r="Q511" s="295">
        <v>0</v>
      </c>
      <c r="R511" s="295">
        <v>0</v>
      </c>
      <c r="S511" s="295"/>
      <c r="T511" s="295"/>
      <c r="U511" s="295"/>
      <c r="V511" s="295"/>
      <c r="W511" s="295"/>
      <c r="X511" s="295"/>
      <c r="Y511" s="410"/>
      <c r="Z511" s="410"/>
      <c r="AA511" s="410"/>
      <c r="AB511" s="410"/>
      <c r="AC511" s="410"/>
      <c r="AD511" s="410"/>
      <c r="AE511" s="410"/>
      <c r="AF511" s="410"/>
      <c r="AG511" s="410"/>
      <c r="AH511" s="410"/>
      <c r="AI511" s="410"/>
      <c r="AJ511" s="410"/>
      <c r="AK511" s="410"/>
      <c r="AL511" s="410"/>
      <c r="AM511" s="296">
        <f>SUM(Y511:AL511)</f>
        <v>0</v>
      </c>
    </row>
    <row r="512" spans="1:39" s="283" customFormat="1" ht="15" outlineLevel="1">
      <c r="A512" s="509"/>
      <c r="B512" s="324" t="s">
        <v>259</v>
      </c>
      <c r="C512" s="291" t="s">
        <v>163</v>
      </c>
      <c r="D512" s="295"/>
      <c r="E512" s="295"/>
      <c r="F512" s="295"/>
      <c r="G512" s="295"/>
      <c r="H512" s="295"/>
      <c r="I512" s="295"/>
      <c r="J512" s="295"/>
      <c r="K512" s="295"/>
      <c r="L512" s="295"/>
      <c r="M512" s="295"/>
      <c r="N512" s="295">
        <f>N511</f>
        <v>0</v>
      </c>
      <c r="O512" s="295"/>
      <c r="P512" s="295"/>
      <c r="Q512" s="295"/>
      <c r="R512" s="295"/>
      <c r="S512" s="295"/>
      <c r="T512" s="295"/>
      <c r="U512" s="295"/>
      <c r="V512" s="295"/>
      <c r="W512" s="295"/>
      <c r="X512" s="295"/>
      <c r="Y512" s="411">
        <f>Y511</f>
        <v>0</v>
      </c>
      <c r="Z512" s="411">
        <f t="shared" ref="Z512:AL512" si="149">Z511</f>
        <v>0</v>
      </c>
      <c r="AA512" s="411">
        <f t="shared" si="149"/>
        <v>0</v>
      </c>
      <c r="AB512" s="411">
        <f t="shared" si="149"/>
        <v>0</v>
      </c>
      <c r="AC512" s="411">
        <f t="shared" si="149"/>
        <v>0</v>
      </c>
      <c r="AD512" s="411">
        <f t="shared" si="149"/>
        <v>0</v>
      </c>
      <c r="AE512" s="411">
        <f t="shared" si="149"/>
        <v>0</v>
      </c>
      <c r="AF512" s="411">
        <f t="shared" si="149"/>
        <v>0</v>
      </c>
      <c r="AG512" s="411">
        <f t="shared" si="149"/>
        <v>0</v>
      </c>
      <c r="AH512" s="411">
        <f t="shared" si="149"/>
        <v>0</v>
      </c>
      <c r="AI512" s="411">
        <f t="shared" si="149"/>
        <v>0</v>
      </c>
      <c r="AJ512" s="411">
        <f t="shared" si="149"/>
        <v>0</v>
      </c>
      <c r="AK512" s="411">
        <f t="shared" si="149"/>
        <v>0</v>
      </c>
      <c r="AL512" s="411">
        <f t="shared" si="149"/>
        <v>0</v>
      </c>
      <c r="AM512" s="297"/>
    </row>
    <row r="513" spans="1:41" s="283" customFormat="1" ht="15" outlineLevel="1">
      <c r="A513" s="509"/>
      <c r="B513" s="324"/>
      <c r="C513" s="291"/>
      <c r="D513" s="291"/>
      <c r="E513" s="291"/>
      <c r="F513" s="291"/>
      <c r="G513" s="291"/>
      <c r="H513" s="291"/>
      <c r="I513" s="291"/>
      <c r="J513" s="291"/>
      <c r="K513" s="291"/>
      <c r="L513" s="291"/>
      <c r="M513" s="291"/>
      <c r="N513" s="291"/>
      <c r="O513" s="291"/>
      <c r="P513" s="291"/>
      <c r="Q513" s="291"/>
      <c r="R513" s="291"/>
      <c r="S513" s="291"/>
      <c r="T513" s="291"/>
      <c r="U513" s="291"/>
      <c r="V513" s="291"/>
      <c r="W513" s="291"/>
      <c r="X513" s="291"/>
      <c r="Y513" s="412"/>
      <c r="Z513" s="412"/>
      <c r="AA513" s="412"/>
      <c r="AB513" s="412"/>
      <c r="AC513" s="412"/>
      <c r="AD513" s="412"/>
      <c r="AE513" s="412"/>
      <c r="AF513" s="412"/>
      <c r="AG513" s="412"/>
      <c r="AH513" s="412"/>
      <c r="AI513" s="412"/>
      <c r="AJ513" s="412"/>
      <c r="AK513" s="412"/>
      <c r="AL513" s="412"/>
      <c r="AM513" s="313"/>
    </row>
    <row r="514" spans="1:41" s="283" customFormat="1" ht="15" outlineLevel="1">
      <c r="A514" s="509">
        <v>33</v>
      </c>
      <c r="B514" s="324" t="s">
        <v>492</v>
      </c>
      <c r="C514" s="291" t="s">
        <v>25</v>
      </c>
      <c r="D514" s="295"/>
      <c r="E514" s="295"/>
      <c r="F514" s="295"/>
      <c r="G514" s="295"/>
      <c r="H514" s="295"/>
      <c r="I514" s="295"/>
      <c r="J514" s="295"/>
      <c r="K514" s="295"/>
      <c r="L514" s="295"/>
      <c r="M514" s="295"/>
      <c r="N514" s="295">
        <v>12</v>
      </c>
      <c r="O514" s="295"/>
      <c r="P514" s="295"/>
      <c r="Q514" s="295"/>
      <c r="R514" s="295"/>
      <c r="S514" s="295"/>
      <c r="T514" s="295"/>
      <c r="U514" s="295"/>
      <c r="V514" s="295"/>
      <c r="W514" s="295"/>
      <c r="X514" s="295"/>
      <c r="Y514" s="410"/>
      <c r="Z514" s="410"/>
      <c r="AA514" s="410"/>
      <c r="AB514" s="410"/>
      <c r="AC514" s="410"/>
      <c r="AD514" s="410"/>
      <c r="AE514" s="410"/>
      <c r="AF514" s="410"/>
      <c r="AG514" s="410"/>
      <c r="AH514" s="410"/>
      <c r="AI514" s="410"/>
      <c r="AJ514" s="410"/>
      <c r="AK514" s="410"/>
      <c r="AL514" s="410"/>
      <c r="AM514" s="296">
        <f>SUM(Y514:AL514)</f>
        <v>0</v>
      </c>
    </row>
    <row r="515" spans="1:41" s="283" customFormat="1" ht="15" outlineLevel="1">
      <c r="A515" s="509"/>
      <c r="B515" s="324" t="s">
        <v>259</v>
      </c>
      <c r="C515" s="291" t="s">
        <v>163</v>
      </c>
      <c r="D515" s="295"/>
      <c r="E515" s="295"/>
      <c r="F515" s="295"/>
      <c r="G515" s="295"/>
      <c r="H515" s="295"/>
      <c r="I515" s="295"/>
      <c r="J515" s="295"/>
      <c r="K515" s="295"/>
      <c r="L515" s="295"/>
      <c r="M515" s="295"/>
      <c r="N515" s="295">
        <f>N514</f>
        <v>12</v>
      </c>
      <c r="O515" s="295"/>
      <c r="P515" s="295"/>
      <c r="Q515" s="295"/>
      <c r="R515" s="295"/>
      <c r="S515" s="295"/>
      <c r="T515" s="295"/>
      <c r="U515" s="295"/>
      <c r="V515" s="295"/>
      <c r="W515" s="295"/>
      <c r="X515" s="295"/>
      <c r="Y515" s="411">
        <f>Y514</f>
        <v>0</v>
      </c>
      <c r="Z515" s="411">
        <f t="shared" ref="Z515:AK515" si="150">Z514</f>
        <v>0</v>
      </c>
      <c r="AA515" s="411">
        <f t="shared" si="150"/>
        <v>0</v>
      </c>
      <c r="AB515" s="411">
        <f t="shared" si="150"/>
        <v>0</v>
      </c>
      <c r="AC515" s="411">
        <f t="shared" si="150"/>
        <v>0</v>
      </c>
      <c r="AD515" s="411">
        <f t="shared" si="150"/>
        <v>0</v>
      </c>
      <c r="AE515" s="411">
        <f t="shared" si="150"/>
        <v>0</v>
      </c>
      <c r="AF515" s="411">
        <f t="shared" si="150"/>
        <v>0</v>
      </c>
      <c r="AG515" s="411">
        <f t="shared" si="150"/>
        <v>0</v>
      </c>
      <c r="AH515" s="411">
        <f t="shared" si="150"/>
        <v>0</v>
      </c>
      <c r="AI515" s="411">
        <f t="shared" si="150"/>
        <v>0</v>
      </c>
      <c r="AJ515" s="411">
        <f t="shared" si="150"/>
        <v>0</v>
      </c>
      <c r="AK515" s="411">
        <f t="shared" si="150"/>
        <v>0</v>
      </c>
      <c r="AL515" s="411">
        <f>AL514</f>
        <v>0</v>
      </c>
      <c r="AM515" s="297"/>
    </row>
    <row r="516" spans="1:41" ht="15" outlineLevel="1">
      <c r="B516" s="315"/>
      <c r="C516" s="325"/>
      <c r="D516" s="291"/>
      <c r="E516" s="291"/>
      <c r="F516" s="291"/>
      <c r="G516" s="291"/>
      <c r="H516" s="291"/>
      <c r="I516" s="291"/>
      <c r="J516" s="291"/>
      <c r="K516" s="291"/>
      <c r="L516" s="291"/>
      <c r="M516" s="291"/>
      <c r="N516" s="300"/>
      <c r="O516" s="291"/>
      <c r="P516" s="326"/>
      <c r="Q516" s="326"/>
      <c r="R516" s="326"/>
      <c r="S516" s="326"/>
      <c r="T516" s="326"/>
      <c r="U516" s="326"/>
      <c r="V516" s="326"/>
      <c r="W516" s="326"/>
      <c r="X516" s="326"/>
      <c r="Y516" s="301"/>
      <c r="Z516" s="301"/>
      <c r="AA516" s="301"/>
      <c r="AB516" s="301"/>
      <c r="AC516" s="301"/>
      <c r="AD516" s="301"/>
      <c r="AE516" s="301"/>
      <c r="AF516" s="301"/>
      <c r="AG516" s="301"/>
      <c r="AH516" s="301"/>
      <c r="AI516" s="301"/>
      <c r="AJ516" s="301"/>
      <c r="AK516" s="301"/>
      <c r="AL516" s="301"/>
      <c r="AM516" s="306"/>
    </row>
    <row r="517" spans="1:41" ht="15.6">
      <c r="B517" s="327" t="s">
        <v>260</v>
      </c>
      <c r="C517" s="329"/>
      <c r="D517" s="329">
        <f>SUM(D411:D515)</f>
        <v>8059586.1140000001</v>
      </c>
      <c r="E517" s="329"/>
      <c r="F517" s="329"/>
      <c r="G517" s="329"/>
      <c r="H517" s="329"/>
      <c r="I517" s="329"/>
      <c r="J517" s="329"/>
      <c r="K517" s="329"/>
      <c r="L517" s="329"/>
      <c r="M517" s="329"/>
      <c r="N517" s="329"/>
      <c r="O517" s="329">
        <f>SUM(O411:O515)</f>
        <v>1537.3937976907553</v>
      </c>
      <c r="P517" s="329"/>
      <c r="Q517" s="329"/>
      <c r="R517" s="329"/>
      <c r="S517" s="329"/>
      <c r="T517" s="329"/>
      <c r="U517" s="329"/>
      <c r="V517" s="329"/>
      <c r="W517" s="329"/>
      <c r="X517" s="329"/>
      <c r="Y517" s="329">
        <f>IF(Y410="kWh",SUMPRODUCT(D411:D515,Y411:Y515))</f>
        <v>875347.603</v>
      </c>
      <c r="Z517" s="329">
        <f>IF(Z410="kWh",SUMPRODUCT(D411:D515,Z411:Z515))</f>
        <v>595683.58083304286</v>
      </c>
      <c r="AA517" s="329">
        <f>IF(AA410="kW",SUMPRODUCT(N411:N515,O411:O515,AA411:AA515),SUMPRODUCT(D411:D515,AA411:AA515))</f>
        <v>916.14717359727649</v>
      </c>
      <c r="AB517" s="329">
        <f>IF(AB410="kW",SUMPRODUCT(N411:N515,O411:O515,AB411:AB515),SUMPRODUCT(D411:D515,AB411:AB515))</f>
        <v>7920.3689932121615</v>
      </c>
      <c r="AC517" s="329">
        <f>IF(AC410="kW",SUMPRODUCT(N411:N515,O411:O515,AC411:AC515),SUMPRODUCT(D411:D515,AC411:AC515))</f>
        <v>3095.9308220749103</v>
      </c>
      <c r="AD517" s="329">
        <f>IF(AD410="kW",SUMPRODUCT(N411:N515,O411:O515,AD411:AD515),SUMPRODUCT(D411:D515,AD411:AD515))</f>
        <v>0</v>
      </c>
      <c r="AE517" s="329">
        <f>IF(AE410="kW",SUMPRODUCT(N411:N515,O411:O515,AE411:AE515),SUMPRODUCT(D411:D515,AE411:AE515))</f>
        <v>0</v>
      </c>
      <c r="AF517" s="329">
        <f>IF(AF410="kW",SUMPRODUCT(N411:N515,O411:O515,AF411:AF515),SUMPRODUCT(D411:D515,AF411:AF515))</f>
        <v>0</v>
      </c>
      <c r="AG517" s="754">
        <f>'8.  Streetlighting'!F219</f>
        <v>0</v>
      </c>
      <c r="AH517" s="329">
        <f>IF(AH410="kW",SUMPRODUCT(N411:N515,O411:O515,AH411:AH515),SUMPRODUCT(D411:D515,AH411:AH515))</f>
        <v>0</v>
      </c>
      <c r="AI517" s="329">
        <f>IF(AI410="kW",SUMPRODUCT(N411:N515,O411:O515,AI411:AI515),SUMPRODUCT(D411:D515,AI411:AI515))</f>
        <v>0</v>
      </c>
      <c r="AJ517" s="329">
        <f>IF(AJ410="kW",SUMPRODUCT(N411:N515,O411:O515,AJ411:AJ515),SUMPRODUCT(D411:D515,AJ411:AJ515))</f>
        <v>0</v>
      </c>
      <c r="AK517" s="329">
        <f>IF(AK410="kW",SUMPRODUCT(N411:N515,O411:O515,AK411:AK515),SUMPRODUCT(D411:D515,AK411:AK515))</f>
        <v>0</v>
      </c>
      <c r="AL517" s="329">
        <f>IF(AL410="kW",SUMPRODUCT(N411:N515,O411:O515,AL411:AL515),SUMPRODUCT(D411:D515,AL411:AL515))</f>
        <v>0</v>
      </c>
      <c r="AM517" s="330"/>
    </row>
    <row r="518" spans="1:41" ht="15.6">
      <c r="B518" s="391" t="s">
        <v>261</v>
      </c>
      <c r="C518" s="392"/>
      <c r="D518" s="392"/>
      <c r="E518" s="392"/>
      <c r="F518" s="392"/>
      <c r="G518" s="392"/>
      <c r="H518" s="392"/>
      <c r="I518" s="392"/>
      <c r="J518" s="392"/>
      <c r="K518" s="392"/>
      <c r="L518" s="392"/>
      <c r="M518" s="392"/>
      <c r="N518" s="392"/>
      <c r="O518" s="392"/>
      <c r="P518" s="392"/>
      <c r="Q518" s="392"/>
      <c r="R518" s="392"/>
      <c r="S518" s="392"/>
      <c r="T518" s="392"/>
      <c r="U518" s="392"/>
      <c r="V518" s="392"/>
      <c r="W518" s="392"/>
      <c r="X518" s="392"/>
      <c r="Y518" s="328">
        <f>HLOOKUP(Y409,'2. LRAMVA Threshold'!$B$42:$Q$53,6,FALSE)</f>
        <v>0</v>
      </c>
      <c r="Z518" s="328">
        <f>HLOOKUP(Z409,'2. LRAMVA Threshold'!$B$42:$Q$53,6,FALSE)</f>
        <v>0</v>
      </c>
      <c r="AA518" s="328">
        <f>HLOOKUP(AA409,'2. LRAMVA Threshold'!$B$42:$Q$53,6,FALSE)</f>
        <v>0</v>
      </c>
      <c r="AB518" s="328">
        <f>HLOOKUP(AB409,'2. LRAMVA Threshold'!$B$42:$Q$53,6,FALSE)</f>
        <v>0</v>
      </c>
      <c r="AC518" s="328">
        <f>HLOOKUP(AC409,'2. LRAMVA Threshold'!$B$42:$Q$53,6,FALSE)</f>
        <v>0</v>
      </c>
      <c r="AD518" s="328">
        <f>HLOOKUP(AD409,'2. LRAMVA Threshold'!$B$42:$Q$53,6,FALSE)</f>
        <v>0</v>
      </c>
      <c r="AE518" s="328">
        <f>HLOOKUP(AE409,'2. LRAMVA Threshold'!$B$42:$Q$53,6,FALSE)</f>
        <v>0</v>
      </c>
      <c r="AF518" s="328">
        <f>HLOOKUP(AF409,'2. LRAMVA Threshold'!$B$42:$Q$53,6,FALSE)</f>
        <v>0</v>
      </c>
      <c r="AG518" s="328">
        <f>HLOOKUP(AG409,'2. LRAMVA Threshold'!$B$42:$Q$53,6,FALSE)</f>
        <v>0</v>
      </c>
      <c r="AH518" s="328">
        <f>HLOOKUP(AH409,'2. LRAMVA Threshold'!$B$42:$Q$53,6,FALSE)</f>
        <v>0</v>
      </c>
      <c r="AI518" s="328">
        <f>HLOOKUP(AI409,'2. LRAMVA Threshold'!$B$42:$Q$53,6,FALSE)</f>
        <v>0</v>
      </c>
      <c r="AJ518" s="328">
        <f>HLOOKUP(AJ409,'2. LRAMVA Threshold'!$B$42:$Q$53,6,FALSE)</f>
        <v>0</v>
      </c>
      <c r="AK518" s="328">
        <f>HLOOKUP(AK409,'2. LRAMVA Threshold'!$B$42:$Q$53,6,FALSE)</f>
        <v>0</v>
      </c>
      <c r="AL518" s="328">
        <f>HLOOKUP(AL409,'2. LRAMVA Threshold'!$B$42:$Q$53,6,FALSE)</f>
        <v>0</v>
      </c>
      <c r="AM518" s="393"/>
    </row>
    <row r="519" spans="1:41" ht="15">
      <c r="B519" s="394"/>
      <c r="C519" s="395"/>
      <c r="D519" s="396"/>
      <c r="E519" s="396"/>
      <c r="F519" s="396"/>
      <c r="G519" s="396"/>
      <c r="H519" s="396"/>
      <c r="I519" s="396"/>
      <c r="J519" s="396"/>
      <c r="K519" s="396"/>
      <c r="L519" s="396"/>
      <c r="M519" s="396"/>
      <c r="N519" s="396"/>
      <c r="O519" s="397"/>
      <c r="P519" s="396"/>
      <c r="Q519" s="396"/>
      <c r="R519" s="396"/>
      <c r="S519" s="398"/>
      <c r="T519" s="398"/>
      <c r="U519" s="398"/>
      <c r="V519" s="398"/>
      <c r="W519" s="396"/>
      <c r="X519" s="396"/>
      <c r="Y519" s="399"/>
      <c r="Z519" s="399"/>
      <c r="AA519" s="399"/>
      <c r="AB519" s="399"/>
      <c r="AC519" s="399"/>
      <c r="AD519" s="399"/>
      <c r="AE519" s="399"/>
      <c r="AF519" s="399"/>
      <c r="AG519" s="399"/>
      <c r="AH519" s="399"/>
      <c r="AI519" s="399"/>
      <c r="AJ519" s="399"/>
      <c r="AK519" s="399"/>
      <c r="AL519" s="399"/>
      <c r="AM519" s="400"/>
    </row>
    <row r="520" spans="1:41" ht="15">
      <c r="B520" s="324" t="s">
        <v>167</v>
      </c>
      <c r="C520" s="338"/>
      <c r="D520" s="338"/>
      <c r="E520" s="376"/>
      <c r="F520" s="376"/>
      <c r="G520" s="376"/>
      <c r="H520" s="376"/>
      <c r="I520" s="376"/>
      <c r="J520" s="376"/>
      <c r="K520" s="376"/>
      <c r="L520" s="376"/>
      <c r="M520" s="376"/>
      <c r="N520" s="376"/>
      <c r="O520" s="291"/>
      <c r="P520" s="340"/>
      <c r="Q520" s="340"/>
      <c r="R520" s="340"/>
      <c r="S520" s="339"/>
      <c r="T520" s="339"/>
      <c r="U520" s="339"/>
      <c r="V520" s="339"/>
      <c r="W520" s="340"/>
      <c r="X520" s="340"/>
      <c r="Y520" s="341">
        <f>HLOOKUP(Y$20,'3.  Distribution Rates'!$C$122:$P$133,6,FALSE)</f>
        <v>0</v>
      </c>
      <c r="Z520" s="341">
        <f>HLOOKUP(Z$20,'3.  Distribution Rates'!$C$122:$P$133,6,FALSE)</f>
        <v>0</v>
      </c>
      <c r="AA520" s="341">
        <f>HLOOKUP(AA$20,'3.  Distribution Rates'!$C$122:$P$133,6,FALSE)</f>
        <v>0</v>
      </c>
      <c r="AB520" s="341">
        <f>HLOOKUP(AB$20,'3.  Distribution Rates'!$C$122:$P$133,6,FALSE)</f>
        <v>0</v>
      </c>
      <c r="AC520" s="341">
        <f>HLOOKUP(AC$20,'3.  Distribution Rates'!$C$122:$P$133,6,FALSE)</f>
        <v>0</v>
      </c>
      <c r="AD520" s="341">
        <f>HLOOKUP(AD$20,'3.  Distribution Rates'!$C$122:$P$133,6,FALSE)</f>
        <v>0</v>
      </c>
      <c r="AE520" s="341">
        <f>HLOOKUP(AE$20,'3.  Distribution Rates'!$C$122:$P$133,6,FALSE)</f>
        <v>0</v>
      </c>
      <c r="AF520" s="341">
        <f>HLOOKUP(AF$20,'3.  Distribution Rates'!$C$122:$P$133,6,FALSE)</f>
        <v>0</v>
      </c>
      <c r="AG520" s="341">
        <f>HLOOKUP(AG$20,'3.  Distribution Rates'!$C$122:$P$133,6,FALSE)</f>
        <v>0</v>
      </c>
      <c r="AH520" s="341">
        <f>HLOOKUP(AH$20,'3.  Distribution Rates'!$C$122:$P$133,6,FALSE)</f>
        <v>0</v>
      </c>
      <c r="AI520" s="341">
        <f>HLOOKUP(AI$20,'3.  Distribution Rates'!$C$122:$P$133,6,FALSE)</f>
        <v>0</v>
      </c>
      <c r="AJ520" s="341">
        <f>HLOOKUP(AJ$20,'3.  Distribution Rates'!$C$122:$P$133,6,FALSE)</f>
        <v>0</v>
      </c>
      <c r="AK520" s="341">
        <f>HLOOKUP(AK$20,'3.  Distribution Rates'!$C$122:$P$133,6,FALSE)</f>
        <v>0</v>
      </c>
      <c r="AL520" s="341">
        <f>HLOOKUP(AL$20,'3.  Distribution Rates'!$C$122:$P$133,6,FALSE)</f>
        <v>0</v>
      </c>
      <c r="AM520" s="401"/>
    </row>
    <row r="521" spans="1:41" ht="15">
      <c r="B521" s="324" t="s">
        <v>159</v>
      </c>
      <c r="C521" s="345"/>
      <c r="D521" s="309"/>
      <c r="E521" s="279"/>
      <c r="F521" s="279"/>
      <c r="G521" s="279"/>
      <c r="H521" s="279"/>
      <c r="I521" s="279"/>
      <c r="J521" s="279"/>
      <c r="K521" s="279"/>
      <c r="L521" s="279"/>
      <c r="M521" s="279"/>
      <c r="N521" s="279"/>
      <c r="O521" s="291"/>
      <c r="P521" s="279"/>
      <c r="Q521" s="279"/>
      <c r="R521" s="279"/>
      <c r="S521" s="309"/>
      <c r="T521" s="309"/>
      <c r="U521" s="309"/>
      <c r="V521" s="309"/>
      <c r="W521" s="279"/>
      <c r="X521" s="279"/>
      <c r="Y521" s="378">
        <f>Y137*Y520</f>
        <v>0</v>
      </c>
      <c r="Z521" s="378">
        <f t="shared" ref="Z521:AL521" si="151">Z137*Z520</f>
        <v>0</v>
      </c>
      <c r="AA521" s="378">
        <f t="shared" si="151"/>
        <v>0</v>
      </c>
      <c r="AB521" s="378">
        <f t="shared" si="151"/>
        <v>0</v>
      </c>
      <c r="AC521" s="378">
        <f t="shared" si="151"/>
        <v>0</v>
      </c>
      <c r="AD521" s="378">
        <f t="shared" si="151"/>
        <v>0</v>
      </c>
      <c r="AE521" s="378">
        <f t="shared" si="151"/>
        <v>0</v>
      </c>
      <c r="AF521" s="378">
        <f t="shared" si="151"/>
        <v>0</v>
      </c>
      <c r="AG521" s="378">
        <f t="shared" si="151"/>
        <v>0</v>
      </c>
      <c r="AH521" s="378">
        <f t="shared" si="151"/>
        <v>0</v>
      </c>
      <c r="AI521" s="378">
        <f t="shared" si="151"/>
        <v>0</v>
      </c>
      <c r="AJ521" s="378">
        <f t="shared" si="151"/>
        <v>0</v>
      </c>
      <c r="AK521" s="378">
        <f t="shared" si="151"/>
        <v>0</v>
      </c>
      <c r="AL521" s="378">
        <f t="shared" si="151"/>
        <v>0</v>
      </c>
      <c r="AM521" s="629">
        <f>SUM(Y521:AL521)</f>
        <v>0</v>
      </c>
      <c r="AO521" s="283"/>
    </row>
    <row r="522" spans="1:41" ht="15">
      <c r="B522" s="324" t="s">
        <v>160</v>
      </c>
      <c r="C522" s="345"/>
      <c r="D522" s="309"/>
      <c r="E522" s="279"/>
      <c r="F522" s="279"/>
      <c r="G522" s="279"/>
      <c r="H522" s="279"/>
      <c r="I522" s="279"/>
      <c r="J522" s="279"/>
      <c r="K522" s="279"/>
      <c r="L522" s="279"/>
      <c r="M522" s="279"/>
      <c r="N522" s="279"/>
      <c r="O522" s="291"/>
      <c r="P522" s="279"/>
      <c r="Q522" s="279"/>
      <c r="R522" s="279"/>
      <c r="S522" s="309"/>
      <c r="T522" s="309"/>
      <c r="U522" s="309"/>
      <c r="V522" s="309"/>
      <c r="W522" s="279"/>
      <c r="X522" s="279"/>
      <c r="Y522" s="378">
        <f>Y268*Y520</f>
        <v>0</v>
      </c>
      <c r="Z522" s="378">
        <f t="shared" ref="Z522:AL522" si="152">Z268*Z520</f>
        <v>0</v>
      </c>
      <c r="AA522" s="378">
        <f t="shared" si="152"/>
        <v>0</v>
      </c>
      <c r="AB522" s="378">
        <f t="shared" si="152"/>
        <v>0</v>
      </c>
      <c r="AC522" s="378">
        <f t="shared" si="152"/>
        <v>0</v>
      </c>
      <c r="AD522" s="378">
        <f t="shared" si="152"/>
        <v>0</v>
      </c>
      <c r="AE522" s="378">
        <f t="shared" si="152"/>
        <v>0</v>
      </c>
      <c r="AF522" s="378">
        <f t="shared" si="152"/>
        <v>0</v>
      </c>
      <c r="AG522" s="378">
        <f t="shared" si="152"/>
        <v>0</v>
      </c>
      <c r="AH522" s="378">
        <f t="shared" si="152"/>
        <v>0</v>
      </c>
      <c r="AI522" s="378">
        <f t="shared" si="152"/>
        <v>0</v>
      </c>
      <c r="AJ522" s="378">
        <f t="shared" si="152"/>
        <v>0</v>
      </c>
      <c r="AK522" s="378">
        <f t="shared" si="152"/>
        <v>0</v>
      </c>
      <c r="AL522" s="378">
        <f t="shared" si="152"/>
        <v>0</v>
      </c>
      <c r="AM522" s="629">
        <f>SUM(Y522:AL522)</f>
        <v>0</v>
      </c>
    </row>
    <row r="523" spans="1:41" ht="15">
      <c r="B523" s="324" t="s">
        <v>161</v>
      </c>
      <c r="C523" s="345"/>
      <c r="D523" s="309"/>
      <c r="E523" s="279"/>
      <c r="F523" s="279"/>
      <c r="G523" s="279"/>
      <c r="H523" s="279"/>
      <c r="I523" s="279"/>
      <c r="J523" s="279"/>
      <c r="K523" s="279"/>
      <c r="L523" s="279"/>
      <c r="M523" s="279"/>
      <c r="N523" s="279"/>
      <c r="O523" s="291"/>
      <c r="P523" s="279"/>
      <c r="Q523" s="279"/>
      <c r="R523" s="279"/>
      <c r="S523" s="309"/>
      <c r="T523" s="309"/>
      <c r="U523" s="309"/>
      <c r="V523" s="309"/>
      <c r="W523" s="279"/>
      <c r="X523" s="279"/>
      <c r="Y523" s="378">
        <f>Y398*Y520</f>
        <v>0</v>
      </c>
      <c r="Z523" s="378">
        <f t="shared" ref="Z523:AL523" si="153">Z398*Z520</f>
        <v>0</v>
      </c>
      <c r="AA523" s="378">
        <f t="shared" si="153"/>
        <v>0</v>
      </c>
      <c r="AB523" s="378">
        <f t="shared" si="153"/>
        <v>0</v>
      </c>
      <c r="AC523" s="378">
        <f t="shared" si="153"/>
        <v>0</v>
      </c>
      <c r="AD523" s="378">
        <f t="shared" si="153"/>
        <v>0</v>
      </c>
      <c r="AE523" s="378">
        <f t="shared" si="153"/>
        <v>0</v>
      </c>
      <c r="AF523" s="378">
        <f t="shared" si="153"/>
        <v>0</v>
      </c>
      <c r="AG523" s="378">
        <f t="shared" si="153"/>
        <v>0</v>
      </c>
      <c r="AH523" s="378">
        <f t="shared" si="153"/>
        <v>0</v>
      </c>
      <c r="AI523" s="378">
        <f t="shared" si="153"/>
        <v>0</v>
      </c>
      <c r="AJ523" s="378">
        <f t="shared" si="153"/>
        <v>0</v>
      </c>
      <c r="AK523" s="378">
        <f t="shared" si="153"/>
        <v>0</v>
      </c>
      <c r="AL523" s="378">
        <f t="shared" si="153"/>
        <v>0</v>
      </c>
      <c r="AM523" s="629">
        <f>SUM(Y523:AL523)</f>
        <v>0</v>
      </c>
    </row>
    <row r="524" spans="1:41" ht="15">
      <c r="B524" s="324" t="s">
        <v>162</v>
      </c>
      <c r="C524" s="345"/>
      <c r="D524" s="309"/>
      <c r="E524" s="279"/>
      <c r="F524" s="279"/>
      <c r="G524" s="279"/>
      <c r="H524" s="279"/>
      <c r="I524" s="279"/>
      <c r="J524" s="279"/>
      <c r="K524" s="279"/>
      <c r="L524" s="279"/>
      <c r="M524" s="279"/>
      <c r="N524" s="279"/>
      <c r="O524" s="291"/>
      <c r="P524" s="279"/>
      <c r="Q524" s="279"/>
      <c r="R524" s="279"/>
      <c r="S524" s="309"/>
      <c r="T524" s="309"/>
      <c r="U524" s="309"/>
      <c r="V524" s="309"/>
      <c r="W524" s="279"/>
      <c r="X524" s="279"/>
      <c r="Y524" s="378">
        <f>Y517*Y520</f>
        <v>0</v>
      </c>
      <c r="Z524" s="378">
        <f t="shared" ref="Z524:AK524" si="154">Z517*Z520</f>
        <v>0</v>
      </c>
      <c r="AA524" s="378">
        <f t="shared" si="154"/>
        <v>0</v>
      </c>
      <c r="AB524" s="378">
        <f t="shared" si="154"/>
        <v>0</v>
      </c>
      <c r="AC524" s="378">
        <f t="shared" si="154"/>
        <v>0</v>
      </c>
      <c r="AD524" s="378">
        <f t="shared" si="154"/>
        <v>0</v>
      </c>
      <c r="AE524" s="378">
        <f t="shared" si="154"/>
        <v>0</v>
      </c>
      <c r="AF524" s="378">
        <f t="shared" si="154"/>
        <v>0</v>
      </c>
      <c r="AG524" s="378">
        <f t="shared" si="154"/>
        <v>0</v>
      </c>
      <c r="AH524" s="378">
        <f t="shared" si="154"/>
        <v>0</v>
      </c>
      <c r="AI524" s="378">
        <f>AI517*AI520</f>
        <v>0</v>
      </c>
      <c r="AJ524" s="378">
        <f t="shared" si="154"/>
        <v>0</v>
      </c>
      <c r="AK524" s="378">
        <f t="shared" si="154"/>
        <v>0</v>
      </c>
      <c r="AL524" s="378">
        <f>AL517*AL520</f>
        <v>0</v>
      </c>
      <c r="AM524" s="629">
        <f>SUM(Y524:AL524)</f>
        <v>0</v>
      </c>
    </row>
    <row r="525" spans="1:41" ht="15.6">
      <c r="B525" s="349" t="s">
        <v>262</v>
      </c>
      <c r="C525" s="345"/>
      <c r="D525" s="336"/>
      <c r="E525" s="334"/>
      <c r="F525" s="334"/>
      <c r="G525" s="334"/>
      <c r="H525" s="334"/>
      <c r="I525" s="334"/>
      <c r="J525" s="334"/>
      <c r="K525" s="334"/>
      <c r="L525" s="334"/>
      <c r="M525" s="334"/>
      <c r="N525" s="334"/>
      <c r="O525" s="300"/>
      <c r="P525" s="334"/>
      <c r="Q525" s="334"/>
      <c r="R525" s="334"/>
      <c r="S525" s="336"/>
      <c r="T525" s="336"/>
      <c r="U525" s="336"/>
      <c r="V525" s="336"/>
      <c r="W525" s="334"/>
      <c r="X525" s="334"/>
      <c r="Y525" s="346">
        <f>SUM(Y521:Y524)</f>
        <v>0</v>
      </c>
      <c r="Z525" s="346">
        <f t="shared" ref="Z525:AK525" si="155">SUM(Z521:Z524)</f>
        <v>0</v>
      </c>
      <c r="AA525" s="346">
        <f t="shared" si="155"/>
        <v>0</v>
      </c>
      <c r="AB525" s="346">
        <f t="shared" si="155"/>
        <v>0</v>
      </c>
      <c r="AC525" s="346">
        <f t="shared" si="155"/>
        <v>0</v>
      </c>
      <c r="AD525" s="346">
        <f t="shared" si="155"/>
        <v>0</v>
      </c>
      <c r="AE525" s="346">
        <f t="shared" si="155"/>
        <v>0</v>
      </c>
      <c r="AF525" s="346">
        <f t="shared" si="155"/>
        <v>0</v>
      </c>
      <c r="AG525" s="346">
        <f t="shared" si="155"/>
        <v>0</v>
      </c>
      <c r="AH525" s="346">
        <f t="shared" si="155"/>
        <v>0</v>
      </c>
      <c r="AI525" s="346">
        <f t="shared" si="155"/>
        <v>0</v>
      </c>
      <c r="AJ525" s="346">
        <f t="shared" si="155"/>
        <v>0</v>
      </c>
      <c r="AK525" s="346">
        <f t="shared" si="155"/>
        <v>0</v>
      </c>
      <c r="AL525" s="346">
        <f>SUM(AL521:AL524)</f>
        <v>0</v>
      </c>
      <c r="AM525" s="407">
        <f>SUM(AM521:AM524)</f>
        <v>0</v>
      </c>
    </row>
    <row r="526" spans="1:41" ht="15.6">
      <c r="B526" s="349" t="s">
        <v>263</v>
      </c>
      <c r="C526" s="345"/>
      <c r="D526" s="350"/>
      <c r="E526" s="334"/>
      <c r="F526" s="334"/>
      <c r="G526" s="334"/>
      <c r="H526" s="334"/>
      <c r="I526" s="334"/>
      <c r="J526" s="334"/>
      <c r="K526" s="334"/>
      <c r="L526" s="334"/>
      <c r="M526" s="334"/>
      <c r="N526" s="334"/>
      <c r="O526" s="300"/>
      <c r="P526" s="334"/>
      <c r="Q526" s="334"/>
      <c r="R526" s="334"/>
      <c r="S526" s="336"/>
      <c r="T526" s="336"/>
      <c r="U526" s="336"/>
      <c r="V526" s="336"/>
      <c r="W526" s="334"/>
      <c r="X526" s="334"/>
      <c r="Y526" s="347">
        <f>Y518*Y520</f>
        <v>0</v>
      </c>
      <c r="Z526" s="347">
        <f t="shared" ref="Z526:AJ526" si="156">Z518*Z520</f>
        <v>0</v>
      </c>
      <c r="AA526" s="347">
        <f>AA518*AA520</f>
        <v>0</v>
      </c>
      <c r="AB526" s="347">
        <f t="shared" si="156"/>
        <v>0</v>
      </c>
      <c r="AC526" s="347">
        <f t="shared" si="156"/>
        <v>0</v>
      </c>
      <c r="AD526" s="347">
        <f>AD518*AD520</f>
        <v>0</v>
      </c>
      <c r="AE526" s="347">
        <f t="shared" si="156"/>
        <v>0</v>
      </c>
      <c r="AF526" s="347">
        <f t="shared" si="156"/>
        <v>0</v>
      </c>
      <c r="AG526" s="347">
        <f t="shared" si="156"/>
        <v>0</v>
      </c>
      <c r="AH526" s="347">
        <f t="shared" si="156"/>
        <v>0</v>
      </c>
      <c r="AI526" s="347">
        <f t="shared" si="156"/>
        <v>0</v>
      </c>
      <c r="AJ526" s="347">
        <f t="shared" si="156"/>
        <v>0</v>
      </c>
      <c r="AK526" s="347">
        <f>AK518*AK520</f>
        <v>0</v>
      </c>
      <c r="AL526" s="347">
        <f>AL518*AL520</f>
        <v>0</v>
      </c>
      <c r="AM526" s="407">
        <f>SUM(Y526:AL526)</f>
        <v>0</v>
      </c>
    </row>
    <row r="527" spans="1:41" ht="15.6">
      <c r="B527" s="349" t="s">
        <v>265</v>
      </c>
      <c r="C527" s="345"/>
      <c r="D527" s="350"/>
      <c r="E527" s="334"/>
      <c r="F527" s="334"/>
      <c r="G527" s="334"/>
      <c r="H527" s="334"/>
      <c r="I527" s="334"/>
      <c r="J527" s="334"/>
      <c r="K527" s="334"/>
      <c r="L527" s="334"/>
      <c r="M527" s="334"/>
      <c r="N527" s="334"/>
      <c r="O527" s="300"/>
      <c r="P527" s="334"/>
      <c r="Q527" s="334"/>
      <c r="R527" s="334"/>
      <c r="S527" s="350"/>
      <c r="T527" s="350"/>
      <c r="U527" s="350"/>
      <c r="V527" s="350"/>
      <c r="W527" s="334"/>
      <c r="X527" s="334"/>
      <c r="Y527" s="351"/>
      <c r="Z527" s="351"/>
      <c r="AA527" s="351"/>
      <c r="AB527" s="351"/>
      <c r="AC527" s="351"/>
      <c r="AD527" s="351"/>
      <c r="AE527" s="351"/>
      <c r="AF527" s="351"/>
      <c r="AG527" s="351"/>
      <c r="AH527" s="351"/>
      <c r="AI527" s="351"/>
      <c r="AJ527" s="351"/>
      <c r="AK527" s="351"/>
      <c r="AL527" s="351"/>
      <c r="AM527" s="407">
        <f>AM525-AM526</f>
        <v>0</v>
      </c>
    </row>
    <row r="528" spans="1:41" ht="15.6">
      <c r="B528" s="349"/>
      <c r="C528" s="345"/>
      <c r="D528" s="350"/>
      <c r="E528" s="334"/>
      <c r="F528" s="334"/>
      <c r="G528" s="334"/>
      <c r="H528" s="334"/>
      <c r="I528" s="334"/>
      <c r="J528" s="334"/>
      <c r="K528" s="334"/>
      <c r="L528" s="334"/>
      <c r="M528" s="334"/>
      <c r="N528" s="334"/>
      <c r="O528" s="300"/>
      <c r="P528" s="334"/>
      <c r="Q528" s="334"/>
      <c r="R528" s="334"/>
      <c r="S528" s="350"/>
      <c r="T528" s="350"/>
      <c r="U528" s="350"/>
      <c r="V528" s="350"/>
      <c r="W528" s="334"/>
      <c r="X528" s="334"/>
      <c r="Y528" s="351"/>
      <c r="Z528" s="351"/>
      <c r="AA528" s="351"/>
      <c r="AB528" s="351"/>
      <c r="AC528" s="351"/>
      <c r="AD528" s="351"/>
      <c r="AE528" s="351"/>
      <c r="AF528" s="351"/>
      <c r="AG528" s="351"/>
      <c r="AH528" s="351"/>
      <c r="AI528" s="351"/>
      <c r="AJ528" s="351"/>
      <c r="AK528" s="351"/>
      <c r="AL528" s="351"/>
      <c r="AM528" s="407"/>
    </row>
    <row r="529" spans="2:39" ht="15.6">
      <c r="B529" s="349"/>
      <c r="C529" s="345"/>
      <c r="D529" s="350"/>
      <c r="E529" s="334"/>
      <c r="F529" s="334"/>
      <c r="G529" s="334"/>
      <c r="H529" s="334"/>
      <c r="I529" s="334"/>
      <c r="J529" s="334"/>
      <c r="K529" s="334"/>
      <c r="L529" s="334"/>
      <c r="M529" s="334"/>
      <c r="N529" s="334"/>
      <c r="O529" s="300"/>
      <c r="P529" s="334"/>
      <c r="Q529" s="334"/>
      <c r="R529" s="334"/>
      <c r="S529" s="350"/>
      <c r="T529" s="350"/>
      <c r="U529" s="350"/>
      <c r="V529" s="350"/>
      <c r="W529" s="334"/>
      <c r="X529" s="334"/>
      <c r="Y529" s="351"/>
      <c r="Z529" s="351"/>
      <c r="AA529" s="351"/>
      <c r="AB529" s="351"/>
      <c r="AC529" s="351"/>
      <c r="AD529" s="351"/>
      <c r="AE529" s="351"/>
      <c r="AF529" s="351"/>
      <c r="AG529" s="351"/>
      <c r="AH529" s="351"/>
      <c r="AI529" s="351"/>
      <c r="AJ529" s="351"/>
      <c r="AK529" s="351"/>
      <c r="AL529" s="351"/>
      <c r="AM529" s="408"/>
    </row>
    <row r="530" spans="2:39" ht="15">
      <c r="B530" s="324" t="s">
        <v>201</v>
      </c>
      <c r="C530" s="350"/>
      <c r="D530" s="350"/>
      <c r="E530" s="334"/>
      <c r="F530" s="334"/>
      <c r="G530" s="334"/>
      <c r="H530" s="334"/>
      <c r="I530" s="334"/>
      <c r="J530" s="334"/>
      <c r="K530" s="334"/>
      <c r="L530" s="334"/>
      <c r="M530" s="334"/>
      <c r="N530" s="334"/>
      <c r="O530" s="300"/>
      <c r="P530" s="334"/>
      <c r="Q530" s="334"/>
      <c r="R530" s="334"/>
      <c r="S530" s="350"/>
      <c r="T530" s="345"/>
      <c r="U530" s="350"/>
      <c r="V530" s="350"/>
      <c r="W530" s="334"/>
      <c r="X530" s="334"/>
      <c r="Y530" s="291">
        <f>SUMPRODUCT(E411:E515,Y411:Y515)</f>
        <v>810903.94389194495</v>
      </c>
      <c r="Z530" s="291">
        <f>SUMPRODUCT(E411:E515,Z411:Z515)</f>
        <v>585451.6874849993</v>
      </c>
      <c r="AA530" s="291">
        <f>IF(AA410="kW",SUMPRODUCT(N411:N515,P411:P515,AA411:AA515),SUMPRODUCT(E411:E515,AA411:AA515))</f>
        <v>916.14717359727649</v>
      </c>
      <c r="AB530" s="291">
        <f>IF(AB410="kW",SUMPRODUCT(N411:N515,P411:P515,AB411:AB515),SUMPRODUCT(E411:E515,AB411:AB515))</f>
        <v>7920.3689932121615</v>
      </c>
      <c r="AC530" s="291">
        <f>IF(AC410="kW",SUMPRODUCT(N411:N515,P411:P515,AC411:AC515),SUMPRODUCT(E411:E515,AC411:AC515))</f>
        <v>3095.9308220749103</v>
      </c>
      <c r="AD530" s="291">
        <f>IF(AD410="kW",SUMPRODUCT(N411:N515,P411:P515,AD411:AD515),SUMPRODUCT(E411:E515, AD411:AD515))</f>
        <v>0</v>
      </c>
      <c r="AE530" s="291">
        <f>IF(AE410="kW",SUMPRODUCT(N411:N515,P411:P515,AE411:AE515),SUMPRODUCT(E411:E515,AE411:AE515))</f>
        <v>0</v>
      </c>
      <c r="AF530" s="291">
        <f>IF(AF410="kW",SUMPRODUCT(N411:N515,P411:P515,AF411:AF515),SUMPRODUCT(E411:E515,AF411:AF515))</f>
        <v>0</v>
      </c>
      <c r="AG530" s="340">
        <f>'8.  Streetlighting'!F109</f>
        <v>2111.0376000000001</v>
      </c>
      <c r="AH530" s="291">
        <f>IF(AH410="kW",SUMPRODUCT(N411:N515,P411:P515,AH411:AH515),SUMPRODUCT(E411:E515,AH411:AH515))</f>
        <v>0</v>
      </c>
      <c r="AI530" s="291">
        <f>IF(AI410="kW",SUMPRODUCT(N411:N515,P411:P515,AI411:AI515),SUMPRODUCT(E411:E515,AI411:AI515))</f>
        <v>0</v>
      </c>
      <c r="AJ530" s="291">
        <f>IF(AJ410="kW",SUMPRODUCT(N411:N515,P411:P515,AJ411:AJ515),SUMPRODUCT(E411:E515,AJ411:AJ515))</f>
        <v>0</v>
      </c>
      <c r="AK530" s="291">
        <f>IF(AK410="kW",SUMPRODUCT(N411:N515,P411:P515,AK411:AK515),SUMPRODUCT(E411:E515,AK411:AK515))</f>
        <v>0</v>
      </c>
      <c r="AL530" s="291">
        <f>IF(AL410="kW",SUMPRODUCT(N411:N515,P411:P515,AL411:AL515),SUMPRODUCT(E411:E515,AL411:AL515))</f>
        <v>0</v>
      </c>
      <c r="AM530" s="353"/>
    </row>
    <row r="531" spans="2:39" ht="15">
      <c r="B531" s="324" t="s">
        <v>202</v>
      </c>
      <c r="C531" s="356"/>
      <c r="D531" s="279"/>
      <c r="E531" s="279"/>
      <c r="F531" s="279"/>
      <c r="G531" s="279"/>
      <c r="H531" s="279"/>
      <c r="I531" s="279"/>
      <c r="J531" s="279"/>
      <c r="K531" s="279"/>
      <c r="L531" s="279"/>
      <c r="M531" s="279"/>
      <c r="N531" s="279"/>
      <c r="O531" s="357"/>
      <c r="P531" s="279"/>
      <c r="Q531" s="279"/>
      <c r="R531" s="279"/>
      <c r="S531" s="304"/>
      <c r="T531" s="309"/>
      <c r="U531" s="309"/>
      <c r="V531" s="279"/>
      <c r="W531" s="279"/>
      <c r="X531" s="309"/>
      <c r="Y531" s="291">
        <f>SUMPRODUCT(F411:F515,Y411:Y515)</f>
        <v>769665.96493194485</v>
      </c>
      <c r="Z531" s="291">
        <f>SUMPRODUCT(F411:F515,Z411:Z515)</f>
        <v>485964.62198499922</v>
      </c>
      <c r="AA531" s="291">
        <f>IF(AA410="kW",SUMPRODUCT(N411:N515,Q411:Q515,AA411:AA515),SUMPRODUCT(F411:F515,AA411:AA515))</f>
        <v>916.14717359727649</v>
      </c>
      <c r="AB531" s="291">
        <f>IF(AB410="kW",SUMPRODUCT(N411:N515,Q411:Q515,AB411:AB515),SUMPRODUCT(F411:F515,AB411:AB515))</f>
        <v>7920.3689932121615</v>
      </c>
      <c r="AC531" s="291">
        <f>IF(AC410="kW",SUMPRODUCT(N411:N515,Q411:Q515,AC411:AC515),SUMPRODUCT(F411:F515, AC411:AC515))</f>
        <v>1287.57882207491</v>
      </c>
      <c r="AD531" s="291">
        <f>IF(AD410="kW",SUMPRODUCT(N411:N515,Q411:Q515,AD411:AD515),SUMPRODUCT(F411:F515, AD411:AD515))</f>
        <v>0</v>
      </c>
      <c r="AE531" s="291">
        <f>IF(AE410="kW",SUMPRODUCT(N411:N515,Q411:Q515,AE411:AE515),SUMPRODUCT(F411:F515,AE411:AE515))</f>
        <v>0</v>
      </c>
      <c r="AF531" s="291">
        <f>IF(AF410="kW",SUMPRODUCT(N411:N515,Q411:Q515,AF411:AF515),SUMPRODUCT(F411:F515,AF411:AF515))</f>
        <v>0</v>
      </c>
      <c r="AG531" s="340">
        <f>'8.  Streetlighting'!F110</f>
        <v>2111.0376000000001</v>
      </c>
      <c r="AH531" s="291">
        <f>IF(AH410="kW",SUMPRODUCT(N411:N515,Q411:Q515,AH411:AH515),SUMPRODUCT(F411:F515,AH411:AH515))</f>
        <v>0</v>
      </c>
      <c r="AI531" s="291">
        <f>IF(AI410="kW",SUMPRODUCT(N411:N515,Q411:Q515,AI411:AI515),SUMPRODUCT(F411:F515,AI411:AI515))</f>
        <v>0</v>
      </c>
      <c r="AJ531" s="291">
        <f>IF(AJ410="kW",SUMPRODUCT(N411:N515,Q411:Q515,AJ411:AJ515),SUMPRODUCT(F411:F515,AJ411:AJ515))</f>
        <v>0</v>
      </c>
      <c r="AK531" s="291">
        <f>IF(AK410="kW",SUMPRODUCT(N411:N515,Q411:Q515,AK411:AK515),SUMPRODUCT(F411:F515,AK411:AK515))</f>
        <v>0</v>
      </c>
      <c r="AL531" s="291">
        <f>IF(AL410="kW",SUMPRODUCT(N411:N515,Q411:Q515,AL411:AL515),SUMPRODUCT(F411:F515,AL411:AL515))</f>
        <v>0</v>
      </c>
      <c r="AM531" s="337"/>
    </row>
    <row r="532" spans="2:39" ht="15">
      <c r="B532" s="324" t="s">
        <v>203</v>
      </c>
      <c r="C532" s="356"/>
      <c r="D532" s="279"/>
      <c r="E532" s="279"/>
      <c r="F532" s="279"/>
      <c r="G532" s="279"/>
      <c r="H532" s="279"/>
      <c r="I532" s="279"/>
      <c r="J532" s="279"/>
      <c r="K532" s="279"/>
      <c r="L532" s="279"/>
      <c r="M532" s="279"/>
      <c r="N532" s="279"/>
      <c r="O532" s="357"/>
      <c r="P532" s="279"/>
      <c r="Q532" s="279"/>
      <c r="R532" s="279"/>
      <c r="S532" s="304"/>
      <c r="T532" s="309"/>
      <c r="U532" s="309"/>
      <c r="V532" s="279"/>
      <c r="W532" s="279"/>
      <c r="X532" s="309"/>
      <c r="Y532" s="291">
        <f>SUMPRODUCT(G411:G515,Y411:Y515)</f>
        <v>765574.14724874473</v>
      </c>
      <c r="Z532" s="291">
        <f>SUMPRODUCT(G411:G515,Z411:Z515)</f>
        <v>356486.87797091558</v>
      </c>
      <c r="AA532" s="291">
        <f>IF(AA410="kW",SUMPRODUCT(N411:N515,R411:R515,AA411:AA515),SUMPRODUCT(G411:G515,AA411:AA515))</f>
        <v>898.73775210779547</v>
      </c>
      <c r="AB532" s="291">
        <f>IF(AB410="kW",SUMPRODUCT(N411:N515,R411:R515,AB411:AB515),SUMPRODUCT(G411:G515,AB411:AB515))</f>
        <v>7905.1406860432917</v>
      </c>
      <c r="AC532" s="291">
        <f>IF(AC410="kW",SUMPRODUCT(N411:N515,R411:R515,AC411:AC515),SUMPRODUCT(G411:G515, AC411:AC515))</f>
        <v>1270.2080210879938</v>
      </c>
      <c r="AD532" s="291">
        <f>IF(AD410="kW",SUMPRODUCT(N411:N515,R411:R515,AD411:AD515),SUMPRODUCT(G411:G515, AD411:AD515))</f>
        <v>0</v>
      </c>
      <c r="AE532" s="291">
        <f>IF(AE410="kW",SUMPRODUCT(N411:N515,R411:R515,AE411:AE515),SUMPRODUCT(G411:G515,AE411:AE515))</f>
        <v>0</v>
      </c>
      <c r="AF532" s="291">
        <f>IF(AF410="kW",SUMPRODUCT(N411:N515,R411:R515,AF411:AF515),SUMPRODUCT(G411:G515,AF411:AF515))</f>
        <v>0</v>
      </c>
      <c r="AG532" s="340">
        <f>'8.  Streetlighting'!F111</f>
        <v>2111.0376000000001</v>
      </c>
      <c r="AH532" s="291">
        <f>IF(AH410="kW",SUMPRODUCT(N411:N515,R411:R515,AH411:AH515),SUMPRODUCT(G411:G515,AH411:AH515))</f>
        <v>0</v>
      </c>
      <c r="AI532" s="291">
        <f>IF(AI410="kW",SUMPRODUCT(N411:N515,R411:R515,AI411:AI515),SUMPRODUCT(G411:G515,AI411:AI515))</f>
        <v>0</v>
      </c>
      <c r="AJ532" s="291">
        <f>IF(AJ410="kW",SUMPRODUCT(N411:N515,R411:R515,AJ411:AJ515),SUMPRODUCT(G411:G515,AJ411:AJ515))</f>
        <v>0</v>
      </c>
      <c r="AK532" s="291">
        <f>IF(AK410="kW",SUMPRODUCT(N411:N515,R411:R515,AK411:AK515),SUMPRODUCT(G411:G515,AK411:AK515))</f>
        <v>0</v>
      </c>
      <c r="AL532" s="291">
        <f>IF(AL410="kW",SUMPRODUCT(N411:N515,R411:R515,AL411:AL515),SUMPRODUCT(G411:G515,AL411:AL515))</f>
        <v>0</v>
      </c>
      <c r="AM532" s="337"/>
    </row>
    <row r="533" spans="2:39" ht="15">
      <c r="B533" s="324" t="s">
        <v>204</v>
      </c>
      <c r="C533" s="356"/>
      <c r="D533" s="279"/>
      <c r="E533" s="279"/>
      <c r="F533" s="279"/>
      <c r="G533" s="279"/>
      <c r="H533" s="279"/>
      <c r="I533" s="279"/>
      <c r="J533" s="279"/>
      <c r="K533" s="279"/>
      <c r="L533" s="279"/>
      <c r="M533" s="279"/>
      <c r="N533" s="279"/>
      <c r="O533" s="357"/>
      <c r="P533" s="279"/>
      <c r="Q533" s="279"/>
      <c r="R533" s="279"/>
      <c r="S533" s="304"/>
      <c r="T533" s="309"/>
      <c r="U533" s="309"/>
      <c r="V533" s="279"/>
      <c r="W533" s="279"/>
      <c r="X533" s="309"/>
      <c r="Y533" s="291">
        <f>SUMPRODUCT(H411:H515,Y411:Y515)</f>
        <v>0</v>
      </c>
      <c r="Z533" s="291">
        <f>SUMPRODUCT(H411:H515,Z411:Z515)</f>
        <v>0</v>
      </c>
      <c r="AA533" s="291">
        <f>IF(AA410="kW",SUMPRODUCT(N411:N515,S411:S515,AA411:AA515),SUMPRODUCT(H411:H515,AA411:AA515))</f>
        <v>0</v>
      </c>
      <c r="AB533" s="291">
        <f>IF(AB410="kW",SUMPRODUCT(N411:N515,S411:S515,AB411:AB515),SUMPRODUCT(H411:H515,AB411:AB515))</f>
        <v>0</v>
      </c>
      <c r="AC533" s="291">
        <f>IF(AC410="kW",SUMPRODUCT(N411:N515,S411:S515,AC411:AC515),SUMPRODUCT(H411:H515, AC411:AC515))</f>
        <v>0</v>
      </c>
      <c r="AD533" s="291">
        <f>IF(AD410="kW",SUMPRODUCT(N411:N515,S411:S515,AD411:AD515),SUMPRODUCT(H411:H515, AD411:AD515))</f>
        <v>0</v>
      </c>
      <c r="AE533" s="291">
        <f>IF(AE410="kW",SUMPRODUCT(N411:N515,S411:S515,AE411:AE515),SUMPRODUCT(H411:H515,AE411:AE515))</f>
        <v>0</v>
      </c>
      <c r="AF533" s="291">
        <f>IF(AF410="kW",SUMPRODUCT(N411:N515,S411:S515,AF411:AF515),SUMPRODUCT(H411:H515,AF411:AF515))</f>
        <v>0</v>
      </c>
      <c r="AG533" s="340">
        <f>'8.  Streetlighting'!F225</f>
        <v>0</v>
      </c>
      <c r="AH533" s="291">
        <f>IF(AH410="kW",SUMPRODUCT(N411:N515,S411:S515,AH411:AH515),SUMPRODUCT(H411:H515,AH411:AH515))</f>
        <v>0</v>
      </c>
      <c r="AI533" s="291">
        <f>IF(AI410="kW",SUMPRODUCT(N411:N515,S411:S515,AI411:AI515),SUMPRODUCT(H411:H515,AI411:AI515))</f>
        <v>0</v>
      </c>
      <c r="AJ533" s="291">
        <f>IF(AJ410="kW",SUMPRODUCT(N411:N515,S411:S515,AJ411:AJ515),SUMPRODUCT(H411:H515,AJ411:AJ515))</f>
        <v>0</v>
      </c>
      <c r="AK533" s="291">
        <f>IF(AK410="kW",SUMPRODUCT(N411:N515,S411:S515,AK411:AK515),SUMPRODUCT(H411:H515,AK411:AK515))</f>
        <v>0</v>
      </c>
      <c r="AL533" s="291">
        <f>IF(AL410="kW",SUMPRODUCT(N411:N515,S411:S515,AL411:AL515),SUMPRODUCT(H411:H515,AL411:AL515))</f>
        <v>0</v>
      </c>
      <c r="AM533" s="337"/>
    </row>
    <row r="534" spans="2:39" ht="15">
      <c r="B534" s="324" t="s">
        <v>205</v>
      </c>
      <c r="C534" s="356"/>
      <c r="D534" s="279"/>
      <c r="E534" s="279"/>
      <c r="F534" s="279"/>
      <c r="G534" s="279"/>
      <c r="H534" s="279"/>
      <c r="I534" s="279"/>
      <c r="J534" s="279"/>
      <c r="K534" s="279"/>
      <c r="L534" s="279"/>
      <c r="M534" s="279"/>
      <c r="N534" s="279"/>
      <c r="O534" s="357"/>
      <c r="P534" s="279"/>
      <c r="Q534" s="279"/>
      <c r="R534" s="279"/>
      <c r="S534" s="304"/>
      <c r="T534" s="309"/>
      <c r="U534" s="309"/>
      <c r="V534" s="279"/>
      <c r="W534" s="279"/>
      <c r="X534" s="309"/>
      <c r="Y534" s="291">
        <f>SUMPRODUCT(I411:I515,Y411:Y515)</f>
        <v>0</v>
      </c>
      <c r="Z534" s="291">
        <f>SUMPRODUCT(I411:I515,Z411:Z515)</f>
        <v>0</v>
      </c>
      <c r="AA534" s="291">
        <f>IF(AA410="kW",SUMPRODUCT(N411:N515,T411:T515,AA411:AA515),SUMPRODUCT(I411:I515,AA411:AA515))</f>
        <v>0</v>
      </c>
      <c r="AB534" s="291">
        <f>IF(AB410="kW",SUMPRODUCT(N411:N515,T411:T515,AB411:AB515),SUMPRODUCT(I411:I515,AB411:AB515))</f>
        <v>0</v>
      </c>
      <c r="AC534" s="291">
        <f>IF(AC410="kW",SUMPRODUCT(N411:N515,T411:T515,AC411:AC515),SUMPRODUCT(I411:I515, AC411:AC515))</f>
        <v>0</v>
      </c>
      <c r="AD534" s="291">
        <f>IF(AD410="kW",SUMPRODUCT(N411:N515,T411:T515,AD411:AD515),SUMPRODUCT(I411:I515, AD411:AD515))</f>
        <v>0</v>
      </c>
      <c r="AE534" s="291">
        <f>IF(AE410="kW",SUMPRODUCT(N411:N515,T411:T515,AE411:AE515),SUMPRODUCT(I411:I515,AE411:AE515))</f>
        <v>0</v>
      </c>
      <c r="AF534" s="291">
        <f>IF(AF410="kW",SUMPRODUCT(N411:N515,T411:T515,AF411:AF515),SUMPRODUCT(I411:I515,AF411:AF515))</f>
        <v>0</v>
      </c>
      <c r="AG534" s="291">
        <f>IF(AG410="kW",SUMPRODUCT(N411:N515,T411:T515,AG411:AG515),SUMPRODUCT(I411:I515,AG411:AG515))</f>
        <v>0</v>
      </c>
      <c r="AH534" s="291">
        <f>IF(AH410="kW",SUMPRODUCT(N411:N515,T411:T515,AH411:AH515),SUMPRODUCT(I411:I515,AH411:AH515))</f>
        <v>0</v>
      </c>
      <c r="AI534" s="291">
        <f>IF(AI410="kW",SUMPRODUCT(N411:N515,T411:T515,AI411:AI515),SUMPRODUCT(I411:I515,AI411:AI515))</f>
        <v>0</v>
      </c>
      <c r="AJ534" s="291">
        <f>IF(AJ410="kW",SUMPRODUCT(N411:N515,T411:T515,AJ411:AJ515),SUMPRODUCT(I411:I515,AJ411:AJ515))</f>
        <v>0</v>
      </c>
      <c r="AK534" s="291">
        <f>IF(AK410="kW",SUMPRODUCT(N411:N515,T411:T515,AK411:AK515),SUMPRODUCT(I411:I515,AK411:AK515))</f>
        <v>0</v>
      </c>
      <c r="AL534" s="291">
        <f>IF(AL410="kW",SUMPRODUCT(N411:N515,T411:T515,AL411:AL515),SUMPRODUCT(I411:I515,AL411:AL515))</f>
        <v>0</v>
      </c>
      <c r="AM534" s="337"/>
    </row>
    <row r="535" spans="2:39" ht="15">
      <c r="B535" s="381" t="s">
        <v>206</v>
      </c>
      <c r="C535" s="359"/>
      <c r="D535" s="384"/>
      <c r="E535" s="384"/>
      <c r="F535" s="384"/>
      <c r="G535" s="384"/>
      <c r="H535" s="384"/>
      <c r="I535" s="384"/>
      <c r="J535" s="384"/>
      <c r="K535" s="384"/>
      <c r="L535" s="384"/>
      <c r="M535" s="384"/>
      <c r="N535" s="384"/>
      <c r="O535" s="383"/>
      <c r="P535" s="384"/>
      <c r="Q535" s="384"/>
      <c r="R535" s="384"/>
      <c r="S535" s="364"/>
      <c r="T535" s="385"/>
      <c r="U535" s="385"/>
      <c r="V535" s="384"/>
      <c r="W535" s="384"/>
      <c r="X535" s="385"/>
      <c r="Y535" s="326">
        <f>SUMPRODUCT(J411:J515,Y411:Y515)</f>
        <v>0</v>
      </c>
      <c r="Z535" s="326">
        <f>SUMPRODUCT(J411:J515,Z411:Z515)</f>
        <v>0</v>
      </c>
      <c r="AA535" s="326">
        <f>IF(AA410="kW",SUMPRODUCT(N411:N515,U411:U515,AA411:AA515),SUMPRODUCT(J411:J515,AA411:AA515))</f>
        <v>0</v>
      </c>
      <c r="AB535" s="326">
        <f>IF(AB410="kW",SUMPRODUCT(N411:N515,U411:U515,AB411:AB515),SUMPRODUCT(J411:J515,AB411:AB515))</f>
        <v>0</v>
      </c>
      <c r="AC535" s="326">
        <f>IF(AC410="kW",SUMPRODUCT(N411:N515,U411:U515,AC411:AC515),SUMPRODUCT(J411:J515, AC411:AC515))</f>
        <v>0</v>
      </c>
      <c r="AD535" s="326">
        <f>IF(AD410="kW",SUMPRODUCT(N411:N515,U411:U515,AD411:AD515),SUMPRODUCT(J411:J515, AD411:AD515))</f>
        <v>0</v>
      </c>
      <c r="AE535" s="326">
        <f>IF(AE410="kW",SUMPRODUCT(N411:N515,U411:U515,AE411:AE515),SUMPRODUCT(J411:J515,AE411:AE515))</f>
        <v>0</v>
      </c>
      <c r="AF535" s="326">
        <f>IF(AF410="kW",SUMPRODUCT(N411:N515,U411:U515,AF411:AF515),SUMPRODUCT(J411:J515,AF411:AF515))</f>
        <v>0</v>
      </c>
      <c r="AG535" s="326">
        <f>IF(AG410="kW",SUMPRODUCT(N411:N515,U411:U515,AG411:AG515),SUMPRODUCT(J411:J515,AG411:AG515))</f>
        <v>0</v>
      </c>
      <c r="AH535" s="326">
        <f>IF(AH410="kW",SUMPRODUCT(N411:N515,U411:U515,AH411:AH515),SUMPRODUCT(J411:J515,AH411:AH515))</f>
        <v>0</v>
      </c>
      <c r="AI535" s="326">
        <f>IF(AI410="kW",SUMPRODUCT(N411:N515,U411:U515,AI411:AI515),SUMPRODUCT(J411:J515,AI411:AI515))</f>
        <v>0</v>
      </c>
      <c r="AJ535" s="326">
        <f>IF(AJ410="kW",SUMPRODUCT(N411:N515,U411:U515,AJ411:AJ515),SUMPRODUCT(J411:J515,AJ411:AJ515))</f>
        <v>0</v>
      </c>
      <c r="AK535" s="326">
        <f>IF(AK410="kW",SUMPRODUCT(N411:N515,U411:U515,AK411:AK515),SUMPRODUCT(J411:J515,AK411:AK515))</f>
        <v>0</v>
      </c>
      <c r="AL535" s="326">
        <f>IF(AL410="kW",SUMPRODUCT(N411:N515,U411:U515,AL411:AL515),SUMPRODUCT(J411:J515,AL411:AL515))</f>
        <v>0</v>
      </c>
      <c r="AM535" s="386"/>
    </row>
    <row r="536" spans="2:39" ht="22.5" customHeight="1">
      <c r="B536" s="368" t="s">
        <v>741</v>
      </c>
      <c r="C536" s="387"/>
      <c r="D536" s="388"/>
      <c r="E536" s="388"/>
      <c r="F536" s="388"/>
      <c r="G536" s="388"/>
      <c r="H536" s="388"/>
      <c r="I536" s="388"/>
      <c r="J536" s="388"/>
      <c r="K536" s="388"/>
      <c r="L536" s="388"/>
      <c r="M536" s="388"/>
      <c r="N536" s="388"/>
      <c r="O536" s="388"/>
      <c r="P536" s="388"/>
      <c r="Q536" s="388"/>
      <c r="R536" s="388"/>
      <c r="S536" s="371"/>
      <c r="T536" s="372"/>
      <c r="U536" s="388"/>
      <c r="V536" s="388"/>
      <c r="W536" s="388"/>
      <c r="X536" s="388"/>
      <c r="Y536" s="409"/>
      <c r="Z536" s="409"/>
      <c r="AA536" s="409"/>
      <c r="AB536" s="409"/>
      <c r="AC536" s="409"/>
      <c r="AD536" s="409"/>
      <c r="AE536" s="409"/>
      <c r="AF536" s="409"/>
      <c r="AG536" s="409"/>
      <c r="AH536" s="409"/>
      <c r="AI536" s="409"/>
      <c r="AJ536" s="409"/>
      <c r="AK536" s="409"/>
      <c r="AL536" s="409"/>
      <c r="AM536" s="389"/>
    </row>
    <row r="538" spans="2:39" ht="14.4">
      <c r="B538" s="595" t="s">
        <v>525</v>
      </c>
    </row>
  </sheetData>
  <sheetProtection formatCells="0" formatColumns="0" formatRows="0" insertColumns="0" insertRows="0" insertHyperlinks="0" deleteColumns="0" deleteRows="0" sort="0" autoFilter="0" pivotTables="0"/>
  <mergeCells count="33">
    <mergeCell ref="Y278:AM278"/>
    <mergeCell ref="Y408:AM408"/>
    <mergeCell ref="B278:B279"/>
    <mergeCell ref="C278:C279"/>
    <mergeCell ref="E278:M278"/>
    <mergeCell ref="N278:N279"/>
    <mergeCell ref="P278:X278"/>
    <mergeCell ref="B408:B409"/>
    <mergeCell ref="C408:C409"/>
    <mergeCell ref="E408:M408"/>
    <mergeCell ref="N408:N409"/>
    <mergeCell ref="P408:X408"/>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7"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7" location="'4.  2011-2014 LRAM'!A1" display="Return to top"/>
    <hyperlink ref="B538" location="'4.  2011-2014 LRAM'!A1" display="Return to top"/>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3:AP1141"/>
  <sheetViews>
    <sheetView topLeftCell="A129" zoomScale="90" zoomScaleNormal="90" workbookViewId="0">
      <pane xSplit="2" topLeftCell="C1" activePane="topRight" state="frozen"/>
      <selection pane="topRight" activeCell="Q136" sqref="Q136"/>
    </sheetView>
  </sheetViews>
  <sheetFormatPr defaultColWidth="9.109375" defaultRowHeight="14.4" outlineLevelRow="1" outlineLevelCol="1"/>
  <cols>
    <col min="1" max="1" width="4.44140625" style="522" customWidth="1"/>
    <col min="2" max="2" width="44.109375" style="427" customWidth="1"/>
    <col min="3" max="3" width="13.44140625" style="427" customWidth="1"/>
    <col min="4" max="4" width="17" style="427" customWidth="1"/>
    <col min="5" max="5" width="11.33203125" style="427" bestFit="1" customWidth="1" outlineLevel="1"/>
    <col min="6" max="13" width="10.109375" style="427" bestFit="1" customWidth="1" outlineLevel="1"/>
    <col min="14" max="14" width="13.44140625" style="427" customWidth="1" outlineLevel="1"/>
    <col min="15" max="15" width="15.6640625" style="427" customWidth="1"/>
    <col min="16" max="24" width="9.109375" style="427" customWidth="1" outlineLevel="1"/>
    <col min="25" max="25" width="16.44140625" style="427" customWidth="1"/>
    <col min="26" max="27" width="15" style="427" customWidth="1"/>
    <col min="28" max="28" width="17.6640625" style="427" customWidth="1"/>
    <col min="29" max="29" width="19.6640625" style="427" customWidth="1"/>
    <col min="30" max="30" width="18.6640625" style="427" customWidth="1"/>
    <col min="31" max="35" width="14.88671875" style="427" customWidth="1"/>
    <col min="36" max="38" width="17.33203125" style="427" customWidth="1"/>
    <col min="39" max="39" width="14.44140625" style="427" customWidth="1"/>
    <col min="40" max="40" width="11.6640625" style="427" customWidth="1"/>
    <col min="41" max="16384" width="9.109375" style="427"/>
  </cols>
  <sheetData>
    <row r="13" spans="2:39" ht="15" thickBot="1"/>
    <row r="14" spans="2:39" ht="26.25" customHeight="1" thickBot="1">
      <c r="B14" s="852"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52"/>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52"/>
      <c r="C16" s="849" t="s">
        <v>550</v>
      </c>
      <c r="D16" s="850"/>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6">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52" t="s">
        <v>504</v>
      </c>
      <c r="C18" s="853" t="s">
        <v>692</v>
      </c>
      <c r="D18" s="853"/>
      <c r="E18" s="853"/>
      <c r="F18" s="853"/>
      <c r="G18" s="853"/>
      <c r="H18" s="853"/>
      <c r="I18" s="853"/>
      <c r="J18" s="853"/>
      <c r="K18" s="853"/>
      <c r="L18" s="853"/>
      <c r="M18" s="853"/>
      <c r="N18" s="853"/>
      <c r="O18" s="853"/>
      <c r="P18" s="853"/>
      <c r="Q18" s="853"/>
      <c r="R18" s="853"/>
      <c r="S18" s="853"/>
      <c r="T18" s="853"/>
      <c r="U18" s="853"/>
      <c r="V18" s="853"/>
      <c r="W18" s="853"/>
      <c r="X18" s="853"/>
      <c r="Y18" s="606"/>
      <c r="Z18" s="606"/>
      <c r="AA18" s="606"/>
      <c r="AB18" s="606"/>
      <c r="AC18" s="606"/>
      <c r="AD18" s="606"/>
      <c r="AE18" s="270"/>
      <c r="AF18" s="265"/>
      <c r="AG18" s="265"/>
      <c r="AH18" s="265"/>
      <c r="AI18" s="265"/>
      <c r="AJ18" s="265"/>
      <c r="AK18" s="265"/>
      <c r="AL18" s="265"/>
      <c r="AM18" s="265"/>
    </row>
    <row r="19" spans="2:39" ht="45.75" customHeight="1">
      <c r="B19" s="852"/>
      <c r="C19" s="853" t="s">
        <v>573</v>
      </c>
      <c r="D19" s="853"/>
      <c r="E19" s="853"/>
      <c r="F19" s="853"/>
      <c r="G19" s="853"/>
      <c r="H19" s="853"/>
      <c r="I19" s="853"/>
      <c r="J19" s="853"/>
      <c r="K19" s="853"/>
      <c r="L19" s="853"/>
      <c r="M19" s="853"/>
      <c r="N19" s="853"/>
      <c r="O19" s="853"/>
      <c r="P19" s="853"/>
      <c r="Q19" s="853"/>
      <c r="R19" s="853"/>
      <c r="S19" s="853"/>
      <c r="T19" s="853"/>
      <c r="U19" s="853"/>
      <c r="V19" s="853"/>
      <c r="W19" s="853"/>
      <c r="X19" s="853"/>
      <c r="Y19" s="606"/>
      <c r="Z19" s="606"/>
      <c r="AA19" s="606"/>
      <c r="AB19" s="606"/>
      <c r="AC19" s="606"/>
      <c r="AD19" s="606"/>
      <c r="AE19" s="270"/>
      <c r="AF19" s="265"/>
      <c r="AG19" s="265"/>
      <c r="AH19" s="265"/>
      <c r="AI19" s="265"/>
      <c r="AJ19" s="265"/>
      <c r="AK19" s="265"/>
      <c r="AL19" s="265"/>
      <c r="AM19" s="265"/>
    </row>
    <row r="20" spans="2:39" ht="62.25" customHeight="1">
      <c r="B20" s="273"/>
      <c r="C20" s="853" t="s">
        <v>571</v>
      </c>
      <c r="D20" s="853"/>
      <c r="E20" s="853"/>
      <c r="F20" s="853"/>
      <c r="G20" s="853"/>
      <c r="H20" s="853"/>
      <c r="I20" s="853"/>
      <c r="J20" s="853"/>
      <c r="K20" s="853"/>
      <c r="L20" s="853"/>
      <c r="M20" s="853"/>
      <c r="N20" s="853"/>
      <c r="O20" s="853"/>
      <c r="P20" s="853"/>
      <c r="Q20" s="853"/>
      <c r="R20" s="853"/>
      <c r="S20" s="853"/>
      <c r="T20" s="853"/>
      <c r="U20" s="853"/>
      <c r="V20" s="853"/>
      <c r="W20" s="853"/>
      <c r="X20" s="853"/>
      <c r="Y20" s="606"/>
      <c r="Z20" s="606"/>
      <c r="AA20" s="606"/>
      <c r="AB20" s="606"/>
      <c r="AC20" s="606"/>
      <c r="AD20" s="606"/>
      <c r="AE20" s="428"/>
      <c r="AF20" s="265"/>
      <c r="AG20" s="265"/>
      <c r="AH20" s="265"/>
      <c r="AI20" s="265"/>
      <c r="AJ20" s="265"/>
      <c r="AK20" s="265"/>
      <c r="AL20" s="265"/>
      <c r="AM20" s="265"/>
    </row>
    <row r="21" spans="2:39" ht="37.5" customHeight="1">
      <c r="B21" s="273"/>
      <c r="C21" s="853" t="s">
        <v>636</v>
      </c>
      <c r="D21" s="853"/>
      <c r="E21" s="853"/>
      <c r="F21" s="853"/>
      <c r="G21" s="853"/>
      <c r="H21" s="853"/>
      <c r="I21" s="853"/>
      <c r="J21" s="853"/>
      <c r="K21" s="853"/>
      <c r="L21" s="853"/>
      <c r="M21" s="853"/>
      <c r="N21" s="853"/>
      <c r="O21" s="853"/>
      <c r="P21" s="853"/>
      <c r="Q21" s="853"/>
      <c r="R21" s="853"/>
      <c r="S21" s="853"/>
      <c r="T21" s="853"/>
      <c r="U21" s="853"/>
      <c r="V21" s="853"/>
      <c r="W21" s="853"/>
      <c r="X21" s="853"/>
      <c r="Y21" s="606"/>
      <c r="Z21" s="606"/>
      <c r="AA21" s="606"/>
      <c r="AB21" s="606"/>
      <c r="AC21" s="606"/>
      <c r="AD21" s="606"/>
      <c r="AE21" s="276"/>
      <c r="AF21" s="265"/>
      <c r="AG21" s="265"/>
      <c r="AH21" s="265"/>
      <c r="AI21" s="265"/>
      <c r="AJ21" s="265"/>
      <c r="AK21" s="265"/>
      <c r="AL21" s="265"/>
      <c r="AM21" s="265"/>
    </row>
    <row r="22" spans="2:39" ht="54.75" customHeight="1">
      <c r="B22" s="273"/>
      <c r="C22" s="853" t="s">
        <v>621</v>
      </c>
      <c r="D22" s="853"/>
      <c r="E22" s="853"/>
      <c r="F22" s="853"/>
      <c r="G22" s="853"/>
      <c r="H22" s="853"/>
      <c r="I22" s="853"/>
      <c r="J22" s="853"/>
      <c r="K22" s="853"/>
      <c r="L22" s="853"/>
      <c r="M22" s="853"/>
      <c r="N22" s="853"/>
      <c r="O22" s="853"/>
      <c r="P22" s="853"/>
      <c r="Q22" s="853"/>
      <c r="R22" s="853"/>
      <c r="S22" s="853"/>
      <c r="T22" s="853"/>
      <c r="U22" s="853"/>
      <c r="V22" s="853"/>
      <c r="W22" s="853"/>
      <c r="X22" s="853"/>
      <c r="Y22" s="606"/>
      <c r="Z22" s="606"/>
      <c r="AA22" s="606"/>
      <c r="AB22" s="606"/>
      <c r="AC22" s="606"/>
      <c r="AD22" s="606"/>
      <c r="AE22" s="428"/>
      <c r="AF22" s="265"/>
      <c r="AG22" s="265"/>
      <c r="AH22" s="265"/>
      <c r="AI22" s="265"/>
      <c r="AJ22" s="265"/>
      <c r="AK22" s="265"/>
      <c r="AL22" s="265"/>
      <c r="AM22" s="265"/>
    </row>
    <row r="23" spans="2:39" ht="15.6">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6">
      <c r="B24" s="852" t="s">
        <v>526</v>
      </c>
      <c r="C24" s="596" t="s">
        <v>528</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6">
      <c r="B25" s="852"/>
      <c r="C25" s="596" t="s">
        <v>529</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6">
      <c r="B26" s="539"/>
      <c r="C26" s="596" t="s">
        <v>530</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6">
      <c r="B27" s="539"/>
      <c r="C27" s="596" t="s">
        <v>531</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6">
      <c r="B28" s="539"/>
      <c r="C28" s="596" t="s">
        <v>532</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6">
      <c r="B29" s="539"/>
      <c r="C29" s="596" t="s">
        <v>533</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6">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6">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6">
      <c r="B33" s="280" t="s">
        <v>266</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54" t="s">
        <v>211</v>
      </c>
      <c r="C34" s="856" t="s">
        <v>33</v>
      </c>
      <c r="D34" s="284" t="s">
        <v>421</v>
      </c>
      <c r="E34" s="858" t="s">
        <v>209</v>
      </c>
      <c r="F34" s="859"/>
      <c r="G34" s="859"/>
      <c r="H34" s="859"/>
      <c r="I34" s="859"/>
      <c r="J34" s="859"/>
      <c r="K34" s="859"/>
      <c r="L34" s="859"/>
      <c r="M34" s="860"/>
      <c r="N34" s="864" t="s">
        <v>213</v>
      </c>
      <c r="O34" s="284" t="s">
        <v>422</v>
      </c>
      <c r="P34" s="858" t="s">
        <v>212</v>
      </c>
      <c r="Q34" s="859"/>
      <c r="R34" s="859"/>
      <c r="S34" s="859"/>
      <c r="T34" s="859"/>
      <c r="U34" s="859"/>
      <c r="V34" s="859"/>
      <c r="W34" s="859"/>
      <c r="X34" s="860"/>
      <c r="Y34" s="861" t="s">
        <v>243</v>
      </c>
      <c r="Z34" s="862"/>
      <c r="AA34" s="862"/>
      <c r="AB34" s="862"/>
      <c r="AC34" s="862"/>
      <c r="AD34" s="862"/>
      <c r="AE34" s="862"/>
      <c r="AF34" s="862"/>
      <c r="AG34" s="862"/>
      <c r="AH34" s="862"/>
      <c r="AI34" s="862"/>
      <c r="AJ34" s="862"/>
      <c r="AK34" s="862"/>
      <c r="AL34" s="862"/>
      <c r="AM34" s="863"/>
    </row>
    <row r="35" spans="1:39" ht="65.25" customHeight="1">
      <c r="B35" s="855"/>
      <c r="C35" s="857"/>
      <c r="D35" s="285">
        <v>2015</v>
      </c>
      <c r="E35" s="285">
        <v>2016</v>
      </c>
      <c r="F35" s="285">
        <v>2017</v>
      </c>
      <c r="G35" s="285">
        <v>2018</v>
      </c>
      <c r="H35" s="285">
        <v>2019</v>
      </c>
      <c r="I35" s="285">
        <v>2020</v>
      </c>
      <c r="J35" s="285">
        <v>2021</v>
      </c>
      <c r="K35" s="285">
        <v>2022</v>
      </c>
      <c r="L35" s="285">
        <v>2023</v>
      </c>
      <c r="M35" s="429">
        <v>2024</v>
      </c>
      <c r="N35" s="865"/>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GS&gt;50 to 999 kW</v>
      </c>
      <c r="AB35" s="285" t="str">
        <f>'1.  LRAMVA Summary'!G52</f>
        <v>Intermediate</v>
      </c>
      <c r="AC35" s="285" t="str">
        <f>'1.  LRAMVA Summary'!H52</f>
        <v>Large Use</v>
      </c>
      <c r="AD35" s="285" t="str">
        <f>'1.  LRAMVA Summary'!I52</f>
        <v>Embedded Distributor</v>
      </c>
      <c r="AE35" s="285" t="str">
        <f>'1.  LRAMVA Summary'!J52</f>
        <v>Unmetered Scattered Load</v>
      </c>
      <c r="AF35" s="285" t="str">
        <f>'1.  LRAMVA Summary'!K52</f>
        <v>Sentinel Lighting</v>
      </c>
      <c r="AG35" s="285" t="str">
        <f>'1.  LRAMVA Summary'!L52</f>
        <v>Street Lighting</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503</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v>
      </c>
      <c r="AD36" s="291" t="str">
        <f>'1.  LRAMVA Summary'!I53</f>
        <v>kW</v>
      </c>
      <c r="AE36" s="291" t="str">
        <f>'1.  LRAMVA Summary'!J53</f>
        <v>kWh</v>
      </c>
      <c r="AF36" s="291" t="str">
        <f>'1.  LRAMVA Summary'!K53</f>
        <v>kW</v>
      </c>
      <c r="AG36" s="291" t="str">
        <f>'1.  LRAMVA Summary'!L53</f>
        <v>kW</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496</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ht="15" outlineLevel="1">
      <c r="A38" s="522">
        <v>1</v>
      </c>
      <c r="B38" s="520" t="s">
        <v>95</v>
      </c>
      <c r="C38" s="291" t="s">
        <v>25</v>
      </c>
      <c r="D38" s="295">
        <v>110197</v>
      </c>
      <c r="E38" s="295">
        <v>109167</v>
      </c>
      <c r="F38" s="295">
        <v>109167</v>
      </c>
      <c r="G38" s="295"/>
      <c r="H38" s="295"/>
      <c r="I38" s="295"/>
      <c r="J38" s="295"/>
      <c r="K38" s="295"/>
      <c r="L38" s="295"/>
      <c r="M38" s="295"/>
      <c r="N38" s="291"/>
      <c r="O38" s="295">
        <v>7</v>
      </c>
      <c r="P38" s="295">
        <v>7</v>
      </c>
      <c r="Q38" s="295">
        <v>7</v>
      </c>
      <c r="R38" s="295"/>
      <c r="S38" s="295"/>
      <c r="T38" s="295"/>
      <c r="U38" s="295"/>
      <c r="V38" s="295"/>
      <c r="W38" s="295"/>
      <c r="X38" s="295"/>
      <c r="Y38" s="410">
        <v>1</v>
      </c>
      <c r="Z38" s="410"/>
      <c r="AA38" s="410"/>
      <c r="AB38" s="410"/>
      <c r="AC38" s="410"/>
      <c r="AD38" s="410"/>
      <c r="AE38" s="410"/>
      <c r="AF38" s="410"/>
      <c r="AG38" s="410"/>
      <c r="AH38" s="410"/>
      <c r="AI38" s="410"/>
      <c r="AJ38" s="410"/>
      <c r="AK38" s="410"/>
      <c r="AL38" s="410"/>
      <c r="AM38" s="296">
        <f>SUM(Y38:AL38)</f>
        <v>1</v>
      </c>
    </row>
    <row r="39" spans="1:39" ht="15" outlineLevel="1">
      <c r="B39" s="294" t="s">
        <v>267</v>
      </c>
      <c r="C39" s="291" t="s">
        <v>163</v>
      </c>
      <c r="D39" s="295">
        <v>2245</v>
      </c>
      <c r="E39" s="295">
        <v>2217</v>
      </c>
      <c r="F39" s="295">
        <v>2217</v>
      </c>
      <c r="G39" s="295"/>
      <c r="H39" s="295"/>
      <c r="I39" s="295"/>
      <c r="J39" s="295"/>
      <c r="K39" s="295"/>
      <c r="L39" s="295"/>
      <c r="M39" s="295"/>
      <c r="N39" s="468"/>
      <c r="O39" s="295"/>
      <c r="P39" s="295"/>
      <c r="Q39" s="295"/>
      <c r="R39" s="295"/>
      <c r="S39" s="295"/>
      <c r="T39" s="295"/>
      <c r="U39" s="295"/>
      <c r="V39" s="295"/>
      <c r="W39" s="295"/>
      <c r="X39" s="295"/>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6"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ht="15" outlineLevel="1">
      <c r="A41" s="522">
        <v>2</v>
      </c>
      <c r="B41" s="520" t="s">
        <v>96</v>
      </c>
      <c r="C41" s="291" t="s">
        <v>25</v>
      </c>
      <c r="D41" s="295">
        <v>314138</v>
      </c>
      <c r="E41" s="295">
        <v>308535</v>
      </c>
      <c r="F41" s="295">
        <v>308535</v>
      </c>
      <c r="G41" s="295"/>
      <c r="H41" s="295"/>
      <c r="I41" s="295"/>
      <c r="J41" s="295"/>
      <c r="K41" s="295"/>
      <c r="L41" s="295"/>
      <c r="M41" s="295"/>
      <c r="N41" s="291"/>
      <c r="O41" s="295">
        <v>21</v>
      </c>
      <c r="P41" s="295">
        <v>21</v>
      </c>
      <c r="Q41" s="295">
        <v>21</v>
      </c>
      <c r="R41" s="295"/>
      <c r="S41" s="295"/>
      <c r="T41" s="295"/>
      <c r="U41" s="295"/>
      <c r="V41" s="295"/>
      <c r="W41" s="295"/>
      <c r="X41" s="295"/>
      <c r="Y41" s="410">
        <v>1</v>
      </c>
      <c r="Z41" s="410"/>
      <c r="AA41" s="410"/>
      <c r="AB41" s="410"/>
      <c r="AC41" s="410"/>
      <c r="AD41" s="410"/>
      <c r="AE41" s="410"/>
      <c r="AF41" s="410"/>
      <c r="AG41" s="410"/>
      <c r="AH41" s="410"/>
      <c r="AI41" s="410"/>
      <c r="AJ41" s="410"/>
      <c r="AK41" s="410"/>
      <c r="AL41" s="410"/>
      <c r="AM41" s="296">
        <f>SUM(Y41:AL41)</f>
        <v>1</v>
      </c>
    </row>
    <row r="42" spans="1:39" ht="15" outlineLevel="1">
      <c r="B42" s="294" t="s">
        <v>267</v>
      </c>
      <c r="C42" s="291" t="s">
        <v>163</v>
      </c>
      <c r="D42" s="295">
        <v>725</v>
      </c>
      <c r="E42" s="295">
        <v>719</v>
      </c>
      <c r="F42" s="295">
        <v>719</v>
      </c>
      <c r="G42" s="295"/>
      <c r="H42" s="295"/>
      <c r="I42" s="295"/>
      <c r="J42" s="295"/>
      <c r="K42" s="295"/>
      <c r="L42" s="295"/>
      <c r="M42" s="295"/>
      <c r="N42" s="468"/>
      <c r="O42" s="295"/>
      <c r="P42" s="295"/>
      <c r="Q42" s="295"/>
      <c r="R42" s="295"/>
      <c r="S42" s="295"/>
      <c r="T42" s="295"/>
      <c r="U42" s="295"/>
      <c r="V42" s="295"/>
      <c r="W42" s="295"/>
      <c r="X42" s="295"/>
      <c r="Y42" s="411">
        <f>Y41</f>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6"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ht="15" outlineLevel="1">
      <c r="A44" s="522">
        <v>3</v>
      </c>
      <c r="B44" s="520" t="s">
        <v>97</v>
      </c>
      <c r="C44" s="291" t="s">
        <v>25</v>
      </c>
      <c r="D44" s="295">
        <v>38491</v>
      </c>
      <c r="E44" s="295">
        <v>38491</v>
      </c>
      <c r="F44" s="295">
        <v>38491</v>
      </c>
      <c r="G44" s="295"/>
      <c r="H44" s="295"/>
      <c r="I44" s="295"/>
      <c r="J44" s="295"/>
      <c r="K44" s="295"/>
      <c r="L44" s="295"/>
      <c r="M44" s="295"/>
      <c r="N44" s="291"/>
      <c r="O44" s="295">
        <v>6</v>
      </c>
      <c r="P44" s="295">
        <v>6</v>
      </c>
      <c r="Q44" s="295">
        <v>6</v>
      </c>
      <c r="R44" s="295"/>
      <c r="S44" s="295"/>
      <c r="T44" s="295"/>
      <c r="U44" s="295"/>
      <c r="V44" s="295"/>
      <c r="W44" s="295"/>
      <c r="X44" s="295"/>
      <c r="Y44" s="410">
        <v>1</v>
      </c>
      <c r="Z44" s="410"/>
      <c r="AA44" s="410"/>
      <c r="AB44" s="410"/>
      <c r="AC44" s="410"/>
      <c r="AD44" s="410"/>
      <c r="AE44" s="410"/>
      <c r="AF44" s="410"/>
      <c r="AG44" s="410"/>
      <c r="AH44" s="410"/>
      <c r="AI44" s="410"/>
      <c r="AJ44" s="410"/>
      <c r="AK44" s="410"/>
      <c r="AL44" s="410"/>
      <c r="AM44" s="296">
        <f>SUM(Y44:AL44)</f>
        <v>1</v>
      </c>
    </row>
    <row r="45" spans="1:39" ht="15" outlineLevel="1">
      <c r="B45" s="294" t="s">
        <v>267</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Y44</f>
        <v>1</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ht="15"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ht="15" outlineLevel="1">
      <c r="A47" s="522">
        <v>4</v>
      </c>
      <c r="B47" s="520" t="s">
        <v>679</v>
      </c>
      <c r="C47" s="291" t="s">
        <v>25</v>
      </c>
      <c r="D47" s="295">
        <v>165711</v>
      </c>
      <c r="E47" s="295">
        <v>165711</v>
      </c>
      <c r="F47" s="295">
        <v>165711</v>
      </c>
      <c r="G47" s="295"/>
      <c r="H47" s="295"/>
      <c r="I47" s="295"/>
      <c r="J47" s="295"/>
      <c r="K47" s="295"/>
      <c r="L47" s="295"/>
      <c r="M47" s="295"/>
      <c r="N47" s="291"/>
      <c r="O47" s="295">
        <v>86</v>
      </c>
      <c r="P47" s="295">
        <v>86</v>
      </c>
      <c r="Q47" s="295">
        <v>86</v>
      </c>
      <c r="R47" s="295"/>
      <c r="S47" s="295"/>
      <c r="T47" s="295"/>
      <c r="U47" s="295"/>
      <c r="V47" s="295"/>
      <c r="W47" s="295"/>
      <c r="X47" s="295"/>
      <c r="Y47" s="410">
        <v>1</v>
      </c>
      <c r="Z47" s="410"/>
      <c r="AA47" s="410"/>
      <c r="AB47" s="410"/>
      <c r="AC47" s="410"/>
      <c r="AD47" s="410"/>
      <c r="AE47" s="410"/>
      <c r="AF47" s="410"/>
      <c r="AG47" s="410"/>
      <c r="AH47" s="410"/>
      <c r="AI47" s="410"/>
      <c r="AJ47" s="410"/>
      <c r="AK47" s="410"/>
      <c r="AL47" s="410"/>
      <c r="AM47" s="296">
        <f>SUM(Y47:AL47)</f>
        <v>1</v>
      </c>
    </row>
    <row r="48" spans="1:39" ht="15" outlineLevel="1">
      <c r="B48" s="294" t="s">
        <v>743</v>
      </c>
      <c r="C48" s="291" t="s">
        <v>163</v>
      </c>
      <c r="D48" s="295">
        <v>3308</v>
      </c>
      <c r="E48" s="295">
        <v>3308</v>
      </c>
      <c r="F48" s="295">
        <v>3308</v>
      </c>
      <c r="G48" s="295"/>
      <c r="H48" s="295"/>
      <c r="I48" s="295"/>
      <c r="J48" s="295"/>
      <c r="K48" s="295"/>
      <c r="L48" s="295"/>
      <c r="M48" s="295"/>
      <c r="N48" s="468"/>
      <c r="O48" s="295">
        <v>2</v>
      </c>
      <c r="P48" s="295">
        <v>2</v>
      </c>
      <c r="Q48" s="295">
        <v>2</v>
      </c>
      <c r="R48" s="295"/>
      <c r="S48" s="295"/>
      <c r="T48" s="295"/>
      <c r="U48" s="295"/>
      <c r="V48" s="295"/>
      <c r="W48" s="295"/>
      <c r="X48" s="295"/>
      <c r="Y48" s="411">
        <f>Y47</f>
        <v>1</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ht="15"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v>16853</v>
      </c>
      <c r="E50" s="295">
        <v>16853</v>
      </c>
      <c r="F50" s="295">
        <v>16853</v>
      </c>
      <c r="G50" s="295"/>
      <c r="H50" s="295"/>
      <c r="I50" s="295"/>
      <c r="J50" s="295"/>
      <c r="K50" s="295"/>
      <c r="L50" s="295"/>
      <c r="M50" s="295"/>
      <c r="N50" s="291"/>
      <c r="O50" s="295">
        <v>5</v>
      </c>
      <c r="P50" s="295">
        <v>5</v>
      </c>
      <c r="Q50" s="295">
        <v>5</v>
      </c>
      <c r="R50" s="295"/>
      <c r="S50" s="295"/>
      <c r="T50" s="295"/>
      <c r="U50" s="295"/>
      <c r="V50" s="295"/>
      <c r="W50" s="295"/>
      <c r="X50" s="295"/>
      <c r="Y50" s="410">
        <v>1</v>
      </c>
      <c r="Z50" s="410"/>
      <c r="AA50" s="410"/>
      <c r="AB50" s="410"/>
      <c r="AC50" s="410"/>
      <c r="AD50" s="410"/>
      <c r="AE50" s="410"/>
      <c r="AF50" s="410"/>
      <c r="AG50" s="410"/>
      <c r="AH50" s="410"/>
      <c r="AI50" s="410"/>
      <c r="AJ50" s="410"/>
      <c r="AK50" s="410"/>
      <c r="AL50" s="410"/>
      <c r="AM50" s="296">
        <f>SUM(Y50:AL50)</f>
        <v>1</v>
      </c>
    </row>
    <row r="51" spans="1:39" ht="15" outlineLevel="1">
      <c r="B51" s="294" t="s">
        <v>743</v>
      </c>
      <c r="C51" s="291" t="s">
        <v>163</v>
      </c>
      <c r="D51" s="295">
        <v>34777</v>
      </c>
      <c r="E51" s="295">
        <v>34777</v>
      </c>
      <c r="F51" s="295">
        <v>34777</v>
      </c>
      <c r="G51" s="295"/>
      <c r="H51" s="295"/>
      <c r="I51" s="295"/>
      <c r="J51" s="295"/>
      <c r="K51" s="295"/>
      <c r="L51" s="295"/>
      <c r="M51" s="295"/>
      <c r="N51" s="468"/>
      <c r="O51" s="295">
        <v>2</v>
      </c>
      <c r="P51" s="295">
        <v>2</v>
      </c>
      <c r="Q51" s="295">
        <v>2</v>
      </c>
      <c r="R51" s="295"/>
      <c r="S51" s="295"/>
      <c r="T51" s="295"/>
      <c r="U51" s="295"/>
      <c r="V51" s="295"/>
      <c r="W51" s="295"/>
      <c r="X51" s="295"/>
      <c r="Y51" s="411">
        <f>Y50</f>
        <v>1</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ht="15"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497</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ht="15" outlineLevel="1">
      <c r="A54" s="522">
        <v>6</v>
      </c>
      <c r="B54" s="520" t="s">
        <v>99</v>
      </c>
      <c r="C54" s="291" t="s">
        <v>25</v>
      </c>
      <c r="D54" s="295">
        <v>498894</v>
      </c>
      <c r="E54" s="295">
        <v>498894</v>
      </c>
      <c r="F54" s="295">
        <v>498894</v>
      </c>
      <c r="G54" s="295"/>
      <c r="H54" s="295"/>
      <c r="I54" s="295"/>
      <c r="J54" s="295"/>
      <c r="K54" s="295"/>
      <c r="L54" s="295"/>
      <c r="M54" s="295"/>
      <c r="N54" s="295">
        <v>12</v>
      </c>
      <c r="O54" s="295">
        <v>106</v>
      </c>
      <c r="P54" s="295">
        <v>106</v>
      </c>
      <c r="Q54" s="295">
        <v>106</v>
      </c>
      <c r="R54" s="295"/>
      <c r="S54" s="295"/>
      <c r="T54" s="295"/>
      <c r="U54" s="295"/>
      <c r="V54" s="295"/>
      <c r="W54" s="295"/>
      <c r="X54" s="295"/>
      <c r="Y54" s="415"/>
      <c r="Z54" s="410"/>
      <c r="AA54" s="410">
        <v>1</v>
      </c>
      <c r="AB54" s="410"/>
      <c r="AC54" s="410"/>
      <c r="AD54" s="410"/>
      <c r="AE54" s="410"/>
      <c r="AF54" s="415"/>
      <c r="AG54" s="415"/>
      <c r="AH54" s="415"/>
      <c r="AI54" s="415"/>
      <c r="AJ54" s="415"/>
      <c r="AK54" s="415"/>
      <c r="AL54" s="415"/>
      <c r="AM54" s="296">
        <f>SUM(Y54:AL54)</f>
        <v>1</v>
      </c>
    </row>
    <row r="55" spans="1:39" ht="15" outlineLevel="1">
      <c r="B55" s="294" t="s">
        <v>743</v>
      </c>
      <c r="C55" s="291" t="s">
        <v>163</v>
      </c>
      <c r="D55" s="295">
        <v>33571</v>
      </c>
      <c r="E55" s="295">
        <v>33571</v>
      </c>
      <c r="F55" s="295">
        <v>33571</v>
      </c>
      <c r="G55" s="295"/>
      <c r="H55" s="295"/>
      <c r="I55" s="295"/>
      <c r="J55" s="295"/>
      <c r="K55" s="295"/>
      <c r="L55" s="295"/>
      <c r="M55" s="295"/>
      <c r="N55" s="295">
        <f>N54</f>
        <v>12</v>
      </c>
      <c r="O55" s="295">
        <v>7</v>
      </c>
      <c r="P55" s="295">
        <v>7</v>
      </c>
      <c r="Q55" s="295">
        <v>7</v>
      </c>
      <c r="R55" s="295"/>
      <c r="S55" s="295"/>
      <c r="T55" s="295"/>
      <c r="U55" s="295"/>
      <c r="V55" s="295"/>
      <c r="W55" s="295"/>
      <c r="X55" s="295"/>
      <c r="Y55" s="411">
        <f>Y54</f>
        <v>0</v>
      </c>
      <c r="Z55" s="411">
        <f t="shared" ref="Z55" si="53">Z54</f>
        <v>0</v>
      </c>
      <c r="AA55" s="411">
        <f t="shared" ref="AA55" si="54">AA54</f>
        <v>1</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ht="15"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295">
        <v>2452876</v>
      </c>
      <c r="E57" s="295">
        <v>2452876</v>
      </c>
      <c r="F57" s="295">
        <v>2401913</v>
      </c>
      <c r="G57" s="295"/>
      <c r="H57" s="295"/>
      <c r="I57" s="295"/>
      <c r="J57" s="295"/>
      <c r="K57" s="295"/>
      <c r="L57" s="295"/>
      <c r="M57" s="295"/>
      <c r="N57" s="295">
        <v>12</v>
      </c>
      <c r="O57" s="295">
        <v>414</v>
      </c>
      <c r="P57" s="295">
        <v>414</v>
      </c>
      <c r="Q57" s="295">
        <v>397</v>
      </c>
      <c r="R57" s="295"/>
      <c r="S57" s="295"/>
      <c r="T57" s="295"/>
      <c r="U57" s="295"/>
      <c r="V57" s="295"/>
      <c r="W57" s="295"/>
      <c r="X57" s="295"/>
      <c r="Y57" s="771"/>
      <c r="Z57" s="771">
        <v>8.7687359069734017E-2</v>
      </c>
      <c r="AA57" s="771">
        <v>0.46178378766794609</v>
      </c>
      <c r="AB57" s="410">
        <v>0.24549198494119084</v>
      </c>
      <c r="AC57" s="771">
        <v>0.20206819424878295</v>
      </c>
      <c r="AD57" s="410"/>
      <c r="AE57" s="410"/>
      <c r="AF57" s="415"/>
      <c r="AG57" s="415"/>
      <c r="AH57" s="415"/>
      <c r="AI57" s="415"/>
      <c r="AJ57" s="415"/>
      <c r="AK57" s="415"/>
      <c r="AL57" s="415"/>
      <c r="AM57" s="296">
        <f>SUM(Y57:AL57)</f>
        <v>0.99703132592765387</v>
      </c>
    </row>
    <row r="58" spans="1:39" ht="28.5" customHeight="1" outlineLevel="1">
      <c r="B58" s="794" t="s">
        <v>816</v>
      </c>
      <c r="C58" s="291"/>
      <c r="D58" s="753">
        <f>-'8.  Streetlighting'!E26</f>
        <v>-187637.41082164331</v>
      </c>
      <c r="E58" s="753">
        <f>D58</f>
        <v>-187637.41082164331</v>
      </c>
      <c r="F58" s="753">
        <f>E58</f>
        <v>-187637.41082164331</v>
      </c>
      <c r="G58" s="295"/>
      <c r="H58" s="295"/>
      <c r="I58" s="295"/>
      <c r="J58" s="295"/>
      <c r="K58" s="295"/>
      <c r="L58" s="295"/>
      <c r="M58" s="295"/>
      <c r="N58" s="295"/>
      <c r="O58" s="295"/>
      <c r="P58" s="295"/>
      <c r="Q58" s="295"/>
      <c r="R58" s="295"/>
      <c r="S58" s="295"/>
      <c r="T58" s="295"/>
      <c r="U58" s="295"/>
      <c r="V58" s="295"/>
      <c r="W58" s="295"/>
      <c r="X58" s="295"/>
      <c r="Y58" s="771"/>
      <c r="Z58" s="771">
        <f>Z57</f>
        <v>8.7687359069734017E-2</v>
      </c>
      <c r="AA58" s="771">
        <f>AA57</f>
        <v>0.46178378766794609</v>
      </c>
      <c r="AB58" s="771">
        <f>AB57</f>
        <v>0.24549198494119084</v>
      </c>
      <c r="AC58" s="771">
        <f>AC57</f>
        <v>0.20206819424878295</v>
      </c>
      <c r="AD58" s="410"/>
      <c r="AE58" s="410"/>
      <c r="AF58" s="415"/>
      <c r="AG58" s="415"/>
      <c r="AH58" s="415"/>
      <c r="AI58" s="415"/>
      <c r="AJ58" s="415"/>
      <c r="AK58" s="415"/>
      <c r="AL58" s="415"/>
      <c r="AM58" s="296"/>
    </row>
    <row r="59" spans="1:39" ht="28.5" customHeight="1" outlineLevel="1">
      <c r="B59" s="294" t="s">
        <v>743</v>
      </c>
      <c r="C59" s="291" t="s">
        <v>163</v>
      </c>
      <c r="D59" s="295">
        <v>62843</v>
      </c>
      <c r="E59" s="295">
        <v>62843</v>
      </c>
      <c r="F59" s="295">
        <v>62843</v>
      </c>
      <c r="G59" s="295"/>
      <c r="H59" s="295"/>
      <c r="I59" s="295"/>
      <c r="J59" s="295"/>
      <c r="K59" s="295"/>
      <c r="L59" s="295"/>
      <c r="M59" s="295"/>
      <c r="N59" s="295">
        <v>12</v>
      </c>
      <c r="O59" s="295">
        <v>4</v>
      </c>
      <c r="P59" s="295">
        <v>4</v>
      </c>
      <c r="Q59" s="295">
        <v>4</v>
      </c>
      <c r="R59" s="295"/>
      <c r="S59" s="295"/>
      <c r="T59" s="295"/>
      <c r="U59" s="295"/>
      <c r="V59" s="295"/>
      <c r="W59" s="295"/>
      <c r="X59" s="295"/>
      <c r="Y59" s="771">
        <f t="shared" ref="Y59:AE59" si="66">Y57</f>
        <v>0</v>
      </c>
      <c r="Z59" s="771">
        <f t="shared" si="66"/>
        <v>8.7687359069734017E-2</v>
      </c>
      <c r="AA59" s="771">
        <f t="shared" si="66"/>
        <v>0.46178378766794609</v>
      </c>
      <c r="AB59" s="771">
        <f t="shared" si="66"/>
        <v>0.24549198494119084</v>
      </c>
      <c r="AC59" s="771">
        <f t="shared" si="66"/>
        <v>0.20206819424878295</v>
      </c>
      <c r="AD59" s="771">
        <f t="shared" si="66"/>
        <v>0</v>
      </c>
      <c r="AE59" s="771">
        <f t="shared" si="66"/>
        <v>0</v>
      </c>
      <c r="AF59" s="415"/>
      <c r="AG59" s="415"/>
      <c r="AH59" s="415"/>
      <c r="AI59" s="415"/>
      <c r="AJ59" s="415"/>
      <c r="AK59" s="415"/>
      <c r="AL59" s="415"/>
      <c r="AM59" s="296"/>
    </row>
    <row r="60" spans="1:39" ht="15" outlineLevel="1">
      <c r="B60" s="294" t="s">
        <v>742</v>
      </c>
      <c r="C60" s="291" t="s">
        <v>163</v>
      </c>
      <c r="D60" s="295">
        <v>-34038</v>
      </c>
      <c r="E60" s="295">
        <v>-34038</v>
      </c>
      <c r="F60" s="295">
        <v>16925</v>
      </c>
      <c r="G60" s="295"/>
      <c r="H60" s="295"/>
      <c r="I60" s="295"/>
      <c r="J60" s="295"/>
      <c r="K60" s="295"/>
      <c r="L60" s="295"/>
      <c r="M60" s="295"/>
      <c r="N60" s="295">
        <f>N57</f>
        <v>12</v>
      </c>
      <c r="O60" s="295">
        <v>-10</v>
      </c>
      <c r="P60" s="295">
        <v>-10</v>
      </c>
      <c r="Q60" s="295">
        <v>6</v>
      </c>
      <c r="R60" s="295"/>
      <c r="S60" s="295"/>
      <c r="T60" s="295"/>
      <c r="U60" s="295"/>
      <c r="V60" s="295"/>
      <c r="W60" s="295"/>
      <c r="X60" s="295"/>
      <c r="Y60" s="411">
        <f>Y57</f>
        <v>0</v>
      </c>
      <c r="Z60" s="411">
        <f>Z57</f>
        <v>8.7687359069734017E-2</v>
      </c>
      <c r="AA60" s="411">
        <f t="shared" ref="AA60" si="67">AA57</f>
        <v>0.46178378766794609</v>
      </c>
      <c r="AB60" s="411">
        <f t="shared" ref="AB60" si="68">AB57</f>
        <v>0.24549198494119084</v>
      </c>
      <c r="AC60" s="411">
        <f t="shared" ref="AC60" si="69">AC57</f>
        <v>0.20206819424878295</v>
      </c>
      <c r="AD60" s="411">
        <f t="shared" ref="AD60" si="70">AD57</f>
        <v>0</v>
      </c>
      <c r="AE60" s="411">
        <f t="shared" ref="AE60" si="71">AE57</f>
        <v>0</v>
      </c>
      <c r="AF60" s="411">
        <f t="shared" ref="AF60" si="72">AF57</f>
        <v>0</v>
      </c>
      <c r="AG60" s="411">
        <f t="shared" ref="AG60" si="73">AG57</f>
        <v>0</v>
      </c>
      <c r="AH60" s="411">
        <f t="shared" ref="AH60" si="74">AH57</f>
        <v>0</v>
      </c>
      <c r="AI60" s="411">
        <f t="shared" ref="AI60" si="75">AI57</f>
        <v>0</v>
      </c>
      <c r="AJ60" s="411">
        <f t="shared" ref="AJ60" si="76">AJ57</f>
        <v>0</v>
      </c>
      <c r="AK60" s="411">
        <f t="shared" ref="AK60" si="77">AK57</f>
        <v>0</v>
      </c>
      <c r="AL60" s="411">
        <f t="shared" ref="AL60" si="78">AL57</f>
        <v>0</v>
      </c>
      <c r="AM60" s="311"/>
    </row>
    <row r="61" spans="1:39" ht="15" outlineLevel="1">
      <c r="B61" s="314"/>
      <c r="C61" s="312"/>
      <c r="D61" s="291"/>
      <c r="E61" s="291"/>
      <c r="F61" s="291"/>
      <c r="G61" s="291"/>
      <c r="H61" s="291"/>
      <c r="I61" s="291"/>
      <c r="J61" s="291"/>
      <c r="K61" s="291"/>
      <c r="L61" s="291"/>
      <c r="M61" s="291"/>
      <c r="N61" s="291"/>
      <c r="O61" s="291"/>
      <c r="P61" s="291"/>
      <c r="Q61" s="291"/>
      <c r="R61" s="291"/>
      <c r="S61" s="291"/>
      <c r="T61" s="291"/>
      <c r="U61" s="291"/>
      <c r="V61" s="291"/>
      <c r="W61" s="291"/>
      <c r="X61" s="291"/>
      <c r="Y61" s="416"/>
      <c r="Z61" s="417"/>
      <c r="AA61" s="416"/>
      <c r="AB61" s="416"/>
      <c r="AC61" s="416"/>
      <c r="AD61" s="416"/>
      <c r="AE61" s="416"/>
      <c r="AF61" s="416"/>
      <c r="AG61" s="416"/>
      <c r="AH61" s="416"/>
      <c r="AI61" s="416"/>
      <c r="AJ61" s="416"/>
      <c r="AK61" s="416"/>
      <c r="AL61" s="416"/>
      <c r="AM61" s="313"/>
    </row>
    <row r="62" spans="1:39" ht="30" outlineLevel="1">
      <c r="A62" s="522">
        <v>8</v>
      </c>
      <c r="B62" s="520" t="s">
        <v>101</v>
      </c>
      <c r="C62" s="291" t="s">
        <v>25</v>
      </c>
      <c r="D62" s="295">
        <v>137291</v>
      </c>
      <c r="E62" s="295">
        <v>123187</v>
      </c>
      <c r="F62" s="295">
        <v>64080</v>
      </c>
      <c r="G62" s="295"/>
      <c r="H62" s="295"/>
      <c r="I62" s="295"/>
      <c r="J62" s="295"/>
      <c r="K62" s="295"/>
      <c r="L62" s="295"/>
      <c r="M62" s="295"/>
      <c r="N62" s="295">
        <v>12</v>
      </c>
      <c r="O62" s="295">
        <v>34</v>
      </c>
      <c r="P62" s="295">
        <v>31</v>
      </c>
      <c r="Q62" s="295">
        <v>15</v>
      </c>
      <c r="R62" s="295"/>
      <c r="S62" s="295"/>
      <c r="T62" s="295"/>
      <c r="U62" s="295"/>
      <c r="V62" s="295"/>
      <c r="W62" s="295"/>
      <c r="X62" s="295"/>
      <c r="Y62" s="415"/>
      <c r="Z62" s="533">
        <v>1</v>
      </c>
      <c r="AA62" s="410"/>
      <c r="AB62" s="410"/>
      <c r="AC62" s="410"/>
      <c r="AD62" s="410"/>
      <c r="AE62" s="410"/>
      <c r="AF62" s="415"/>
      <c r="AG62" s="415"/>
      <c r="AH62" s="415"/>
      <c r="AI62" s="415"/>
      <c r="AJ62" s="415"/>
      <c r="AK62" s="415"/>
      <c r="AL62" s="415"/>
      <c r="AM62" s="296">
        <f>SUM(Y62:AL62)</f>
        <v>1</v>
      </c>
    </row>
    <row r="63" spans="1:39" ht="15" outlineLevel="1">
      <c r="B63" s="294" t="s">
        <v>742</v>
      </c>
      <c r="C63" s="291" t="s">
        <v>163</v>
      </c>
      <c r="D63" s="295">
        <v>-58825</v>
      </c>
      <c r="E63" s="295">
        <v>-44721</v>
      </c>
      <c r="F63" s="295">
        <v>14385</v>
      </c>
      <c r="G63" s="295"/>
      <c r="H63" s="295"/>
      <c r="I63" s="295"/>
      <c r="J63" s="295"/>
      <c r="K63" s="295"/>
      <c r="L63" s="295"/>
      <c r="M63" s="295"/>
      <c r="N63" s="295">
        <f>N62</f>
        <v>12</v>
      </c>
      <c r="O63" s="295">
        <v>-15</v>
      </c>
      <c r="P63" s="295">
        <v>-12</v>
      </c>
      <c r="Q63" s="295">
        <v>4</v>
      </c>
      <c r="R63" s="295"/>
      <c r="S63" s="295"/>
      <c r="T63" s="295"/>
      <c r="U63" s="295"/>
      <c r="V63" s="295"/>
      <c r="W63" s="295"/>
      <c r="X63" s="295"/>
      <c r="Y63" s="411">
        <f>Y62</f>
        <v>0</v>
      </c>
      <c r="Z63" s="411">
        <f t="shared" ref="Z63" si="79">Z62</f>
        <v>1</v>
      </c>
      <c r="AA63" s="411">
        <f t="shared" ref="AA63" si="80">AA62</f>
        <v>0</v>
      </c>
      <c r="AB63" s="411">
        <f t="shared" ref="AB63" si="81">AB62</f>
        <v>0</v>
      </c>
      <c r="AC63" s="411">
        <f t="shared" ref="AC63" si="82">AC62</f>
        <v>0</v>
      </c>
      <c r="AD63" s="411">
        <f t="shared" ref="AD63" si="83">AD62</f>
        <v>0</v>
      </c>
      <c r="AE63" s="411">
        <f t="shared" ref="AE63" si="84">AE62</f>
        <v>0</v>
      </c>
      <c r="AF63" s="411">
        <f t="shared" ref="AF63" si="85">AF62</f>
        <v>0</v>
      </c>
      <c r="AG63" s="411">
        <f t="shared" ref="AG63" si="86">AG62</f>
        <v>0</v>
      </c>
      <c r="AH63" s="411">
        <f t="shared" ref="AH63" si="87">AH62</f>
        <v>0</v>
      </c>
      <c r="AI63" s="411">
        <f t="shared" ref="AI63" si="88">AI62</f>
        <v>0</v>
      </c>
      <c r="AJ63" s="411">
        <f t="shared" ref="AJ63" si="89">AJ62</f>
        <v>0</v>
      </c>
      <c r="AK63" s="411">
        <f t="shared" ref="AK63" si="90">AK62</f>
        <v>0</v>
      </c>
      <c r="AL63" s="411">
        <f t="shared" ref="AL63" si="91">AL62</f>
        <v>0</v>
      </c>
      <c r="AM63" s="311"/>
    </row>
    <row r="64" spans="1:39" ht="15" outlineLevel="1">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ht="30" outlineLevel="1">
      <c r="A65" s="522">
        <v>9</v>
      </c>
      <c r="B65" s="520" t="s">
        <v>102</v>
      </c>
      <c r="C65" s="291" t="s">
        <v>25</v>
      </c>
      <c r="D65" s="295"/>
      <c r="E65" s="295"/>
      <c r="F65" s="295"/>
      <c r="G65" s="295"/>
      <c r="H65" s="295"/>
      <c r="I65" s="295"/>
      <c r="J65" s="295"/>
      <c r="K65" s="295"/>
      <c r="L65" s="295"/>
      <c r="M65" s="295"/>
      <c r="N65" s="295">
        <v>12</v>
      </c>
      <c r="O65" s="295"/>
      <c r="P65" s="295"/>
      <c r="Q65" s="295"/>
      <c r="R65" s="295"/>
      <c r="S65" s="295"/>
      <c r="T65" s="295"/>
      <c r="U65" s="295"/>
      <c r="V65" s="295"/>
      <c r="W65" s="295"/>
      <c r="X65" s="295"/>
      <c r="Y65" s="415"/>
      <c r="Z65" s="410"/>
      <c r="AA65" s="410"/>
      <c r="AB65" s="410"/>
      <c r="AC65" s="410"/>
      <c r="AD65" s="410"/>
      <c r="AE65" s="410"/>
      <c r="AF65" s="415"/>
      <c r="AG65" s="415"/>
      <c r="AH65" s="415"/>
      <c r="AI65" s="415"/>
      <c r="AJ65" s="415"/>
      <c r="AK65" s="415"/>
      <c r="AL65" s="415"/>
      <c r="AM65" s="296">
        <f>SUM(Y65:AL65)</f>
        <v>0</v>
      </c>
    </row>
    <row r="66" spans="1:39" ht="15" outlineLevel="1">
      <c r="B66" s="294" t="s">
        <v>267</v>
      </c>
      <c r="C66" s="291" t="s">
        <v>163</v>
      </c>
      <c r="D66" s="295"/>
      <c r="E66" s="295"/>
      <c r="F66" s="295"/>
      <c r="G66" s="295"/>
      <c r="H66" s="295"/>
      <c r="I66" s="295"/>
      <c r="J66" s="295"/>
      <c r="K66" s="295"/>
      <c r="L66" s="295"/>
      <c r="M66" s="295"/>
      <c r="N66" s="295">
        <f>N65</f>
        <v>12</v>
      </c>
      <c r="O66" s="295"/>
      <c r="P66" s="295"/>
      <c r="Q66" s="295"/>
      <c r="R66" s="295"/>
      <c r="S66" s="295"/>
      <c r="T66" s="295"/>
      <c r="U66" s="295"/>
      <c r="V66" s="295"/>
      <c r="W66" s="295"/>
      <c r="X66" s="295"/>
      <c r="Y66" s="411">
        <f>Y65</f>
        <v>0</v>
      </c>
      <c r="Z66" s="411">
        <f t="shared" ref="Z66" si="92">Z65</f>
        <v>0</v>
      </c>
      <c r="AA66" s="411">
        <f t="shared" ref="AA66" si="93">AA65</f>
        <v>0</v>
      </c>
      <c r="AB66" s="411">
        <f t="shared" ref="AB66" si="94">AB65</f>
        <v>0</v>
      </c>
      <c r="AC66" s="411">
        <f t="shared" ref="AC66" si="95">AC65</f>
        <v>0</v>
      </c>
      <c r="AD66" s="411">
        <f t="shared" ref="AD66" si="96">AD65</f>
        <v>0</v>
      </c>
      <c r="AE66" s="411">
        <f t="shared" ref="AE66" si="97">AE65</f>
        <v>0</v>
      </c>
      <c r="AF66" s="411">
        <f t="shared" ref="AF66" si="98">AF65</f>
        <v>0</v>
      </c>
      <c r="AG66" s="411">
        <f t="shared" ref="AG66" si="99">AG65</f>
        <v>0</v>
      </c>
      <c r="AH66" s="411">
        <f t="shared" ref="AH66" si="100">AH65</f>
        <v>0</v>
      </c>
      <c r="AI66" s="411">
        <f t="shared" ref="AI66" si="101">AI65</f>
        <v>0</v>
      </c>
      <c r="AJ66" s="411">
        <f t="shared" ref="AJ66" si="102">AJ65</f>
        <v>0</v>
      </c>
      <c r="AK66" s="411">
        <f t="shared" ref="AK66" si="103">AK65</f>
        <v>0</v>
      </c>
      <c r="AL66" s="411">
        <f t="shared" ref="AL66" si="104">AL65</f>
        <v>0</v>
      </c>
      <c r="AM66" s="311"/>
    </row>
    <row r="67" spans="1:39" ht="15" outlineLevel="1">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6"/>
      <c r="Z67" s="416"/>
      <c r="AA67" s="416"/>
      <c r="AB67" s="416"/>
      <c r="AC67" s="416"/>
      <c r="AD67" s="416"/>
      <c r="AE67" s="416"/>
      <c r="AF67" s="416"/>
      <c r="AG67" s="416"/>
      <c r="AH67" s="416"/>
      <c r="AI67" s="416"/>
      <c r="AJ67" s="416"/>
      <c r="AK67" s="416"/>
      <c r="AL67" s="416"/>
      <c r="AM67" s="313"/>
    </row>
    <row r="68" spans="1:39" ht="30" outlineLevel="1">
      <c r="A68" s="522">
        <v>10</v>
      </c>
      <c r="B68" s="520" t="s">
        <v>103</v>
      </c>
      <c r="C68" s="291" t="s">
        <v>25</v>
      </c>
      <c r="D68" s="295"/>
      <c r="E68" s="295"/>
      <c r="F68" s="295"/>
      <c r="G68" s="295"/>
      <c r="H68" s="295"/>
      <c r="I68" s="295"/>
      <c r="J68" s="295"/>
      <c r="K68" s="295"/>
      <c r="L68" s="295"/>
      <c r="M68" s="295"/>
      <c r="N68" s="295">
        <v>3</v>
      </c>
      <c r="O68" s="295"/>
      <c r="P68" s="295"/>
      <c r="Q68" s="295"/>
      <c r="R68" s="295"/>
      <c r="S68" s="295"/>
      <c r="T68" s="295"/>
      <c r="U68" s="295"/>
      <c r="V68" s="295"/>
      <c r="W68" s="295"/>
      <c r="X68" s="295"/>
      <c r="Y68" s="415"/>
      <c r="Z68" s="410"/>
      <c r="AA68" s="410"/>
      <c r="AB68" s="410"/>
      <c r="AC68" s="410"/>
      <c r="AD68" s="410"/>
      <c r="AE68" s="410"/>
      <c r="AF68" s="415"/>
      <c r="AG68" s="415"/>
      <c r="AH68" s="415"/>
      <c r="AI68" s="415"/>
      <c r="AJ68" s="415"/>
      <c r="AK68" s="415"/>
      <c r="AL68" s="415"/>
      <c r="AM68" s="296">
        <f>SUM(Y68:AL68)</f>
        <v>0</v>
      </c>
    </row>
    <row r="69" spans="1:39" ht="15" outlineLevel="1">
      <c r="B69" s="294" t="s">
        <v>267</v>
      </c>
      <c r="C69" s="291" t="s">
        <v>163</v>
      </c>
      <c r="D69" s="295"/>
      <c r="E69" s="295"/>
      <c r="F69" s="295"/>
      <c r="G69" s="295"/>
      <c r="H69" s="295"/>
      <c r="I69" s="295"/>
      <c r="J69" s="295"/>
      <c r="K69" s="295"/>
      <c r="L69" s="295"/>
      <c r="M69" s="295"/>
      <c r="N69" s="295">
        <f>N68</f>
        <v>3</v>
      </c>
      <c r="O69" s="295"/>
      <c r="P69" s="295"/>
      <c r="Q69" s="295"/>
      <c r="R69" s="295"/>
      <c r="S69" s="295"/>
      <c r="T69" s="295"/>
      <c r="U69" s="295"/>
      <c r="V69" s="295"/>
      <c r="W69" s="295"/>
      <c r="X69" s="295"/>
      <c r="Y69" s="411">
        <f>Y68</f>
        <v>0</v>
      </c>
      <c r="Z69" s="411">
        <f t="shared" ref="Z69" si="105">Z68</f>
        <v>0</v>
      </c>
      <c r="AA69" s="411">
        <f t="shared" ref="AA69" si="106">AA68</f>
        <v>0</v>
      </c>
      <c r="AB69" s="411">
        <f t="shared" ref="AB69" si="107">AB68</f>
        <v>0</v>
      </c>
      <c r="AC69" s="411">
        <f t="shared" ref="AC69" si="108">AC68</f>
        <v>0</v>
      </c>
      <c r="AD69" s="411">
        <f t="shared" ref="AD69" si="109">AD68</f>
        <v>0</v>
      </c>
      <c r="AE69" s="411">
        <f t="shared" ref="AE69" si="110">AE68</f>
        <v>0</v>
      </c>
      <c r="AF69" s="411">
        <f t="shared" ref="AF69" si="111">AF68</f>
        <v>0</v>
      </c>
      <c r="AG69" s="411">
        <f t="shared" ref="AG69" si="112">AG68</f>
        <v>0</v>
      </c>
      <c r="AH69" s="411">
        <f t="shared" ref="AH69" si="113">AH68</f>
        <v>0</v>
      </c>
      <c r="AI69" s="411">
        <f t="shared" ref="AI69" si="114">AI68</f>
        <v>0</v>
      </c>
      <c r="AJ69" s="411">
        <f t="shared" ref="AJ69" si="115">AJ68</f>
        <v>0</v>
      </c>
      <c r="AK69" s="411">
        <f t="shared" ref="AK69" si="116">AK68</f>
        <v>0</v>
      </c>
      <c r="AL69" s="411">
        <f t="shared" ref="AL69" si="117">AL68</f>
        <v>0</v>
      </c>
      <c r="AM69" s="311"/>
    </row>
    <row r="70" spans="1:39" ht="15" outlineLevel="1">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6"/>
      <c r="Z70" s="417"/>
      <c r="AA70" s="416"/>
      <c r="AB70" s="416"/>
      <c r="AC70" s="416"/>
      <c r="AD70" s="416"/>
      <c r="AE70" s="416"/>
      <c r="AF70" s="416"/>
      <c r="AG70" s="416"/>
      <c r="AH70" s="416"/>
      <c r="AI70" s="416"/>
      <c r="AJ70" s="416"/>
      <c r="AK70" s="416"/>
      <c r="AL70" s="416"/>
      <c r="AM70" s="313"/>
    </row>
    <row r="71" spans="1:39" ht="15.6" outlineLevel="1">
      <c r="B71" s="288" t="s">
        <v>10</v>
      </c>
      <c r="C71" s="289"/>
      <c r="D71" s="289"/>
      <c r="E71" s="289"/>
      <c r="F71" s="289"/>
      <c r="G71" s="289"/>
      <c r="H71" s="289"/>
      <c r="I71" s="289"/>
      <c r="J71" s="289"/>
      <c r="K71" s="289"/>
      <c r="L71" s="289"/>
      <c r="M71" s="289"/>
      <c r="N71" s="290"/>
      <c r="O71" s="289"/>
      <c r="P71" s="289"/>
      <c r="Q71" s="289"/>
      <c r="R71" s="289"/>
      <c r="S71" s="289"/>
      <c r="T71" s="289"/>
      <c r="U71" s="289"/>
      <c r="V71" s="289"/>
      <c r="W71" s="289"/>
      <c r="X71" s="289"/>
      <c r="Y71" s="414"/>
      <c r="Z71" s="414"/>
      <c r="AA71" s="414"/>
      <c r="AB71" s="414"/>
      <c r="AC71" s="414"/>
      <c r="AD71" s="414"/>
      <c r="AE71" s="414"/>
      <c r="AF71" s="414"/>
      <c r="AG71" s="414"/>
      <c r="AH71" s="414"/>
      <c r="AI71" s="414"/>
      <c r="AJ71" s="414"/>
      <c r="AK71" s="414"/>
      <c r="AL71" s="414"/>
      <c r="AM71" s="292"/>
    </row>
    <row r="72" spans="1:39" ht="30" outlineLevel="1">
      <c r="A72" s="522">
        <v>11</v>
      </c>
      <c r="B72" s="520" t="s">
        <v>104</v>
      </c>
      <c r="C72" s="291" t="s">
        <v>25</v>
      </c>
      <c r="D72" s="295"/>
      <c r="E72" s="295"/>
      <c r="F72" s="295"/>
      <c r="G72" s="295"/>
      <c r="H72" s="295"/>
      <c r="I72" s="295"/>
      <c r="J72" s="295"/>
      <c r="K72" s="295"/>
      <c r="L72" s="295"/>
      <c r="M72" s="295"/>
      <c r="N72" s="295">
        <v>12</v>
      </c>
      <c r="O72" s="295"/>
      <c r="P72" s="295"/>
      <c r="Q72" s="753"/>
      <c r="R72" s="295"/>
      <c r="S72" s="295"/>
      <c r="T72" s="295"/>
      <c r="U72" s="295"/>
      <c r="V72" s="295"/>
      <c r="W72" s="295"/>
      <c r="X72" s="295"/>
      <c r="Y72" s="426"/>
      <c r="Z72" s="410"/>
      <c r="AA72" s="410"/>
      <c r="AB72" s="410"/>
      <c r="AC72" s="410"/>
      <c r="AD72" s="410"/>
      <c r="AE72" s="410"/>
      <c r="AF72" s="415"/>
      <c r="AG72" s="415"/>
      <c r="AH72" s="415"/>
      <c r="AI72" s="415"/>
      <c r="AJ72" s="415"/>
      <c r="AK72" s="415"/>
      <c r="AL72" s="415"/>
      <c r="AM72" s="296">
        <f>SUM(Y72:AL72)</f>
        <v>0</v>
      </c>
    </row>
    <row r="73" spans="1:39" ht="15" outlineLevel="1">
      <c r="B73" s="294" t="s">
        <v>267</v>
      </c>
      <c r="C73" s="291" t="s">
        <v>163</v>
      </c>
      <c r="D73" s="295"/>
      <c r="E73" s="295"/>
      <c r="F73" s="295"/>
      <c r="G73" s="295"/>
      <c r="H73" s="295"/>
      <c r="I73" s="295"/>
      <c r="J73" s="295"/>
      <c r="K73" s="295"/>
      <c r="L73" s="295"/>
      <c r="M73" s="295"/>
      <c r="N73" s="295">
        <f>N72</f>
        <v>12</v>
      </c>
      <c r="O73" s="295"/>
      <c r="P73" s="295"/>
      <c r="Q73" s="295"/>
      <c r="R73" s="295"/>
      <c r="S73" s="295"/>
      <c r="T73" s="295"/>
      <c r="U73" s="295"/>
      <c r="V73" s="295"/>
      <c r="W73" s="295"/>
      <c r="X73" s="295"/>
      <c r="Y73" s="411">
        <f>Y72</f>
        <v>0</v>
      </c>
      <c r="Z73" s="411">
        <f t="shared" ref="Z73" si="118">Z72</f>
        <v>0</v>
      </c>
      <c r="AA73" s="411">
        <f t="shared" ref="AA73" si="119">AA72</f>
        <v>0</v>
      </c>
      <c r="AB73" s="411">
        <f t="shared" ref="AB73" si="120">AB72</f>
        <v>0</v>
      </c>
      <c r="AC73" s="411">
        <f t="shared" ref="AC73" si="121">AC72</f>
        <v>0</v>
      </c>
      <c r="AD73" s="411">
        <f t="shared" ref="AD73" si="122">AD72</f>
        <v>0</v>
      </c>
      <c r="AE73" s="411">
        <f t="shared" ref="AE73" si="123">AE72</f>
        <v>0</v>
      </c>
      <c r="AF73" s="411">
        <f t="shared" ref="AF73" si="124">AF72</f>
        <v>0</v>
      </c>
      <c r="AG73" s="411">
        <f t="shared" ref="AG73" si="125">AG72</f>
        <v>0</v>
      </c>
      <c r="AH73" s="411">
        <f t="shared" ref="AH73" si="126">AH72</f>
        <v>0</v>
      </c>
      <c r="AI73" s="411">
        <f t="shared" ref="AI73" si="127">AI72</f>
        <v>0</v>
      </c>
      <c r="AJ73" s="411">
        <f t="shared" ref="AJ73" si="128">AJ72</f>
        <v>0</v>
      </c>
      <c r="AK73" s="411">
        <f t="shared" ref="AK73" si="129">AK72</f>
        <v>0</v>
      </c>
      <c r="AL73" s="411">
        <f t="shared" ref="AL73" si="130">AL72</f>
        <v>0</v>
      </c>
      <c r="AM73" s="297"/>
    </row>
    <row r="74" spans="1:39" ht="15" outlineLevel="1">
      <c r="B74" s="315"/>
      <c r="C74" s="305"/>
      <c r="D74" s="291"/>
      <c r="E74" s="291"/>
      <c r="F74" s="291"/>
      <c r="G74" s="291"/>
      <c r="H74" s="291"/>
      <c r="I74" s="291"/>
      <c r="J74" s="291"/>
      <c r="K74" s="291"/>
      <c r="L74" s="291"/>
      <c r="M74" s="291"/>
      <c r="N74" s="291"/>
      <c r="O74" s="291"/>
      <c r="P74" s="291"/>
      <c r="Q74" s="291"/>
      <c r="R74" s="291"/>
      <c r="S74" s="291"/>
      <c r="T74" s="291"/>
      <c r="U74" s="291"/>
      <c r="V74" s="291"/>
      <c r="W74" s="291"/>
      <c r="X74" s="291"/>
      <c r="Y74" s="412"/>
      <c r="Z74" s="421"/>
      <c r="AA74" s="421"/>
      <c r="AB74" s="421"/>
      <c r="AC74" s="421"/>
      <c r="AD74" s="421"/>
      <c r="AE74" s="421"/>
      <c r="AF74" s="421"/>
      <c r="AG74" s="421"/>
      <c r="AH74" s="421"/>
      <c r="AI74" s="421"/>
      <c r="AJ74" s="421"/>
      <c r="AK74" s="421"/>
      <c r="AL74" s="421"/>
      <c r="AM74" s="306"/>
    </row>
    <row r="75" spans="1:39" ht="30" outlineLevel="1">
      <c r="A75" s="522">
        <v>12</v>
      </c>
      <c r="B75" s="520" t="s">
        <v>105</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0"/>
      <c r="Z75" s="410"/>
      <c r="AA75" s="410"/>
      <c r="AB75" s="410"/>
      <c r="AC75" s="410"/>
      <c r="AD75" s="410"/>
      <c r="AE75" s="410"/>
      <c r="AF75" s="415"/>
      <c r="AG75" s="415"/>
      <c r="AH75" s="415"/>
      <c r="AI75" s="415"/>
      <c r="AJ75" s="415"/>
      <c r="AK75" s="415"/>
      <c r="AL75" s="415"/>
      <c r="AM75" s="296">
        <f>SUM(Y75:AL75)</f>
        <v>0</v>
      </c>
    </row>
    <row r="76" spans="1:39" ht="15" outlineLevel="1">
      <c r="B76" s="520" t="s">
        <v>267</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 t="shared" ref="Z76" si="131">Z75</f>
        <v>0</v>
      </c>
      <c r="AA76" s="411">
        <f t="shared" ref="AA76" si="132">AA75</f>
        <v>0</v>
      </c>
      <c r="AB76" s="411">
        <f t="shared" ref="AB76" si="133">AB75</f>
        <v>0</v>
      </c>
      <c r="AC76" s="411">
        <f t="shared" ref="AC76" si="134">AC75</f>
        <v>0</v>
      </c>
      <c r="AD76" s="411">
        <f t="shared" ref="AD76" si="135">AD75</f>
        <v>0</v>
      </c>
      <c r="AE76" s="411">
        <f t="shared" ref="AE76" si="136">AE75</f>
        <v>0</v>
      </c>
      <c r="AF76" s="411">
        <f t="shared" ref="AF76" si="137">AF75</f>
        <v>0</v>
      </c>
      <c r="AG76" s="411">
        <f t="shared" ref="AG76" si="138">AG75</f>
        <v>0</v>
      </c>
      <c r="AH76" s="411">
        <f t="shared" ref="AH76" si="139">AH75</f>
        <v>0</v>
      </c>
      <c r="AI76" s="411">
        <f t="shared" ref="AI76" si="140">AI75</f>
        <v>0</v>
      </c>
      <c r="AJ76" s="411">
        <f t="shared" ref="AJ76" si="141">AJ75</f>
        <v>0</v>
      </c>
      <c r="AK76" s="411">
        <f t="shared" ref="AK76" si="142">AK75</f>
        <v>0</v>
      </c>
      <c r="AL76" s="411">
        <f t="shared" ref="AL76" si="143">AL75</f>
        <v>0</v>
      </c>
      <c r="AM76" s="297"/>
    </row>
    <row r="77" spans="1:39" ht="15" outlineLevel="1">
      <c r="B77" s="520"/>
      <c r="C77" s="305"/>
      <c r="D77" s="291"/>
      <c r="E77" s="291"/>
      <c r="F77" s="291"/>
      <c r="G77" s="291"/>
      <c r="H77" s="291"/>
      <c r="I77" s="291"/>
      <c r="J77" s="291"/>
      <c r="K77" s="291"/>
      <c r="L77" s="291"/>
      <c r="M77" s="291"/>
      <c r="N77" s="291"/>
      <c r="O77" s="291"/>
      <c r="P77" s="291"/>
      <c r="Q77" s="291"/>
      <c r="R77" s="291"/>
      <c r="S77" s="291"/>
      <c r="T77" s="291"/>
      <c r="U77" s="291"/>
      <c r="V77" s="291"/>
      <c r="W77" s="291"/>
      <c r="X77" s="291"/>
      <c r="Y77" s="422"/>
      <c r="Z77" s="422"/>
      <c r="AA77" s="412"/>
      <c r="AB77" s="412"/>
      <c r="AC77" s="412"/>
      <c r="AD77" s="412"/>
      <c r="AE77" s="412"/>
      <c r="AF77" s="412"/>
      <c r="AG77" s="412"/>
      <c r="AH77" s="412"/>
      <c r="AI77" s="412"/>
      <c r="AJ77" s="412"/>
      <c r="AK77" s="412"/>
      <c r="AL77" s="412"/>
      <c r="AM77" s="306"/>
    </row>
    <row r="78" spans="1:39" ht="30" outlineLevel="1">
      <c r="A78" s="522">
        <v>13</v>
      </c>
      <c r="B78" s="520" t="s">
        <v>106</v>
      </c>
      <c r="C78" s="291" t="s">
        <v>25</v>
      </c>
      <c r="D78" s="295">
        <v>1976348</v>
      </c>
      <c r="E78" s="295">
        <v>1976348</v>
      </c>
      <c r="F78" s="295">
        <v>1976348</v>
      </c>
      <c r="G78" s="295"/>
      <c r="H78" s="295"/>
      <c r="I78" s="295"/>
      <c r="J78" s="295"/>
      <c r="K78" s="295"/>
      <c r="L78" s="295"/>
      <c r="M78" s="295"/>
      <c r="N78" s="295">
        <v>12</v>
      </c>
      <c r="O78" s="295">
        <v>372</v>
      </c>
      <c r="P78" s="295">
        <v>372</v>
      </c>
      <c r="Q78" s="295">
        <v>372</v>
      </c>
      <c r="R78" s="295"/>
      <c r="S78" s="295"/>
      <c r="T78" s="295"/>
      <c r="U78" s="295"/>
      <c r="V78" s="295"/>
      <c r="W78" s="295"/>
      <c r="X78" s="295"/>
      <c r="Y78" s="410"/>
      <c r="Z78" s="410"/>
      <c r="AA78" s="410"/>
      <c r="AB78" s="410"/>
      <c r="AC78" s="410">
        <v>1</v>
      </c>
      <c r="AD78" s="410"/>
      <c r="AE78" s="410"/>
      <c r="AF78" s="415"/>
      <c r="AG78" s="415"/>
      <c r="AH78" s="415"/>
      <c r="AI78" s="415"/>
      <c r="AJ78" s="415"/>
      <c r="AK78" s="415"/>
      <c r="AL78" s="415"/>
      <c r="AM78" s="296">
        <f>SUM(Y78:AL78)</f>
        <v>1</v>
      </c>
    </row>
    <row r="79" spans="1:39" ht="15" outlineLevel="1">
      <c r="B79" s="520" t="s">
        <v>267</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 t="shared" ref="Z79:AL79" si="144">Z78</f>
        <v>0</v>
      </c>
      <c r="AA79" s="411">
        <f t="shared" si="144"/>
        <v>0</v>
      </c>
      <c r="AB79" s="411">
        <f t="shared" si="144"/>
        <v>0</v>
      </c>
      <c r="AC79" s="411">
        <f t="shared" si="144"/>
        <v>1</v>
      </c>
      <c r="AD79" s="411">
        <f t="shared" si="144"/>
        <v>0</v>
      </c>
      <c r="AE79" s="411">
        <f t="shared" si="144"/>
        <v>0</v>
      </c>
      <c r="AF79" s="411">
        <f t="shared" si="144"/>
        <v>0</v>
      </c>
      <c r="AG79" s="411">
        <f t="shared" si="144"/>
        <v>0</v>
      </c>
      <c r="AH79" s="411">
        <f t="shared" si="144"/>
        <v>0</v>
      </c>
      <c r="AI79" s="411">
        <f t="shared" si="144"/>
        <v>0</v>
      </c>
      <c r="AJ79" s="411">
        <f t="shared" si="144"/>
        <v>0</v>
      </c>
      <c r="AK79" s="411">
        <f t="shared" si="144"/>
        <v>0</v>
      </c>
      <c r="AL79" s="411">
        <f t="shared" si="144"/>
        <v>0</v>
      </c>
      <c r="AM79" s="306"/>
    </row>
    <row r="80" spans="1:39" ht="15" outlineLevel="1">
      <c r="B80" s="520"/>
      <c r="C80" s="305"/>
      <c r="D80" s="291"/>
      <c r="E80" s="291"/>
      <c r="F80" s="291"/>
      <c r="G80" s="291"/>
      <c r="H80" s="291"/>
      <c r="I80" s="291"/>
      <c r="J80" s="291"/>
      <c r="K80" s="291"/>
      <c r="L80" s="291"/>
      <c r="M80" s="291"/>
      <c r="N80" s="291"/>
      <c r="O80" s="291"/>
      <c r="P80" s="291"/>
      <c r="Q80" s="291"/>
      <c r="R80" s="291"/>
      <c r="S80" s="291"/>
      <c r="T80" s="291"/>
      <c r="U80" s="291"/>
      <c r="V80" s="291"/>
      <c r="W80" s="291"/>
      <c r="X80" s="291"/>
      <c r="Y80" s="412"/>
      <c r="Z80" s="412"/>
      <c r="AA80" s="412"/>
      <c r="AB80" s="412"/>
      <c r="AC80" s="412"/>
      <c r="AD80" s="412"/>
      <c r="AE80" s="412"/>
      <c r="AF80" s="412"/>
      <c r="AG80" s="412"/>
      <c r="AH80" s="412"/>
      <c r="AI80" s="412"/>
      <c r="AJ80" s="412"/>
      <c r="AK80" s="412"/>
      <c r="AL80" s="412"/>
      <c r="AM80" s="306"/>
    </row>
    <row r="81" spans="1:40" ht="15.6" outlineLevel="1">
      <c r="B81" s="288" t="s">
        <v>107</v>
      </c>
      <c r="C81" s="289"/>
      <c r="D81" s="290"/>
      <c r="E81" s="290"/>
      <c r="F81" s="290"/>
      <c r="G81" s="290"/>
      <c r="H81" s="290"/>
      <c r="I81" s="290"/>
      <c r="J81" s="290"/>
      <c r="K81" s="290"/>
      <c r="L81" s="290"/>
      <c r="M81" s="290"/>
      <c r="N81" s="290"/>
      <c r="O81" s="290"/>
      <c r="P81" s="289"/>
      <c r="Q81" s="289"/>
      <c r="R81" s="289"/>
      <c r="S81" s="289"/>
      <c r="T81" s="289"/>
      <c r="U81" s="289"/>
      <c r="V81" s="289"/>
      <c r="W81" s="289"/>
      <c r="X81" s="289"/>
      <c r="Y81" s="414"/>
      <c r="Z81" s="414"/>
      <c r="AA81" s="414"/>
      <c r="AB81" s="414"/>
      <c r="AC81" s="414"/>
      <c r="AD81" s="414"/>
      <c r="AE81" s="414"/>
      <c r="AF81" s="414"/>
      <c r="AG81" s="414"/>
      <c r="AH81" s="414"/>
      <c r="AI81" s="414"/>
      <c r="AJ81" s="414"/>
      <c r="AK81" s="414"/>
      <c r="AL81" s="414"/>
      <c r="AM81" s="292"/>
    </row>
    <row r="82" spans="1:40" ht="15" outlineLevel="1">
      <c r="A82" s="522">
        <v>14</v>
      </c>
      <c r="B82" s="315" t="s">
        <v>108</v>
      </c>
      <c r="C82" s="291" t="s">
        <v>25</v>
      </c>
      <c r="D82" s="295">
        <v>69013</v>
      </c>
      <c r="E82" s="295">
        <v>54769</v>
      </c>
      <c r="F82" s="295">
        <v>52128</v>
      </c>
      <c r="G82" s="295"/>
      <c r="H82" s="295"/>
      <c r="I82" s="295"/>
      <c r="J82" s="295"/>
      <c r="K82" s="295"/>
      <c r="L82" s="295"/>
      <c r="M82" s="295"/>
      <c r="N82" s="295">
        <v>12</v>
      </c>
      <c r="O82" s="295">
        <v>6</v>
      </c>
      <c r="P82" s="295">
        <v>5</v>
      </c>
      <c r="Q82" s="295">
        <v>5</v>
      </c>
      <c r="R82" s="295"/>
      <c r="S82" s="295"/>
      <c r="T82" s="295"/>
      <c r="U82" s="295"/>
      <c r="V82" s="295"/>
      <c r="W82" s="295"/>
      <c r="X82" s="295"/>
      <c r="Y82" s="771">
        <v>1</v>
      </c>
      <c r="Z82" s="410"/>
      <c r="AA82" s="410"/>
      <c r="AB82" s="410"/>
      <c r="AC82" s="410"/>
      <c r="AD82" s="410"/>
      <c r="AE82" s="410"/>
      <c r="AF82" s="410"/>
      <c r="AG82" s="410"/>
      <c r="AH82" s="410"/>
      <c r="AI82" s="410"/>
      <c r="AJ82" s="410"/>
      <c r="AK82" s="410"/>
      <c r="AL82" s="410"/>
      <c r="AM82" s="296">
        <f>SUM(Y82:AL82)</f>
        <v>1</v>
      </c>
    </row>
    <row r="83" spans="1:40" ht="15" outlineLevel="1">
      <c r="B83" s="294" t="s">
        <v>267</v>
      </c>
      <c r="C83" s="291" t="s">
        <v>163</v>
      </c>
      <c r="D83" s="295"/>
      <c r="E83" s="295"/>
      <c r="F83" s="295"/>
      <c r="G83" s="295"/>
      <c r="H83" s="295"/>
      <c r="I83" s="295"/>
      <c r="J83" s="295"/>
      <c r="K83" s="295"/>
      <c r="L83" s="295"/>
      <c r="M83" s="295"/>
      <c r="N83" s="295">
        <f>N82</f>
        <v>12</v>
      </c>
      <c r="O83" s="295"/>
      <c r="P83" s="295"/>
      <c r="Q83" s="295"/>
      <c r="R83" s="295"/>
      <c r="S83" s="295"/>
      <c r="T83" s="295"/>
      <c r="U83" s="295"/>
      <c r="V83" s="295"/>
      <c r="W83" s="295"/>
      <c r="X83" s="295"/>
      <c r="Y83" s="411">
        <f>Y82</f>
        <v>1</v>
      </c>
      <c r="Z83" s="411">
        <f t="shared" ref="Z83" si="145">Z82</f>
        <v>0</v>
      </c>
      <c r="AA83" s="411">
        <f t="shared" ref="AA83" si="146">AA82</f>
        <v>0</v>
      </c>
      <c r="AB83" s="411">
        <f t="shared" ref="AB83" si="147">AB82</f>
        <v>0</v>
      </c>
      <c r="AC83" s="411">
        <f t="shared" ref="AC83" si="148">AC82</f>
        <v>0</v>
      </c>
      <c r="AD83" s="411">
        <f>AD82</f>
        <v>0</v>
      </c>
      <c r="AE83" s="411">
        <f t="shared" ref="AE83" si="149">AE82</f>
        <v>0</v>
      </c>
      <c r="AF83" s="411">
        <f t="shared" ref="AF83" si="150">AF82</f>
        <v>0</v>
      </c>
      <c r="AG83" s="411">
        <f t="shared" ref="AG83" si="151">AG82</f>
        <v>0</v>
      </c>
      <c r="AH83" s="411">
        <f t="shared" ref="AH83" si="152">AH82</f>
        <v>0</v>
      </c>
      <c r="AI83" s="411">
        <f t="shared" ref="AI83" si="153">AI82</f>
        <v>0</v>
      </c>
      <c r="AJ83" s="411">
        <f t="shared" ref="AJ83" si="154">AJ82</f>
        <v>0</v>
      </c>
      <c r="AK83" s="411">
        <f t="shared" ref="AK83" si="155">AK82</f>
        <v>0</v>
      </c>
      <c r="AL83" s="411">
        <f t="shared" ref="AL83" si="156">AL82</f>
        <v>0</v>
      </c>
      <c r="AM83" s="297"/>
    </row>
    <row r="84" spans="1:40" s="515" customFormat="1" ht="15" outlineLevel="1">
      <c r="A84" s="523"/>
      <c r="B84" s="294"/>
      <c r="C84" s="291"/>
      <c r="D84" s="291"/>
      <c r="E84" s="291"/>
      <c r="F84" s="291"/>
      <c r="G84" s="291"/>
      <c r="H84" s="291"/>
      <c r="I84" s="291"/>
      <c r="J84" s="291"/>
      <c r="K84" s="291"/>
      <c r="L84" s="291"/>
      <c r="M84" s="291"/>
      <c r="N84" s="468"/>
      <c r="O84" s="291"/>
      <c r="P84" s="291"/>
      <c r="Q84" s="291"/>
      <c r="R84" s="291"/>
      <c r="S84" s="291"/>
      <c r="T84" s="291"/>
      <c r="U84" s="291"/>
      <c r="V84" s="291"/>
      <c r="W84" s="291"/>
      <c r="X84" s="291"/>
      <c r="Y84" s="411"/>
      <c r="Z84" s="411"/>
      <c r="AA84" s="411"/>
      <c r="AB84" s="411"/>
      <c r="AC84" s="411"/>
      <c r="AD84" s="411"/>
      <c r="AE84" s="411"/>
      <c r="AF84" s="411"/>
      <c r="AG84" s="411"/>
      <c r="AH84" s="411"/>
      <c r="AI84" s="411"/>
      <c r="AJ84" s="411"/>
      <c r="AK84" s="411"/>
      <c r="AL84" s="411"/>
      <c r="AM84" s="516"/>
      <c r="AN84" s="630"/>
    </row>
    <row r="85" spans="1:40" s="309" customFormat="1" ht="15.6" outlineLevel="1">
      <c r="A85" s="523"/>
      <c r="B85" s="288" t="s">
        <v>489</v>
      </c>
      <c r="C85" s="291"/>
      <c r="D85" s="291"/>
      <c r="E85" s="291"/>
      <c r="F85" s="291"/>
      <c r="G85" s="291"/>
      <c r="H85" s="291"/>
      <c r="I85" s="291"/>
      <c r="J85" s="291"/>
      <c r="K85" s="291"/>
      <c r="L85" s="291"/>
      <c r="M85" s="291"/>
      <c r="N85" s="291"/>
      <c r="O85" s="291"/>
      <c r="P85" s="291"/>
      <c r="Q85" s="291"/>
      <c r="R85" s="291"/>
      <c r="S85" s="291"/>
      <c r="T85" s="291"/>
      <c r="U85" s="291"/>
      <c r="V85" s="291"/>
      <c r="W85" s="291"/>
      <c r="X85" s="291"/>
      <c r="Y85" s="412"/>
      <c r="Z85" s="412"/>
      <c r="AA85" s="412"/>
      <c r="AB85" s="412"/>
      <c r="AC85" s="412"/>
      <c r="AD85" s="412"/>
      <c r="AE85" s="416"/>
      <c r="AF85" s="416"/>
      <c r="AG85" s="416"/>
      <c r="AH85" s="416"/>
      <c r="AI85" s="416"/>
      <c r="AJ85" s="416"/>
      <c r="AK85" s="416"/>
      <c r="AL85" s="416"/>
      <c r="AM85" s="517"/>
      <c r="AN85" s="631"/>
    </row>
    <row r="86" spans="1:40" ht="15" outlineLevel="1">
      <c r="A86" s="522">
        <v>15</v>
      </c>
      <c r="B86" s="294" t="s">
        <v>494</v>
      </c>
      <c r="C86" s="291" t="s">
        <v>25</v>
      </c>
      <c r="D86" s="295"/>
      <c r="E86" s="295"/>
      <c r="F86" s="295"/>
      <c r="G86" s="295"/>
      <c r="H86" s="295"/>
      <c r="I86" s="295"/>
      <c r="J86" s="295"/>
      <c r="K86" s="295"/>
      <c r="L86" s="295"/>
      <c r="M86" s="295"/>
      <c r="N86" s="295">
        <v>0</v>
      </c>
      <c r="O86" s="295"/>
      <c r="P86" s="295"/>
      <c r="Q86" s="295"/>
      <c r="R86" s="295"/>
      <c r="S86" s="295"/>
      <c r="T86" s="295"/>
      <c r="U86" s="295"/>
      <c r="V86" s="295"/>
      <c r="W86" s="295"/>
      <c r="X86" s="295"/>
      <c r="Y86" s="410"/>
      <c r="Z86" s="410"/>
      <c r="AA86" s="410"/>
      <c r="AB86" s="410"/>
      <c r="AC86" s="410"/>
      <c r="AD86" s="410"/>
      <c r="AE86" s="410"/>
      <c r="AF86" s="410"/>
      <c r="AG86" s="410"/>
      <c r="AH86" s="410"/>
      <c r="AI86" s="410"/>
      <c r="AJ86" s="410"/>
      <c r="AK86" s="410"/>
      <c r="AL86" s="410"/>
      <c r="AM86" s="296">
        <f>SUM(Y86:AL86)</f>
        <v>0</v>
      </c>
    </row>
    <row r="87" spans="1:40" ht="15" outlineLevel="1">
      <c r="B87" s="294" t="s">
        <v>267</v>
      </c>
      <c r="C87" s="291" t="s">
        <v>163</v>
      </c>
      <c r="D87" s="295"/>
      <c r="E87" s="295"/>
      <c r="F87" s="295"/>
      <c r="G87" s="295"/>
      <c r="H87" s="295"/>
      <c r="I87" s="295"/>
      <c r="J87" s="295"/>
      <c r="K87" s="295"/>
      <c r="L87" s="295"/>
      <c r="M87" s="295"/>
      <c r="N87" s="295">
        <f>N86</f>
        <v>0</v>
      </c>
      <c r="O87" s="295"/>
      <c r="P87" s="295"/>
      <c r="Q87" s="295"/>
      <c r="R87" s="295"/>
      <c r="S87" s="295"/>
      <c r="T87" s="295"/>
      <c r="U87" s="295"/>
      <c r="V87" s="295"/>
      <c r="W87" s="295"/>
      <c r="X87" s="295"/>
      <c r="Y87" s="411">
        <f>Y86</f>
        <v>0</v>
      </c>
      <c r="Z87" s="411">
        <f t="shared" ref="Z87:AC87" si="157">Z86</f>
        <v>0</v>
      </c>
      <c r="AA87" s="411">
        <f t="shared" si="157"/>
        <v>0</v>
      </c>
      <c r="AB87" s="411">
        <f t="shared" si="157"/>
        <v>0</v>
      </c>
      <c r="AC87" s="411">
        <f t="shared" si="157"/>
        <v>0</v>
      </c>
      <c r="AD87" s="411">
        <f>AD86</f>
        <v>0</v>
      </c>
      <c r="AE87" s="411">
        <f t="shared" ref="AE87:AL87" si="158">AE86</f>
        <v>0</v>
      </c>
      <c r="AF87" s="411">
        <f t="shared" si="158"/>
        <v>0</v>
      </c>
      <c r="AG87" s="411">
        <f t="shared" si="158"/>
        <v>0</v>
      </c>
      <c r="AH87" s="411">
        <f t="shared" si="158"/>
        <v>0</v>
      </c>
      <c r="AI87" s="411">
        <f t="shared" si="158"/>
        <v>0</v>
      </c>
      <c r="AJ87" s="411">
        <f t="shared" si="158"/>
        <v>0</v>
      </c>
      <c r="AK87" s="411">
        <f t="shared" si="158"/>
        <v>0</v>
      </c>
      <c r="AL87" s="411">
        <f t="shared" si="158"/>
        <v>0</v>
      </c>
      <c r="AM87" s="297"/>
    </row>
    <row r="88" spans="1:40" ht="15" outlineLevel="1">
      <c r="B88" s="315"/>
      <c r="C88" s="305"/>
      <c r="D88" s="291"/>
      <c r="E88" s="291"/>
      <c r="F88" s="291"/>
      <c r="G88" s="291"/>
      <c r="H88" s="291"/>
      <c r="I88" s="291"/>
      <c r="J88" s="291"/>
      <c r="K88" s="291"/>
      <c r="L88" s="291"/>
      <c r="M88" s="291"/>
      <c r="N88" s="291"/>
      <c r="O88" s="291"/>
      <c r="P88" s="291"/>
      <c r="Q88" s="291"/>
      <c r="R88" s="291"/>
      <c r="S88" s="291"/>
      <c r="T88" s="291"/>
      <c r="U88" s="291"/>
      <c r="V88" s="291"/>
      <c r="W88" s="291"/>
      <c r="X88" s="291"/>
      <c r="Y88" s="412"/>
      <c r="Z88" s="412"/>
      <c r="AA88" s="412"/>
      <c r="AB88" s="412"/>
      <c r="AC88" s="412"/>
      <c r="AD88" s="412"/>
      <c r="AE88" s="412"/>
      <c r="AF88" s="412"/>
      <c r="AG88" s="412"/>
      <c r="AH88" s="412"/>
      <c r="AI88" s="412"/>
      <c r="AJ88" s="412"/>
      <c r="AK88" s="412"/>
      <c r="AL88" s="412"/>
      <c r="AM88" s="306"/>
    </row>
    <row r="89" spans="1:40" s="283" customFormat="1" ht="15" outlineLevel="1">
      <c r="A89" s="522">
        <v>16</v>
      </c>
      <c r="B89" s="324" t="s">
        <v>490</v>
      </c>
      <c r="C89" s="291" t="s">
        <v>25</v>
      </c>
      <c r="D89" s="295"/>
      <c r="E89" s="295"/>
      <c r="F89" s="295"/>
      <c r="G89" s="295"/>
      <c r="H89" s="295"/>
      <c r="I89" s="295"/>
      <c r="J89" s="295"/>
      <c r="K89" s="295"/>
      <c r="L89" s="295"/>
      <c r="M89" s="295"/>
      <c r="N89" s="295">
        <v>0</v>
      </c>
      <c r="O89" s="295"/>
      <c r="P89" s="295"/>
      <c r="Q89" s="295"/>
      <c r="R89" s="295"/>
      <c r="S89" s="295"/>
      <c r="T89" s="295"/>
      <c r="U89" s="295"/>
      <c r="V89" s="295"/>
      <c r="W89" s="295"/>
      <c r="X89" s="295"/>
      <c r="Y89" s="410"/>
      <c r="Z89" s="410"/>
      <c r="AA89" s="410"/>
      <c r="AB89" s="410"/>
      <c r="AC89" s="410"/>
      <c r="AD89" s="410"/>
      <c r="AE89" s="410"/>
      <c r="AF89" s="410"/>
      <c r="AG89" s="410"/>
      <c r="AH89" s="410"/>
      <c r="AI89" s="410"/>
      <c r="AJ89" s="410"/>
      <c r="AK89" s="410"/>
      <c r="AL89" s="410"/>
      <c r="AM89" s="296">
        <f>SUM(Y89:AL89)</f>
        <v>0</v>
      </c>
    </row>
    <row r="90" spans="1:40" s="283" customFormat="1" ht="15" outlineLevel="1">
      <c r="A90" s="522"/>
      <c r="B90" s="324" t="s">
        <v>267</v>
      </c>
      <c r="C90" s="291" t="s">
        <v>163</v>
      </c>
      <c r="D90" s="295"/>
      <c r="E90" s="295"/>
      <c r="F90" s="295"/>
      <c r="G90" s="295"/>
      <c r="H90" s="295"/>
      <c r="I90" s="295"/>
      <c r="J90" s="295"/>
      <c r="K90" s="295"/>
      <c r="L90" s="295"/>
      <c r="M90" s="295"/>
      <c r="N90" s="295">
        <f>N89</f>
        <v>0</v>
      </c>
      <c r="O90" s="295"/>
      <c r="P90" s="295"/>
      <c r="Q90" s="295"/>
      <c r="R90" s="295"/>
      <c r="S90" s="295"/>
      <c r="T90" s="295"/>
      <c r="U90" s="295"/>
      <c r="V90" s="295"/>
      <c r="W90" s="295"/>
      <c r="X90" s="295"/>
      <c r="Y90" s="411">
        <f>Y89</f>
        <v>0</v>
      </c>
      <c r="Z90" s="411">
        <f t="shared" ref="Z90:AC90" si="159">Z89</f>
        <v>0</v>
      </c>
      <c r="AA90" s="411">
        <f t="shared" si="159"/>
        <v>0</v>
      </c>
      <c r="AB90" s="411">
        <f t="shared" si="159"/>
        <v>0</v>
      </c>
      <c r="AC90" s="411">
        <f t="shared" si="159"/>
        <v>0</v>
      </c>
      <c r="AD90" s="411">
        <f>AD89</f>
        <v>0</v>
      </c>
      <c r="AE90" s="411">
        <f t="shared" ref="AE90:AL90" si="160">AE89</f>
        <v>0</v>
      </c>
      <c r="AF90" s="411">
        <f t="shared" si="160"/>
        <v>0</v>
      </c>
      <c r="AG90" s="411">
        <f t="shared" si="160"/>
        <v>0</v>
      </c>
      <c r="AH90" s="411">
        <f t="shared" si="160"/>
        <v>0</v>
      </c>
      <c r="AI90" s="411">
        <f t="shared" si="160"/>
        <v>0</v>
      </c>
      <c r="AJ90" s="411">
        <f t="shared" si="160"/>
        <v>0</v>
      </c>
      <c r="AK90" s="411">
        <f t="shared" si="160"/>
        <v>0</v>
      </c>
      <c r="AL90" s="411">
        <f t="shared" si="160"/>
        <v>0</v>
      </c>
      <c r="AM90" s="297"/>
    </row>
    <row r="91" spans="1:40" s="283" customFormat="1" ht="15" outlineLevel="1">
      <c r="A91" s="522"/>
      <c r="B91" s="324"/>
      <c r="C91" s="291"/>
      <c r="D91" s="291"/>
      <c r="E91" s="291"/>
      <c r="F91" s="291"/>
      <c r="G91" s="291"/>
      <c r="H91" s="291"/>
      <c r="I91" s="291"/>
      <c r="J91" s="291"/>
      <c r="K91" s="291"/>
      <c r="L91" s="291"/>
      <c r="M91" s="291"/>
      <c r="N91" s="291"/>
      <c r="O91" s="291"/>
      <c r="P91" s="291"/>
      <c r="Q91" s="291"/>
      <c r="R91" s="291"/>
      <c r="S91" s="291"/>
      <c r="T91" s="291"/>
      <c r="U91" s="291"/>
      <c r="V91" s="291"/>
      <c r="W91" s="291"/>
      <c r="X91" s="291"/>
      <c r="Y91" s="412"/>
      <c r="Z91" s="412"/>
      <c r="AA91" s="412"/>
      <c r="AB91" s="412"/>
      <c r="AC91" s="412"/>
      <c r="AD91" s="412"/>
      <c r="AE91" s="416"/>
      <c r="AF91" s="416"/>
      <c r="AG91" s="416"/>
      <c r="AH91" s="416"/>
      <c r="AI91" s="416"/>
      <c r="AJ91" s="416"/>
      <c r="AK91" s="416"/>
      <c r="AL91" s="416"/>
      <c r="AM91" s="313"/>
    </row>
    <row r="92" spans="1:40" ht="15.6" outlineLevel="1">
      <c r="B92" s="519" t="s">
        <v>495</v>
      </c>
      <c r="C92" s="320"/>
      <c r="D92" s="290"/>
      <c r="E92" s="289"/>
      <c r="F92" s="289"/>
      <c r="G92" s="289"/>
      <c r="H92" s="289"/>
      <c r="I92" s="289"/>
      <c r="J92" s="289"/>
      <c r="K92" s="289"/>
      <c r="L92" s="289"/>
      <c r="M92" s="289"/>
      <c r="N92" s="290"/>
      <c r="O92" s="289"/>
      <c r="P92" s="289"/>
      <c r="Q92" s="289"/>
      <c r="R92" s="289"/>
      <c r="S92" s="289"/>
      <c r="T92" s="289"/>
      <c r="U92" s="289"/>
      <c r="V92" s="289"/>
      <c r="W92" s="289"/>
      <c r="X92" s="289"/>
      <c r="Y92" s="414"/>
      <c r="Z92" s="414"/>
      <c r="AA92" s="414"/>
      <c r="AB92" s="414"/>
      <c r="AC92" s="414"/>
      <c r="AD92" s="414"/>
      <c r="AE92" s="414"/>
      <c r="AF92" s="414"/>
      <c r="AG92" s="414"/>
      <c r="AH92" s="414"/>
      <c r="AI92" s="414"/>
      <c r="AJ92" s="414"/>
      <c r="AK92" s="414"/>
      <c r="AL92" s="414"/>
      <c r="AM92" s="292"/>
    </row>
    <row r="93" spans="1:40" ht="15" outlineLevel="1">
      <c r="A93" s="522">
        <v>17</v>
      </c>
      <c r="B93" s="520" t="s">
        <v>112</v>
      </c>
      <c r="C93" s="291" t="s">
        <v>25</v>
      </c>
      <c r="D93" s="295"/>
      <c r="E93" s="295"/>
      <c r="F93" s="295"/>
      <c r="G93" s="295"/>
      <c r="H93" s="295"/>
      <c r="I93" s="295"/>
      <c r="J93" s="295"/>
      <c r="K93" s="295"/>
      <c r="L93" s="295"/>
      <c r="M93" s="295"/>
      <c r="N93" s="295">
        <v>12</v>
      </c>
      <c r="O93" s="295"/>
      <c r="P93" s="295"/>
      <c r="Q93" s="295"/>
      <c r="R93" s="295"/>
      <c r="S93" s="295"/>
      <c r="T93" s="295"/>
      <c r="U93" s="295"/>
      <c r="V93" s="295"/>
      <c r="W93" s="295"/>
      <c r="X93" s="295"/>
      <c r="Y93" s="426"/>
      <c r="Z93" s="410"/>
      <c r="AA93" s="410"/>
      <c r="AB93" s="410"/>
      <c r="AC93" s="410"/>
      <c r="AD93" s="410"/>
      <c r="AE93" s="410"/>
      <c r="AF93" s="415"/>
      <c r="AG93" s="415"/>
      <c r="AH93" s="415"/>
      <c r="AI93" s="415"/>
      <c r="AJ93" s="415"/>
      <c r="AK93" s="415"/>
      <c r="AL93" s="415"/>
      <c r="AM93" s="296">
        <f>SUM(Y93:AL93)</f>
        <v>0</v>
      </c>
    </row>
    <row r="94" spans="1:40" ht="15" outlineLevel="1">
      <c r="B94" s="294" t="s">
        <v>267</v>
      </c>
      <c r="C94" s="291" t="s">
        <v>163</v>
      </c>
      <c r="D94" s="295"/>
      <c r="E94" s="295"/>
      <c r="F94" s="295"/>
      <c r="G94" s="295"/>
      <c r="H94" s="295"/>
      <c r="I94" s="295"/>
      <c r="J94" s="295"/>
      <c r="K94" s="295"/>
      <c r="L94" s="295"/>
      <c r="M94" s="295"/>
      <c r="N94" s="295">
        <f>N93</f>
        <v>12</v>
      </c>
      <c r="O94" s="295"/>
      <c r="P94" s="295"/>
      <c r="Q94" s="295"/>
      <c r="R94" s="295"/>
      <c r="S94" s="295"/>
      <c r="T94" s="295"/>
      <c r="U94" s="295"/>
      <c r="V94" s="295"/>
      <c r="W94" s="295"/>
      <c r="X94" s="295"/>
      <c r="Y94" s="411">
        <f>Y93</f>
        <v>0</v>
      </c>
      <c r="Z94" s="411">
        <f t="shared" ref="Z94:AL94" si="161">Z93</f>
        <v>0</v>
      </c>
      <c r="AA94" s="411">
        <f t="shared" si="161"/>
        <v>0</v>
      </c>
      <c r="AB94" s="411">
        <f t="shared" si="161"/>
        <v>0</v>
      </c>
      <c r="AC94" s="411">
        <f t="shared" si="161"/>
        <v>0</v>
      </c>
      <c r="AD94" s="411">
        <f t="shared" si="161"/>
        <v>0</v>
      </c>
      <c r="AE94" s="411">
        <f t="shared" si="161"/>
        <v>0</v>
      </c>
      <c r="AF94" s="411">
        <f t="shared" si="161"/>
        <v>0</v>
      </c>
      <c r="AG94" s="411">
        <f t="shared" si="161"/>
        <v>0</v>
      </c>
      <c r="AH94" s="411">
        <f t="shared" si="161"/>
        <v>0</v>
      </c>
      <c r="AI94" s="411">
        <f t="shared" si="161"/>
        <v>0</v>
      </c>
      <c r="AJ94" s="411">
        <f t="shared" si="161"/>
        <v>0</v>
      </c>
      <c r="AK94" s="411">
        <f t="shared" si="161"/>
        <v>0</v>
      </c>
      <c r="AL94" s="411">
        <f t="shared" si="161"/>
        <v>0</v>
      </c>
      <c r="AM94" s="306"/>
    </row>
    <row r="95" spans="1:40" ht="15" outlineLevel="1">
      <c r="B95" s="294"/>
      <c r="C95" s="291"/>
      <c r="D95" s="291"/>
      <c r="E95" s="291"/>
      <c r="F95" s="291"/>
      <c r="G95" s="291"/>
      <c r="H95" s="291"/>
      <c r="I95" s="291"/>
      <c r="J95" s="291"/>
      <c r="K95" s="291"/>
      <c r="L95" s="291"/>
      <c r="M95" s="291"/>
      <c r="N95" s="291"/>
      <c r="O95" s="291"/>
      <c r="P95" s="291"/>
      <c r="Q95" s="291"/>
      <c r="R95" s="291"/>
      <c r="S95" s="291"/>
      <c r="T95" s="291"/>
      <c r="U95" s="291"/>
      <c r="V95" s="291"/>
      <c r="W95" s="291"/>
      <c r="X95" s="291"/>
      <c r="Y95" s="422"/>
      <c r="Z95" s="425"/>
      <c r="AA95" s="425"/>
      <c r="AB95" s="425"/>
      <c r="AC95" s="425"/>
      <c r="AD95" s="425"/>
      <c r="AE95" s="425"/>
      <c r="AF95" s="425"/>
      <c r="AG95" s="425"/>
      <c r="AH95" s="425"/>
      <c r="AI95" s="425"/>
      <c r="AJ95" s="425"/>
      <c r="AK95" s="425"/>
      <c r="AL95" s="425"/>
      <c r="AM95" s="306"/>
    </row>
    <row r="96" spans="1:40" ht="15" outlineLevel="1">
      <c r="A96" s="522">
        <v>18</v>
      </c>
      <c r="B96" s="520" t="s">
        <v>109</v>
      </c>
      <c r="C96" s="291" t="s">
        <v>25</v>
      </c>
      <c r="D96" s="295"/>
      <c r="E96" s="295"/>
      <c r="F96" s="295"/>
      <c r="G96" s="295"/>
      <c r="H96" s="295"/>
      <c r="I96" s="295"/>
      <c r="J96" s="295"/>
      <c r="K96" s="295"/>
      <c r="L96" s="295"/>
      <c r="M96" s="295"/>
      <c r="N96" s="295">
        <v>12</v>
      </c>
      <c r="O96" s="295"/>
      <c r="P96" s="295"/>
      <c r="Q96" s="295"/>
      <c r="R96" s="295"/>
      <c r="S96" s="295"/>
      <c r="T96" s="295"/>
      <c r="U96" s="295"/>
      <c r="V96" s="295"/>
      <c r="W96" s="295"/>
      <c r="X96" s="295"/>
      <c r="Y96" s="426"/>
      <c r="Z96" s="410"/>
      <c r="AA96" s="410"/>
      <c r="AB96" s="410"/>
      <c r="AC96" s="410"/>
      <c r="AD96" s="410"/>
      <c r="AE96" s="410"/>
      <c r="AF96" s="415"/>
      <c r="AG96" s="415"/>
      <c r="AH96" s="415"/>
      <c r="AI96" s="415"/>
      <c r="AJ96" s="415"/>
      <c r="AK96" s="415"/>
      <c r="AL96" s="415"/>
      <c r="AM96" s="296">
        <f>SUM(Y96:AL96)</f>
        <v>0</v>
      </c>
    </row>
    <row r="97" spans="1:39" ht="15" outlineLevel="1">
      <c r="B97" s="294" t="s">
        <v>267</v>
      </c>
      <c r="C97" s="291" t="s">
        <v>163</v>
      </c>
      <c r="D97" s="295"/>
      <c r="E97" s="295"/>
      <c r="F97" s="295"/>
      <c r="G97" s="295"/>
      <c r="H97" s="295"/>
      <c r="I97" s="295"/>
      <c r="J97" s="295"/>
      <c r="K97" s="295"/>
      <c r="L97" s="295"/>
      <c r="M97" s="295"/>
      <c r="N97" s="295">
        <f>N96</f>
        <v>12</v>
      </c>
      <c r="O97" s="295"/>
      <c r="P97" s="295"/>
      <c r="Q97" s="295"/>
      <c r="R97" s="295"/>
      <c r="S97" s="295"/>
      <c r="T97" s="295"/>
      <c r="U97" s="295"/>
      <c r="V97" s="295"/>
      <c r="W97" s="295"/>
      <c r="X97" s="295"/>
      <c r="Y97" s="411">
        <f>Y96</f>
        <v>0</v>
      </c>
      <c r="Z97" s="411">
        <f t="shared" ref="Z97" si="162">Z96</f>
        <v>0</v>
      </c>
      <c r="AA97" s="411">
        <f t="shared" ref="AA97" si="163">AA96</f>
        <v>0</v>
      </c>
      <c r="AB97" s="411">
        <f t="shared" ref="AB97" si="164">AB96</f>
        <v>0</v>
      </c>
      <c r="AC97" s="411">
        <f t="shared" ref="AC97" si="165">AC96</f>
        <v>0</v>
      </c>
      <c r="AD97" s="411">
        <f t="shared" ref="AD97" si="166">AD96</f>
        <v>0</v>
      </c>
      <c r="AE97" s="411">
        <f t="shared" ref="AE97" si="167">AE96</f>
        <v>0</v>
      </c>
      <c r="AF97" s="411">
        <f t="shared" ref="AF97" si="168">AF96</f>
        <v>0</v>
      </c>
      <c r="AG97" s="411">
        <f t="shared" ref="AG97" si="169">AG96</f>
        <v>0</v>
      </c>
      <c r="AH97" s="411">
        <f t="shared" ref="AH97" si="170">AH96</f>
        <v>0</v>
      </c>
      <c r="AI97" s="411">
        <f t="shared" ref="AI97" si="171">AI96</f>
        <v>0</v>
      </c>
      <c r="AJ97" s="411">
        <f t="shared" ref="AJ97" si="172">AJ96</f>
        <v>0</v>
      </c>
      <c r="AK97" s="411">
        <f t="shared" ref="AK97" si="173">AK96</f>
        <v>0</v>
      </c>
      <c r="AL97" s="411">
        <f t="shared" ref="AL97" si="174">AL96</f>
        <v>0</v>
      </c>
      <c r="AM97" s="306"/>
    </row>
    <row r="98" spans="1:39" ht="15" outlineLevel="1">
      <c r="B98" s="322"/>
      <c r="C98" s="291"/>
      <c r="D98" s="291"/>
      <c r="E98" s="291"/>
      <c r="F98" s="291"/>
      <c r="G98" s="291"/>
      <c r="H98" s="291"/>
      <c r="I98" s="291"/>
      <c r="J98" s="291"/>
      <c r="K98" s="291"/>
      <c r="L98" s="291"/>
      <c r="M98" s="291"/>
      <c r="N98" s="291"/>
      <c r="O98" s="291"/>
      <c r="P98" s="291"/>
      <c r="Q98" s="291"/>
      <c r="R98" s="291"/>
      <c r="S98" s="291"/>
      <c r="T98" s="291"/>
      <c r="U98" s="291"/>
      <c r="V98" s="291"/>
      <c r="W98" s="291"/>
      <c r="X98" s="291"/>
      <c r="Y98" s="423"/>
      <c r="Z98" s="424"/>
      <c r="AA98" s="424"/>
      <c r="AB98" s="424"/>
      <c r="AC98" s="424"/>
      <c r="AD98" s="424"/>
      <c r="AE98" s="424"/>
      <c r="AF98" s="424"/>
      <c r="AG98" s="424"/>
      <c r="AH98" s="424"/>
      <c r="AI98" s="424"/>
      <c r="AJ98" s="424"/>
      <c r="AK98" s="424"/>
      <c r="AL98" s="424"/>
      <c r="AM98" s="297"/>
    </row>
    <row r="99" spans="1:39" ht="15" outlineLevel="1">
      <c r="A99" s="522">
        <v>19</v>
      </c>
      <c r="B99" s="520" t="s">
        <v>111</v>
      </c>
      <c r="C99" s="291" t="s">
        <v>25</v>
      </c>
      <c r="D99" s="295"/>
      <c r="E99" s="295"/>
      <c r="F99" s="295"/>
      <c r="G99" s="295"/>
      <c r="H99" s="295"/>
      <c r="I99" s="295"/>
      <c r="J99" s="295"/>
      <c r="K99" s="295"/>
      <c r="L99" s="295"/>
      <c r="M99" s="295"/>
      <c r="N99" s="295">
        <v>12</v>
      </c>
      <c r="O99" s="295"/>
      <c r="P99" s="295"/>
      <c r="Q99" s="295"/>
      <c r="R99" s="295"/>
      <c r="S99" s="295"/>
      <c r="T99" s="295"/>
      <c r="U99" s="295"/>
      <c r="V99" s="295"/>
      <c r="W99" s="295"/>
      <c r="X99" s="295"/>
      <c r="Y99" s="426"/>
      <c r="Z99" s="410"/>
      <c r="AA99" s="410"/>
      <c r="AB99" s="410"/>
      <c r="AC99" s="410"/>
      <c r="AD99" s="410"/>
      <c r="AE99" s="410"/>
      <c r="AF99" s="415"/>
      <c r="AG99" s="415"/>
      <c r="AH99" s="415"/>
      <c r="AI99" s="415"/>
      <c r="AJ99" s="415"/>
      <c r="AK99" s="415"/>
      <c r="AL99" s="415"/>
      <c r="AM99" s="296">
        <f>SUM(Y99:AL99)</f>
        <v>0</v>
      </c>
    </row>
    <row r="100" spans="1:39" ht="15" outlineLevel="1">
      <c r="B100" s="294" t="s">
        <v>267</v>
      </c>
      <c r="C100" s="291" t="s">
        <v>163</v>
      </c>
      <c r="D100" s="295"/>
      <c r="E100" s="295"/>
      <c r="F100" s="295"/>
      <c r="G100" s="295"/>
      <c r="H100" s="295"/>
      <c r="I100" s="295"/>
      <c r="J100" s="295"/>
      <c r="K100" s="295"/>
      <c r="L100" s="295"/>
      <c r="M100" s="295"/>
      <c r="N100" s="295">
        <f>N99</f>
        <v>12</v>
      </c>
      <c r="O100" s="295"/>
      <c r="P100" s="295"/>
      <c r="Q100" s="295"/>
      <c r="R100" s="295"/>
      <c r="S100" s="295"/>
      <c r="T100" s="295"/>
      <c r="U100" s="295"/>
      <c r="V100" s="295"/>
      <c r="W100" s="295"/>
      <c r="X100" s="295"/>
      <c r="Y100" s="411">
        <f>Y99</f>
        <v>0</v>
      </c>
      <c r="Z100" s="411">
        <f t="shared" ref="Z100:AL100" si="175">Z99</f>
        <v>0</v>
      </c>
      <c r="AA100" s="411">
        <f t="shared" si="175"/>
        <v>0</v>
      </c>
      <c r="AB100" s="411">
        <f t="shared" si="175"/>
        <v>0</v>
      </c>
      <c r="AC100" s="411">
        <f t="shared" si="175"/>
        <v>0</v>
      </c>
      <c r="AD100" s="411">
        <f t="shared" si="175"/>
        <v>0</v>
      </c>
      <c r="AE100" s="411">
        <f t="shared" si="175"/>
        <v>0</v>
      </c>
      <c r="AF100" s="411">
        <f t="shared" si="175"/>
        <v>0</v>
      </c>
      <c r="AG100" s="411">
        <f t="shared" si="175"/>
        <v>0</v>
      </c>
      <c r="AH100" s="411">
        <f t="shared" si="175"/>
        <v>0</v>
      </c>
      <c r="AI100" s="411">
        <f t="shared" si="175"/>
        <v>0</v>
      </c>
      <c r="AJ100" s="411">
        <f t="shared" si="175"/>
        <v>0</v>
      </c>
      <c r="AK100" s="411">
        <f t="shared" si="175"/>
        <v>0</v>
      </c>
      <c r="AL100" s="411">
        <f t="shared" si="175"/>
        <v>0</v>
      </c>
      <c r="AM100" s="297"/>
    </row>
    <row r="101" spans="1:39" ht="15" outlineLevel="1">
      <c r="B101" s="322"/>
      <c r="C101" s="291"/>
      <c r="D101" s="291"/>
      <c r="E101" s="291"/>
      <c r="F101" s="291"/>
      <c r="G101" s="291"/>
      <c r="H101" s="291"/>
      <c r="I101" s="291"/>
      <c r="J101" s="291"/>
      <c r="K101" s="291"/>
      <c r="L101" s="291"/>
      <c r="M101" s="291"/>
      <c r="N101" s="291"/>
      <c r="O101" s="291"/>
      <c r="P101" s="291"/>
      <c r="Q101" s="291"/>
      <c r="R101" s="291"/>
      <c r="S101" s="291"/>
      <c r="T101" s="291"/>
      <c r="U101" s="291"/>
      <c r="V101" s="291"/>
      <c r="W101" s="291"/>
      <c r="X101" s="291"/>
      <c r="Y101" s="412"/>
      <c r="Z101" s="412"/>
      <c r="AA101" s="412"/>
      <c r="AB101" s="412"/>
      <c r="AC101" s="412"/>
      <c r="AD101" s="412"/>
      <c r="AE101" s="412"/>
      <c r="AF101" s="412"/>
      <c r="AG101" s="412"/>
      <c r="AH101" s="412"/>
      <c r="AI101" s="412"/>
      <c r="AJ101" s="412"/>
      <c r="AK101" s="412"/>
      <c r="AL101" s="412"/>
      <c r="AM101" s="306"/>
    </row>
    <row r="102" spans="1:39" ht="15" outlineLevel="1">
      <c r="A102" s="522">
        <v>20</v>
      </c>
      <c r="B102" s="520" t="s">
        <v>110</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26"/>
      <c r="Z102" s="410"/>
      <c r="AA102" s="410"/>
      <c r="AB102" s="410"/>
      <c r="AC102" s="410"/>
      <c r="AD102" s="410"/>
      <c r="AE102" s="410"/>
      <c r="AF102" s="415"/>
      <c r="AG102" s="415"/>
      <c r="AH102" s="415"/>
      <c r="AI102" s="415"/>
      <c r="AJ102" s="415"/>
      <c r="AK102" s="415"/>
      <c r="AL102" s="415"/>
      <c r="AM102" s="296">
        <f>SUM(Y102:AL102)</f>
        <v>0</v>
      </c>
    </row>
    <row r="103" spans="1:39" ht="15" outlineLevel="1">
      <c r="B103" s="294" t="s">
        <v>267</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 t="shared" ref="Y103:AL103" si="176">Y102</f>
        <v>0</v>
      </c>
      <c r="Z103" s="411">
        <f t="shared" si="176"/>
        <v>0</v>
      </c>
      <c r="AA103" s="411">
        <f t="shared" si="176"/>
        <v>0</v>
      </c>
      <c r="AB103" s="411">
        <f t="shared" si="176"/>
        <v>0</v>
      </c>
      <c r="AC103" s="411">
        <f t="shared" si="176"/>
        <v>0</v>
      </c>
      <c r="AD103" s="411">
        <f t="shared" si="176"/>
        <v>0</v>
      </c>
      <c r="AE103" s="411">
        <f t="shared" si="176"/>
        <v>0</v>
      </c>
      <c r="AF103" s="411">
        <f t="shared" si="176"/>
        <v>0</v>
      </c>
      <c r="AG103" s="411">
        <f t="shared" si="176"/>
        <v>0</v>
      </c>
      <c r="AH103" s="411">
        <f t="shared" si="176"/>
        <v>0</v>
      </c>
      <c r="AI103" s="411">
        <f t="shared" si="176"/>
        <v>0</v>
      </c>
      <c r="AJ103" s="411">
        <f t="shared" si="176"/>
        <v>0</v>
      </c>
      <c r="AK103" s="411">
        <f t="shared" si="176"/>
        <v>0</v>
      </c>
      <c r="AL103" s="411">
        <f t="shared" si="176"/>
        <v>0</v>
      </c>
      <c r="AM103" s="306"/>
    </row>
    <row r="104" spans="1:39" ht="15.6" outlineLevel="1">
      <c r="B104" s="323"/>
      <c r="C104" s="300"/>
      <c r="D104" s="291"/>
      <c r="E104" s="291"/>
      <c r="F104" s="291"/>
      <c r="G104" s="291"/>
      <c r="H104" s="291"/>
      <c r="I104" s="291"/>
      <c r="J104" s="291"/>
      <c r="K104" s="291"/>
      <c r="L104" s="291"/>
      <c r="M104" s="291"/>
      <c r="N104" s="300"/>
      <c r="O104" s="291"/>
      <c r="P104" s="291"/>
      <c r="Q104" s="291"/>
      <c r="R104" s="291"/>
      <c r="S104" s="291"/>
      <c r="T104" s="291"/>
      <c r="U104" s="291"/>
      <c r="V104" s="291"/>
      <c r="W104" s="291"/>
      <c r="X104" s="291"/>
      <c r="Y104" s="412"/>
      <c r="Z104" s="412"/>
      <c r="AA104" s="412"/>
      <c r="AB104" s="412"/>
      <c r="AC104" s="412"/>
      <c r="AD104" s="412"/>
      <c r="AE104" s="412"/>
      <c r="AF104" s="412"/>
      <c r="AG104" s="412"/>
      <c r="AH104" s="412"/>
      <c r="AI104" s="412"/>
      <c r="AJ104" s="412"/>
      <c r="AK104" s="412"/>
      <c r="AL104" s="412"/>
      <c r="AM104" s="306"/>
    </row>
    <row r="105" spans="1:39" ht="15.6" outlineLevel="1">
      <c r="B105" s="518" t="s">
        <v>502</v>
      </c>
      <c r="C105" s="291"/>
      <c r="D105" s="291"/>
      <c r="E105" s="291"/>
      <c r="F105" s="291"/>
      <c r="G105" s="291"/>
      <c r="H105" s="291"/>
      <c r="I105" s="291"/>
      <c r="J105" s="291"/>
      <c r="K105" s="291"/>
      <c r="L105" s="291"/>
      <c r="M105" s="291"/>
      <c r="N105" s="291"/>
      <c r="O105" s="291"/>
      <c r="P105" s="291"/>
      <c r="Q105" s="291"/>
      <c r="R105" s="291"/>
      <c r="S105" s="291"/>
      <c r="T105" s="291"/>
      <c r="U105" s="291"/>
      <c r="V105" s="291"/>
      <c r="W105" s="291"/>
      <c r="X105" s="291"/>
      <c r="Y105" s="422"/>
      <c r="Z105" s="425"/>
      <c r="AA105" s="425"/>
      <c r="AB105" s="425"/>
      <c r="AC105" s="425"/>
      <c r="AD105" s="425"/>
      <c r="AE105" s="425"/>
      <c r="AF105" s="425"/>
      <c r="AG105" s="425"/>
      <c r="AH105" s="425"/>
      <c r="AI105" s="425"/>
      <c r="AJ105" s="425"/>
      <c r="AK105" s="425"/>
      <c r="AL105" s="425"/>
      <c r="AM105" s="306"/>
    </row>
    <row r="106" spans="1:39" ht="15.6" outlineLevel="1">
      <c r="B106" s="288" t="s">
        <v>498</v>
      </c>
      <c r="C106" s="291"/>
      <c r="D106" s="291"/>
      <c r="E106" s="291"/>
      <c r="F106" s="291"/>
      <c r="G106" s="291"/>
      <c r="H106" s="291"/>
      <c r="I106" s="291"/>
      <c r="J106" s="291"/>
      <c r="K106" s="291"/>
      <c r="L106" s="291"/>
      <c r="M106" s="291"/>
      <c r="N106" s="291"/>
      <c r="O106" s="291"/>
      <c r="P106" s="291"/>
      <c r="Q106" s="291"/>
      <c r="R106" s="291"/>
      <c r="S106" s="291"/>
      <c r="T106" s="291"/>
      <c r="U106" s="291"/>
      <c r="V106" s="291"/>
      <c r="W106" s="291"/>
      <c r="X106" s="291"/>
      <c r="Y106" s="422"/>
      <c r="Z106" s="425"/>
      <c r="AA106" s="425"/>
      <c r="AB106" s="425"/>
      <c r="AC106" s="425"/>
      <c r="AD106" s="425"/>
      <c r="AE106" s="425"/>
      <c r="AF106" s="425"/>
      <c r="AG106" s="425"/>
      <c r="AH106" s="425"/>
      <c r="AI106" s="425"/>
      <c r="AJ106" s="425"/>
      <c r="AK106" s="425"/>
      <c r="AL106" s="425"/>
      <c r="AM106" s="306"/>
    </row>
    <row r="107" spans="1:39" ht="15" outlineLevel="1">
      <c r="A107" s="522">
        <v>21</v>
      </c>
      <c r="B107" s="520" t="s">
        <v>113</v>
      </c>
      <c r="C107" s="291" t="s">
        <v>25</v>
      </c>
      <c r="D107" s="295">
        <v>78448</v>
      </c>
      <c r="E107" s="295">
        <v>77676</v>
      </c>
      <c r="F107" s="295">
        <v>77676</v>
      </c>
      <c r="G107" s="295"/>
      <c r="H107" s="295"/>
      <c r="I107" s="295"/>
      <c r="J107" s="295"/>
      <c r="K107" s="295"/>
      <c r="L107" s="295"/>
      <c r="M107" s="295"/>
      <c r="N107" s="291"/>
      <c r="O107" s="295">
        <v>5</v>
      </c>
      <c r="P107" s="295">
        <v>5</v>
      </c>
      <c r="Q107" s="295">
        <v>5</v>
      </c>
      <c r="R107" s="295"/>
      <c r="S107" s="295"/>
      <c r="T107" s="295"/>
      <c r="U107" s="295"/>
      <c r="V107" s="295"/>
      <c r="W107" s="295"/>
      <c r="X107" s="295"/>
      <c r="Y107" s="771">
        <v>1</v>
      </c>
      <c r="Z107" s="410"/>
      <c r="AA107" s="410"/>
      <c r="AB107" s="410"/>
      <c r="AC107" s="410"/>
      <c r="AD107" s="410"/>
      <c r="AE107" s="410"/>
      <c r="AF107" s="410"/>
      <c r="AG107" s="410"/>
      <c r="AH107" s="410"/>
      <c r="AI107" s="410"/>
      <c r="AJ107" s="410"/>
      <c r="AK107" s="410"/>
      <c r="AL107" s="410"/>
      <c r="AM107" s="296">
        <f>SUM(Y107:AL107)</f>
        <v>1</v>
      </c>
    </row>
    <row r="108" spans="1:39" ht="15" outlineLevel="1">
      <c r="B108" s="294" t="s">
        <v>743</v>
      </c>
      <c r="C108" s="291" t="s">
        <v>163</v>
      </c>
      <c r="D108" s="295">
        <v>28978</v>
      </c>
      <c r="E108" s="295">
        <v>28548</v>
      </c>
      <c r="F108" s="295">
        <v>28548</v>
      </c>
      <c r="G108" s="295"/>
      <c r="H108" s="295"/>
      <c r="I108" s="295"/>
      <c r="J108" s="295"/>
      <c r="K108" s="295"/>
      <c r="L108" s="295"/>
      <c r="M108" s="295"/>
      <c r="N108" s="291"/>
      <c r="O108" s="295">
        <v>2</v>
      </c>
      <c r="P108" s="295">
        <v>2</v>
      </c>
      <c r="Q108" s="295">
        <v>2</v>
      </c>
      <c r="R108" s="295"/>
      <c r="S108" s="295"/>
      <c r="T108" s="295"/>
      <c r="U108" s="295"/>
      <c r="V108" s="295"/>
      <c r="W108" s="295"/>
      <c r="X108" s="295"/>
      <c r="Y108" s="411">
        <f>Y107</f>
        <v>1</v>
      </c>
      <c r="Z108" s="411">
        <f t="shared" ref="Z108" si="177">Z107</f>
        <v>0</v>
      </c>
      <c r="AA108" s="411">
        <f t="shared" ref="AA108" si="178">AA107</f>
        <v>0</v>
      </c>
      <c r="AB108" s="411">
        <f t="shared" ref="AB108" si="179">AB107</f>
        <v>0</v>
      </c>
      <c r="AC108" s="411">
        <f t="shared" ref="AC108" si="180">AC107</f>
        <v>0</v>
      </c>
      <c r="AD108" s="411">
        <f t="shared" ref="AD108" si="181">AD107</f>
        <v>0</v>
      </c>
      <c r="AE108" s="411">
        <f t="shared" ref="AE108" si="182">AE107</f>
        <v>0</v>
      </c>
      <c r="AF108" s="411">
        <f t="shared" ref="AF108" si="183">AF107</f>
        <v>0</v>
      </c>
      <c r="AG108" s="411">
        <f t="shared" ref="AG108" si="184">AG107</f>
        <v>0</v>
      </c>
      <c r="AH108" s="411">
        <f t="shared" ref="AH108" si="185">AH107</f>
        <v>0</v>
      </c>
      <c r="AI108" s="411">
        <f t="shared" ref="AI108" si="186">AI107</f>
        <v>0</v>
      </c>
      <c r="AJ108" s="411">
        <f t="shared" ref="AJ108" si="187">AJ107</f>
        <v>0</v>
      </c>
      <c r="AK108" s="411">
        <f t="shared" ref="AK108" si="188">AK107</f>
        <v>0</v>
      </c>
      <c r="AL108" s="411">
        <f t="shared" ref="AL108" si="189">AL107</f>
        <v>0</v>
      </c>
      <c r="AM108" s="306"/>
    </row>
    <row r="109" spans="1:39" ht="15" outlineLevel="1">
      <c r="B109" s="294"/>
      <c r="C109" s="291"/>
      <c r="D109" s="291"/>
      <c r="E109" s="291"/>
      <c r="F109" s="291"/>
      <c r="G109" s="291"/>
      <c r="H109" s="291"/>
      <c r="I109" s="291"/>
      <c r="J109" s="291"/>
      <c r="K109" s="291"/>
      <c r="L109" s="291"/>
      <c r="M109" s="291"/>
      <c r="N109" s="291"/>
      <c r="O109" s="291"/>
      <c r="P109" s="291"/>
      <c r="Q109" s="291"/>
      <c r="R109" s="291"/>
      <c r="S109" s="291"/>
      <c r="T109" s="291"/>
      <c r="U109" s="291"/>
      <c r="V109" s="291"/>
      <c r="W109" s="291"/>
      <c r="X109" s="291"/>
      <c r="Y109" s="422"/>
      <c r="Z109" s="425"/>
      <c r="AA109" s="425"/>
      <c r="AB109" s="425"/>
      <c r="AC109" s="425"/>
      <c r="AD109" s="425"/>
      <c r="AE109" s="425"/>
      <c r="AF109" s="425"/>
      <c r="AG109" s="425"/>
      <c r="AH109" s="425"/>
      <c r="AI109" s="425"/>
      <c r="AJ109" s="425"/>
      <c r="AK109" s="425"/>
      <c r="AL109" s="425"/>
      <c r="AM109" s="306"/>
    </row>
    <row r="110" spans="1:39" ht="30" outlineLevel="1">
      <c r="A110" s="522">
        <v>22</v>
      </c>
      <c r="B110" s="520" t="s">
        <v>114</v>
      </c>
      <c r="C110" s="291" t="s">
        <v>25</v>
      </c>
      <c r="D110" s="295">
        <v>11944</v>
      </c>
      <c r="E110" s="295">
        <v>11944</v>
      </c>
      <c r="F110" s="295">
        <v>11944</v>
      </c>
      <c r="G110" s="295"/>
      <c r="H110" s="295"/>
      <c r="I110" s="295"/>
      <c r="J110" s="295"/>
      <c r="K110" s="295"/>
      <c r="L110" s="295"/>
      <c r="M110" s="295"/>
      <c r="N110" s="291"/>
      <c r="O110" s="295">
        <v>6</v>
      </c>
      <c r="P110" s="295">
        <v>6</v>
      </c>
      <c r="Q110" s="295">
        <v>6</v>
      </c>
      <c r="R110" s="295"/>
      <c r="S110" s="295"/>
      <c r="T110" s="295"/>
      <c r="U110" s="295"/>
      <c r="V110" s="295"/>
      <c r="W110" s="295"/>
      <c r="X110" s="295"/>
      <c r="Y110" s="771">
        <v>1</v>
      </c>
      <c r="Z110" s="410"/>
      <c r="AA110" s="410"/>
      <c r="AB110" s="410"/>
      <c r="AC110" s="410"/>
      <c r="AD110" s="410"/>
      <c r="AE110" s="410"/>
      <c r="AF110" s="410"/>
      <c r="AG110" s="410"/>
      <c r="AH110" s="410"/>
      <c r="AI110" s="410"/>
      <c r="AJ110" s="410"/>
      <c r="AK110" s="410"/>
      <c r="AL110" s="410"/>
      <c r="AM110" s="296">
        <f>SUM(Y110:AL110)</f>
        <v>1</v>
      </c>
    </row>
    <row r="111" spans="1:39" ht="15" outlineLevel="1">
      <c r="B111" s="294" t="s">
        <v>743</v>
      </c>
      <c r="C111" s="291" t="s">
        <v>163</v>
      </c>
      <c r="D111" s="295">
        <v>645</v>
      </c>
      <c r="E111" s="295">
        <v>645</v>
      </c>
      <c r="F111" s="295">
        <v>645</v>
      </c>
      <c r="G111" s="295"/>
      <c r="H111" s="295"/>
      <c r="I111" s="295"/>
      <c r="J111" s="295"/>
      <c r="K111" s="295"/>
      <c r="L111" s="295"/>
      <c r="M111" s="295"/>
      <c r="N111" s="291"/>
      <c r="O111" s="295">
        <v>0</v>
      </c>
      <c r="P111" s="295">
        <v>0</v>
      </c>
      <c r="Q111" s="295">
        <v>0</v>
      </c>
      <c r="R111" s="295"/>
      <c r="S111" s="295"/>
      <c r="T111" s="295"/>
      <c r="U111" s="295"/>
      <c r="V111" s="295"/>
      <c r="W111" s="295"/>
      <c r="X111" s="295"/>
      <c r="Y111" s="411">
        <f>Y110</f>
        <v>1</v>
      </c>
      <c r="Z111" s="411">
        <f t="shared" ref="Z111" si="190">Z110</f>
        <v>0</v>
      </c>
      <c r="AA111" s="411">
        <f t="shared" ref="AA111" si="191">AA110</f>
        <v>0</v>
      </c>
      <c r="AB111" s="411">
        <f t="shared" ref="AB111" si="192">AB110</f>
        <v>0</v>
      </c>
      <c r="AC111" s="411">
        <f t="shared" ref="AC111" si="193">AC110</f>
        <v>0</v>
      </c>
      <c r="AD111" s="411">
        <f t="shared" ref="AD111" si="194">AD110</f>
        <v>0</v>
      </c>
      <c r="AE111" s="411">
        <f t="shared" ref="AE111" si="195">AE110</f>
        <v>0</v>
      </c>
      <c r="AF111" s="411">
        <f t="shared" ref="AF111" si="196">AF110</f>
        <v>0</v>
      </c>
      <c r="AG111" s="411">
        <f t="shared" ref="AG111" si="197">AG110</f>
        <v>0</v>
      </c>
      <c r="AH111" s="411">
        <f t="shared" ref="AH111" si="198">AH110</f>
        <v>0</v>
      </c>
      <c r="AI111" s="411">
        <f t="shared" ref="AI111" si="199">AI110</f>
        <v>0</v>
      </c>
      <c r="AJ111" s="411">
        <f t="shared" ref="AJ111" si="200">AJ110</f>
        <v>0</v>
      </c>
      <c r="AK111" s="411">
        <f t="shared" ref="AK111" si="201">AK110</f>
        <v>0</v>
      </c>
      <c r="AL111" s="411">
        <f t="shared" ref="AL111" si="202">AL110</f>
        <v>0</v>
      </c>
      <c r="AM111" s="306"/>
    </row>
    <row r="112" spans="1:39" ht="15" outlineLevel="1">
      <c r="B112" s="294"/>
      <c r="C112" s="291"/>
      <c r="D112" s="291"/>
      <c r="E112" s="291"/>
      <c r="F112" s="291"/>
      <c r="G112" s="291"/>
      <c r="H112" s="291"/>
      <c r="I112" s="291"/>
      <c r="J112" s="291"/>
      <c r="K112" s="291"/>
      <c r="L112" s="291"/>
      <c r="M112" s="291"/>
      <c r="N112" s="291"/>
      <c r="O112" s="291"/>
      <c r="P112" s="291"/>
      <c r="Q112" s="291"/>
      <c r="R112" s="291"/>
      <c r="S112" s="291"/>
      <c r="T112" s="291"/>
      <c r="U112" s="291"/>
      <c r="V112" s="291"/>
      <c r="W112" s="291"/>
      <c r="X112" s="291"/>
      <c r="Y112" s="422"/>
      <c r="Z112" s="425"/>
      <c r="AA112" s="425"/>
      <c r="AB112" s="425"/>
      <c r="AC112" s="425"/>
      <c r="AD112" s="425"/>
      <c r="AE112" s="425"/>
      <c r="AF112" s="425"/>
      <c r="AG112" s="425"/>
      <c r="AH112" s="425"/>
      <c r="AI112" s="425"/>
      <c r="AJ112" s="425"/>
      <c r="AK112" s="425"/>
      <c r="AL112" s="425"/>
      <c r="AM112" s="306"/>
    </row>
    <row r="113" spans="1:39" ht="30" outlineLevel="1">
      <c r="A113" s="522">
        <v>23</v>
      </c>
      <c r="B113" s="520" t="s">
        <v>115</v>
      </c>
      <c r="C113" s="291" t="s">
        <v>25</v>
      </c>
      <c r="D113" s="295"/>
      <c r="E113" s="295"/>
      <c r="F113" s="295"/>
      <c r="G113" s="295"/>
      <c r="H113" s="295"/>
      <c r="I113" s="295"/>
      <c r="J113" s="295"/>
      <c r="K113" s="295"/>
      <c r="L113" s="295"/>
      <c r="M113" s="295"/>
      <c r="N113" s="291"/>
      <c r="O113" s="295"/>
      <c r="P113" s="295"/>
      <c r="Q113" s="295"/>
      <c r="R113" s="295"/>
      <c r="S113" s="295"/>
      <c r="T113" s="295"/>
      <c r="U113" s="295"/>
      <c r="V113" s="295"/>
      <c r="W113" s="295"/>
      <c r="X113" s="295"/>
      <c r="Y113" s="410">
        <v>1</v>
      </c>
      <c r="Z113" s="410"/>
      <c r="AA113" s="410"/>
      <c r="AB113" s="410"/>
      <c r="AC113" s="410"/>
      <c r="AD113" s="410"/>
      <c r="AE113" s="410"/>
      <c r="AF113" s="410"/>
      <c r="AG113" s="410"/>
      <c r="AH113" s="410"/>
      <c r="AI113" s="410"/>
      <c r="AJ113" s="410"/>
      <c r="AK113" s="410"/>
      <c r="AL113" s="410"/>
      <c r="AM113" s="296">
        <f>SUM(Y113:AL113)</f>
        <v>1</v>
      </c>
    </row>
    <row r="114" spans="1:39" ht="15" outlineLevel="1">
      <c r="B114" s="294" t="s">
        <v>744</v>
      </c>
      <c r="C114" s="340" t="s">
        <v>745</v>
      </c>
      <c r="D114" s="295">
        <v>11333.585991268428</v>
      </c>
      <c r="E114" s="295">
        <v>11333.585991268428</v>
      </c>
      <c r="F114" s="295">
        <v>11333.585991268428</v>
      </c>
      <c r="G114" s="295"/>
      <c r="H114" s="295"/>
      <c r="I114" s="295"/>
      <c r="J114" s="295"/>
      <c r="K114" s="295"/>
      <c r="L114" s="295"/>
      <c r="M114" s="295"/>
      <c r="N114" s="291"/>
      <c r="O114" s="295"/>
      <c r="P114" s="295"/>
      <c r="Q114" s="295"/>
      <c r="R114" s="295"/>
      <c r="S114" s="295"/>
      <c r="T114" s="295"/>
      <c r="U114" s="295"/>
      <c r="V114" s="295"/>
      <c r="W114" s="295"/>
      <c r="X114" s="295"/>
      <c r="Y114" s="411">
        <f>Y113</f>
        <v>1</v>
      </c>
      <c r="Z114" s="411">
        <f t="shared" ref="Z114" si="203">Z113</f>
        <v>0</v>
      </c>
      <c r="AA114" s="411">
        <f t="shared" ref="AA114" si="204">AA113</f>
        <v>0</v>
      </c>
      <c r="AB114" s="411">
        <f t="shared" ref="AB114" si="205">AB113</f>
        <v>0</v>
      </c>
      <c r="AC114" s="411">
        <f t="shared" ref="AC114" si="206">AC113</f>
        <v>0</v>
      </c>
      <c r="AD114" s="411">
        <f t="shared" ref="AD114" si="207">AD113</f>
        <v>0</v>
      </c>
      <c r="AE114" s="411">
        <f t="shared" ref="AE114" si="208">AE113</f>
        <v>0</v>
      </c>
      <c r="AF114" s="411">
        <f t="shared" ref="AF114" si="209">AF113</f>
        <v>0</v>
      </c>
      <c r="AG114" s="411">
        <f t="shared" ref="AG114" si="210">AG113</f>
        <v>0</v>
      </c>
      <c r="AH114" s="411">
        <f t="shared" ref="AH114" si="211">AH113</f>
        <v>0</v>
      </c>
      <c r="AI114" s="411">
        <f t="shared" ref="AI114" si="212">AI113</f>
        <v>0</v>
      </c>
      <c r="AJ114" s="411">
        <f t="shared" ref="AJ114" si="213">AJ113</f>
        <v>0</v>
      </c>
      <c r="AK114" s="411">
        <f t="shared" ref="AK114" si="214">AK113</f>
        <v>0</v>
      </c>
      <c r="AL114" s="411">
        <f t="shared" ref="AL114" si="215">AL113</f>
        <v>0</v>
      </c>
      <c r="AM114" s="306"/>
    </row>
    <row r="115" spans="1:39" ht="15" outlineLevel="1">
      <c r="B115" s="322"/>
      <c r="C115" s="291"/>
      <c r="D115" s="291"/>
      <c r="E115" s="291"/>
      <c r="F115" s="291"/>
      <c r="G115" s="291"/>
      <c r="H115" s="291"/>
      <c r="I115" s="291"/>
      <c r="J115" s="291"/>
      <c r="K115" s="291"/>
      <c r="L115" s="291"/>
      <c r="M115" s="291"/>
      <c r="N115" s="291"/>
      <c r="O115" s="291"/>
      <c r="P115" s="291"/>
      <c r="Q115" s="291"/>
      <c r="R115" s="291"/>
      <c r="S115" s="291"/>
      <c r="T115" s="291"/>
      <c r="U115" s="291"/>
      <c r="V115" s="291"/>
      <c r="W115" s="291"/>
      <c r="X115" s="291"/>
      <c r="Y115" s="422"/>
      <c r="Z115" s="425"/>
      <c r="AA115" s="425"/>
      <c r="AB115" s="425"/>
      <c r="AC115" s="425"/>
      <c r="AD115" s="425"/>
      <c r="AE115" s="425"/>
      <c r="AF115" s="425"/>
      <c r="AG115" s="425"/>
      <c r="AH115" s="425"/>
      <c r="AI115" s="425"/>
      <c r="AJ115" s="425"/>
      <c r="AK115" s="425"/>
      <c r="AL115" s="425"/>
      <c r="AM115" s="306"/>
    </row>
    <row r="116" spans="1:39" ht="15" outlineLevel="1">
      <c r="A116" s="522">
        <v>24</v>
      </c>
      <c r="B116" s="520" t="s">
        <v>116</v>
      </c>
      <c r="C116" s="291" t="s">
        <v>25</v>
      </c>
      <c r="D116" s="295"/>
      <c r="E116" s="295"/>
      <c r="F116" s="295"/>
      <c r="G116" s="295"/>
      <c r="H116" s="295"/>
      <c r="I116" s="295"/>
      <c r="J116" s="295"/>
      <c r="K116" s="295"/>
      <c r="L116" s="295"/>
      <c r="M116" s="295"/>
      <c r="N116" s="291"/>
      <c r="O116" s="295"/>
      <c r="P116" s="295"/>
      <c r="Q116" s="295"/>
      <c r="R116" s="295"/>
      <c r="S116" s="295"/>
      <c r="T116" s="295"/>
      <c r="U116" s="295"/>
      <c r="V116" s="295"/>
      <c r="W116" s="295"/>
      <c r="X116" s="295"/>
      <c r="Y116" s="410"/>
      <c r="Z116" s="410"/>
      <c r="AA116" s="410"/>
      <c r="AB116" s="410"/>
      <c r="AC116" s="410"/>
      <c r="AD116" s="410"/>
      <c r="AE116" s="410"/>
      <c r="AF116" s="410"/>
      <c r="AG116" s="410"/>
      <c r="AH116" s="410"/>
      <c r="AI116" s="410"/>
      <c r="AJ116" s="410"/>
      <c r="AK116" s="410"/>
      <c r="AL116" s="410"/>
      <c r="AM116" s="296">
        <f>SUM(Y116:AL116)</f>
        <v>0</v>
      </c>
    </row>
    <row r="117" spans="1:39" ht="15" outlineLevel="1">
      <c r="B117" s="294" t="s">
        <v>267</v>
      </c>
      <c r="C117" s="291" t="s">
        <v>163</v>
      </c>
      <c r="D117" s="295"/>
      <c r="E117" s="295"/>
      <c r="F117" s="295"/>
      <c r="G117" s="295"/>
      <c r="H117" s="295"/>
      <c r="I117" s="295"/>
      <c r="J117" s="295"/>
      <c r="K117" s="295"/>
      <c r="L117" s="295"/>
      <c r="M117" s="295"/>
      <c r="N117" s="291"/>
      <c r="O117" s="295"/>
      <c r="P117" s="295"/>
      <c r="Q117" s="295"/>
      <c r="R117" s="295"/>
      <c r="S117" s="295"/>
      <c r="T117" s="295"/>
      <c r="U117" s="295"/>
      <c r="V117" s="295"/>
      <c r="W117" s="295"/>
      <c r="X117" s="295"/>
      <c r="Y117" s="411">
        <f>Y116</f>
        <v>0</v>
      </c>
      <c r="Z117" s="411">
        <f t="shared" ref="Z117" si="216">Z116</f>
        <v>0</v>
      </c>
      <c r="AA117" s="411">
        <f t="shared" ref="AA117" si="217">AA116</f>
        <v>0</v>
      </c>
      <c r="AB117" s="411">
        <f t="shared" ref="AB117" si="218">AB116</f>
        <v>0</v>
      </c>
      <c r="AC117" s="411">
        <f t="shared" ref="AC117" si="219">AC116</f>
        <v>0</v>
      </c>
      <c r="AD117" s="411">
        <f t="shared" ref="AD117" si="220">AD116</f>
        <v>0</v>
      </c>
      <c r="AE117" s="411">
        <f t="shared" ref="AE117" si="221">AE116</f>
        <v>0</v>
      </c>
      <c r="AF117" s="411">
        <f t="shared" ref="AF117" si="222">AF116</f>
        <v>0</v>
      </c>
      <c r="AG117" s="411">
        <f t="shared" ref="AG117" si="223">AG116</f>
        <v>0</v>
      </c>
      <c r="AH117" s="411">
        <f t="shared" ref="AH117" si="224">AH116</f>
        <v>0</v>
      </c>
      <c r="AI117" s="411">
        <f t="shared" ref="AI117" si="225">AI116</f>
        <v>0</v>
      </c>
      <c r="AJ117" s="411">
        <f t="shared" ref="AJ117" si="226">AJ116</f>
        <v>0</v>
      </c>
      <c r="AK117" s="411">
        <f t="shared" ref="AK117" si="227">AK116</f>
        <v>0</v>
      </c>
      <c r="AL117" s="411">
        <f t="shared" ref="AL117" si="228">AL116</f>
        <v>0</v>
      </c>
      <c r="AM117" s="306"/>
    </row>
    <row r="118" spans="1:39" ht="15" outlineLevel="1">
      <c r="B118" s="294"/>
      <c r="C118" s="291"/>
      <c r="D118" s="291"/>
      <c r="E118" s="291"/>
      <c r="F118" s="291"/>
      <c r="G118" s="291"/>
      <c r="H118" s="291"/>
      <c r="I118" s="291"/>
      <c r="J118" s="291"/>
      <c r="K118" s="291"/>
      <c r="L118" s="291"/>
      <c r="M118" s="291"/>
      <c r="N118" s="291"/>
      <c r="O118" s="291"/>
      <c r="P118" s="291"/>
      <c r="Q118" s="291"/>
      <c r="R118" s="291"/>
      <c r="S118" s="291"/>
      <c r="T118" s="291"/>
      <c r="U118" s="291"/>
      <c r="V118" s="291"/>
      <c r="W118" s="291"/>
      <c r="X118" s="291"/>
      <c r="Y118" s="412"/>
      <c r="Z118" s="425"/>
      <c r="AA118" s="425"/>
      <c r="AB118" s="425"/>
      <c r="AC118" s="425"/>
      <c r="AD118" s="425"/>
      <c r="AE118" s="425"/>
      <c r="AF118" s="425"/>
      <c r="AG118" s="425"/>
      <c r="AH118" s="425"/>
      <c r="AI118" s="425"/>
      <c r="AJ118" s="425"/>
      <c r="AK118" s="425"/>
      <c r="AL118" s="425"/>
      <c r="AM118" s="306"/>
    </row>
    <row r="119" spans="1:39" ht="15.6" outlineLevel="1">
      <c r="B119" s="288" t="s">
        <v>499</v>
      </c>
      <c r="C119" s="291"/>
      <c r="D119" s="291"/>
      <c r="E119" s="291"/>
      <c r="F119" s="291"/>
      <c r="G119" s="291"/>
      <c r="H119" s="291"/>
      <c r="I119" s="291"/>
      <c r="J119" s="291"/>
      <c r="K119" s="291"/>
      <c r="L119" s="291"/>
      <c r="M119" s="291"/>
      <c r="N119" s="291"/>
      <c r="O119" s="291"/>
      <c r="P119" s="291"/>
      <c r="Q119" s="291"/>
      <c r="R119" s="291"/>
      <c r="S119" s="291"/>
      <c r="T119" s="291"/>
      <c r="U119" s="291"/>
      <c r="V119" s="291"/>
      <c r="W119" s="291"/>
      <c r="X119" s="291"/>
      <c r="Y119" s="412"/>
      <c r="Z119" s="425"/>
      <c r="AA119" s="425"/>
      <c r="AB119" s="425"/>
      <c r="AC119" s="425"/>
      <c r="AD119" s="425"/>
      <c r="AE119" s="425"/>
      <c r="AF119" s="425"/>
      <c r="AG119" s="425"/>
      <c r="AH119" s="425"/>
      <c r="AI119" s="425"/>
      <c r="AJ119" s="425"/>
      <c r="AK119" s="425"/>
      <c r="AL119" s="425"/>
      <c r="AM119" s="306"/>
    </row>
    <row r="120" spans="1:39" ht="15" outlineLevel="1">
      <c r="A120" s="522">
        <v>25</v>
      </c>
      <c r="B120" s="520" t="s">
        <v>117</v>
      </c>
      <c r="C120" s="291" t="s">
        <v>25</v>
      </c>
      <c r="D120" s="295"/>
      <c r="E120" s="295"/>
      <c r="F120" s="295"/>
      <c r="G120" s="295"/>
      <c r="H120" s="295"/>
      <c r="I120" s="295"/>
      <c r="J120" s="295"/>
      <c r="K120" s="295"/>
      <c r="L120" s="295"/>
      <c r="M120" s="295"/>
      <c r="N120" s="295">
        <v>12</v>
      </c>
      <c r="O120" s="295"/>
      <c r="P120" s="295"/>
      <c r="Q120" s="295"/>
      <c r="R120" s="295"/>
      <c r="S120" s="295"/>
      <c r="T120" s="295"/>
      <c r="U120" s="295"/>
      <c r="V120" s="295"/>
      <c r="W120" s="295"/>
      <c r="X120" s="295"/>
      <c r="Y120" s="426"/>
      <c r="Z120" s="410"/>
      <c r="AA120" s="410"/>
      <c r="AB120" s="410"/>
      <c r="AC120" s="410"/>
      <c r="AD120" s="410"/>
      <c r="AE120" s="410"/>
      <c r="AF120" s="415"/>
      <c r="AG120" s="415"/>
      <c r="AH120" s="415"/>
      <c r="AI120" s="415"/>
      <c r="AJ120" s="415"/>
      <c r="AK120" s="415"/>
      <c r="AL120" s="415"/>
      <c r="AM120" s="296">
        <f>SUM(Y120:AL120)</f>
        <v>0</v>
      </c>
    </row>
    <row r="121" spans="1:39" ht="15" outlineLevel="1">
      <c r="B121" s="294" t="s">
        <v>267</v>
      </c>
      <c r="C121" s="291" t="s">
        <v>163</v>
      </c>
      <c r="D121" s="295"/>
      <c r="E121" s="295"/>
      <c r="F121" s="295"/>
      <c r="G121" s="295"/>
      <c r="H121" s="295"/>
      <c r="I121" s="295"/>
      <c r="J121" s="295"/>
      <c r="K121" s="295"/>
      <c r="L121" s="295"/>
      <c r="M121" s="295"/>
      <c r="N121" s="295">
        <f>N120</f>
        <v>12</v>
      </c>
      <c r="O121" s="295"/>
      <c r="P121" s="295"/>
      <c r="Q121" s="295"/>
      <c r="R121" s="295"/>
      <c r="S121" s="295"/>
      <c r="T121" s="295"/>
      <c r="U121" s="295"/>
      <c r="V121" s="295"/>
      <c r="W121" s="295"/>
      <c r="X121" s="295"/>
      <c r="Y121" s="411">
        <f>Y120</f>
        <v>0</v>
      </c>
      <c r="Z121" s="411">
        <f t="shared" ref="Z121" si="229">Z120</f>
        <v>0</v>
      </c>
      <c r="AA121" s="411">
        <f t="shared" ref="AA121" si="230">AA120</f>
        <v>0</v>
      </c>
      <c r="AB121" s="411">
        <f t="shared" ref="AB121" si="231">AB120</f>
        <v>0</v>
      </c>
      <c r="AC121" s="411">
        <f t="shared" ref="AC121" si="232">AC120</f>
        <v>0</v>
      </c>
      <c r="AD121" s="411">
        <f t="shared" ref="AD121" si="233">AD120</f>
        <v>0</v>
      </c>
      <c r="AE121" s="411">
        <f t="shared" ref="AE121" si="234">AE120</f>
        <v>0</v>
      </c>
      <c r="AF121" s="411">
        <f t="shared" ref="AF121" si="235">AF120</f>
        <v>0</v>
      </c>
      <c r="AG121" s="411">
        <f t="shared" ref="AG121" si="236">AG120</f>
        <v>0</v>
      </c>
      <c r="AH121" s="411">
        <f t="shared" ref="AH121" si="237">AH120</f>
        <v>0</v>
      </c>
      <c r="AI121" s="411">
        <f t="shared" ref="AI121" si="238">AI120</f>
        <v>0</v>
      </c>
      <c r="AJ121" s="411">
        <f t="shared" ref="AJ121" si="239">AJ120</f>
        <v>0</v>
      </c>
      <c r="AK121" s="411">
        <f t="shared" ref="AK121" si="240">AK120</f>
        <v>0</v>
      </c>
      <c r="AL121" s="411">
        <f t="shared" ref="AL121" si="241">AL120</f>
        <v>0</v>
      </c>
      <c r="AM121" s="306"/>
    </row>
    <row r="122" spans="1:39" ht="15" outlineLevel="1">
      <c r="B122" s="294"/>
      <c r="C122" s="291"/>
      <c r="D122" s="291"/>
      <c r="E122" s="291"/>
      <c r="F122" s="291"/>
      <c r="G122" s="291"/>
      <c r="H122" s="291"/>
      <c r="I122" s="291"/>
      <c r="J122" s="291"/>
      <c r="K122" s="291"/>
      <c r="L122" s="291"/>
      <c r="M122" s="291"/>
      <c r="N122" s="291"/>
      <c r="O122" s="291"/>
      <c r="P122" s="291"/>
      <c r="Q122" s="291"/>
      <c r="R122" s="291"/>
      <c r="S122" s="291"/>
      <c r="T122" s="291"/>
      <c r="U122" s="291"/>
      <c r="V122" s="291"/>
      <c r="W122" s="291"/>
      <c r="X122" s="291"/>
      <c r="Y122" s="412"/>
      <c r="Z122" s="425"/>
      <c r="AA122" s="425"/>
      <c r="AB122" s="425"/>
      <c r="AC122" s="425"/>
      <c r="AD122" s="425"/>
      <c r="AE122" s="425"/>
      <c r="AF122" s="425"/>
      <c r="AG122" s="425"/>
      <c r="AH122" s="425"/>
      <c r="AI122" s="425"/>
      <c r="AJ122" s="425"/>
      <c r="AK122" s="425"/>
      <c r="AL122" s="425"/>
      <c r="AM122" s="306"/>
    </row>
    <row r="123" spans="1:39" ht="15" outlineLevel="1">
      <c r="A123" s="522">
        <v>26</v>
      </c>
      <c r="B123" s="520" t="s">
        <v>118</v>
      </c>
      <c r="C123" s="291" t="s">
        <v>25</v>
      </c>
      <c r="D123" s="295"/>
      <c r="E123" s="295"/>
      <c r="F123" s="295"/>
      <c r="G123" s="295"/>
      <c r="H123" s="295"/>
      <c r="I123" s="295"/>
      <c r="J123" s="295"/>
      <c r="K123" s="295"/>
      <c r="L123" s="295"/>
      <c r="M123" s="295"/>
      <c r="N123" s="295">
        <v>12</v>
      </c>
      <c r="O123" s="295"/>
      <c r="P123" s="295"/>
      <c r="Q123" s="295"/>
      <c r="R123" s="295"/>
      <c r="S123" s="295"/>
      <c r="T123" s="295"/>
      <c r="U123" s="295"/>
      <c r="V123" s="295"/>
      <c r="W123" s="295"/>
      <c r="X123" s="295"/>
      <c r="Y123" s="426"/>
      <c r="Z123" s="533"/>
      <c r="AA123" s="533"/>
      <c r="AB123" s="410"/>
      <c r="AC123" s="533"/>
      <c r="AD123" s="410"/>
      <c r="AE123" s="410"/>
      <c r="AF123" s="415"/>
      <c r="AG123" s="415"/>
      <c r="AH123" s="415"/>
      <c r="AI123" s="415"/>
      <c r="AJ123" s="415"/>
      <c r="AK123" s="415"/>
      <c r="AL123" s="415"/>
      <c r="AM123" s="296">
        <f>SUM(Y123:AL123)</f>
        <v>0</v>
      </c>
    </row>
    <row r="124" spans="1:39" ht="15" outlineLevel="1">
      <c r="B124" s="294" t="s">
        <v>743</v>
      </c>
      <c r="C124" s="291" t="s">
        <v>163</v>
      </c>
      <c r="D124" s="295">
        <v>256812</v>
      </c>
      <c r="E124" s="295">
        <v>256812</v>
      </c>
      <c r="F124" s="295">
        <v>256812</v>
      </c>
      <c r="G124" s="295"/>
      <c r="H124" s="295"/>
      <c r="I124" s="295"/>
      <c r="J124" s="295"/>
      <c r="K124" s="295"/>
      <c r="L124" s="295"/>
      <c r="M124" s="295"/>
      <c r="N124" s="295">
        <f>N123</f>
        <v>12</v>
      </c>
      <c r="O124" s="295">
        <v>43</v>
      </c>
      <c r="P124" s="295">
        <v>43</v>
      </c>
      <c r="Q124" s="295">
        <v>43</v>
      </c>
      <c r="R124" s="295"/>
      <c r="S124" s="295"/>
      <c r="T124" s="295"/>
      <c r="U124" s="295"/>
      <c r="V124" s="295"/>
      <c r="W124" s="295"/>
      <c r="X124" s="295"/>
      <c r="Y124" s="411">
        <f>Y123</f>
        <v>0</v>
      </c>
      <c r="Z124" s="411">
        <f t="shared" ref="Z124" si="242">Z123</f>
        <v>0</v>
      </c>
      <c r="AA124" s="411">
        <f t="shared" ref="AA124" si="243">AA123</f>
        <v>0</v>
      </c>
      <c r="AB124" s="411">
        <f t="shared" ref="AB124" si="244">AB123</f>
        <v>0</v>
      </c>
      <c r="AC124" s="411">
        <f t="shared" ref="AC124" si="245">AC123</f>
        <v>0</v>
      </c>
      <c r="AD124" s="411">
        <f t="shared" ref="AD124" si="246">AD123</f>
        <v>0</v>
      </c>
      <c r="AE124" s="411">
        <f t="shared" ref="AE124" si="247">AE123</f>
        <v>0</v>
      </c>
      <c r="AF124" s="411">
        <f t="shared" ref="AF124" si="248">AF123</f>
        <v>0</v>
      </c>
      <c r="AG124" s="411">
        <f t="shared" ref="AG124" si="249">AG123</f>
        <v>0</v>
      </c>
      <c r="AH124" s="411">
        <f t="shared" ref="AH124" si="250">AH123</f>
        <v>0</v>
      </c>
      <c r="AI124" s="411">
        <f t="shared" ref="AI124" si="251">AI123</f>
        <v>0</v>
      </c>
      <c r="AJ124" s="411">
        <f t="shared" ref="AJ124" si="252">AJ123</f>
        <v>0</v>
      </c>
      <c r="AK124" s="411">
        <f t="shared" ref="AK124" si="253">AK123</f>
        <v>0</v>
      </c>
      <c r="AL124" s="411">
        <f t="shared" ref="AL124" si="254">AL123</f>
        <v>0</v>
      </c>
      <c r="AM124" s="306"/>
    </row>
    <row r="125" spans="1:39" ht="15" outlineLevel="1">
      <c r="B125" s="294"/>
      <c r="C125" s="291"/>
      <c r="D125" s="291"/>
      <c r="E125" s="291"/>
      <c r="F125" s="291"/>
      <c r="G125" s="291"/>
      <c r="H125" s="291"/>
      <c r="I125" s="291"/>
      <c r="J125" s="291"/>
      <c r="K125" s="291"/>
      <c r="L125" s="291"/>
      <c r="M125" s="291"/>
      <c r="N125" s="291"/>
      <c r="O125" s="291"/>
      <c r="P125" s="291"/>
      <c r="Q125" s="291"/>
      <c r="R125" s="291"/>
      <c r="S125" s="291"/>
      <c r="T125" s="291"/>
      <c r="U125" s="291"/>
      <c r="V125" s="291"/>
      <c r="W125" s="291"/>
      <c r="X125" s="291"/>
      <c r="Y125" s="412"/>
      <c r="Z125" s="425"/>
      <c r="AA125" s="425"/>
      <c r="AB125" s="425"/>
      <c r="AC125" s="425"/>
      <c r="AD125" s="425"/>
      <c r="AE125" s="425"/>
      <c r="AF125" s="425"/>
      <c r="AG125" s="425"/>
      <c r="AH125" s="425"/>
      <c r="AI125" s="425"/>
      <c r="AJ125" s="425"/>
      <c r="AK125" s="425"/>
      <c r="AL125" s="425"/>
      <c r="AM125" s="306"/>
    </row>
    <row r="126" spans="1:39" ht="30" outlineLevel="1">
      <c r="A126" s="522">
        <v>27</v>
      </c>
      <c r="B126" s="520" t="s">
        <v>119</v>
      </c>
      <c r="C126" s="291" t="s">
        <v>25</v>
      </c>
      <c r="D126" s="295"/>
      <c r="E126" s="295"/>
      <c r="F126" s="295"/>
      <c r="G126" s="295"/>
      <c r="H126" s="295"/>
      <c r="I126" s="295"/>
      <c r="J126" s="295"/>
      <c r="K126" s="295"/>
      <c r="L126" s="295"/>
      <c r="M126" s="295"/>
      <c r="N126" s="295">
        <v>12</v>
      </c>
      <c r="O126" s="295"/>
      <c r="P126" s="295"/>
      <c r="Q126" s="295"/>
      <c r="R126" s="295"/>
      <c r="S126" s="295"/>
      <c r="T126" s="295"/>
      <c r="U126" s="295"/>
      <c r="V126" s="295"/>
      <c r="W126" s="295"/>
      <c r="X126" s="295"/>
      <c r="Y126" s="426"/>
      <c r="Z126" s="410" t="s">
        <v>738</v>
      </c>
      <c r="AA126" s="410"/>
      <c r="AB126" s="410"/>
      <c r="AC126" s="410"/>
      <c r="AD126" s="410"/>
      <c r="AE126" s="410"/>
      <c r="AF126" s="415"/>
      <c r="AG126" s="415"/>
      <c r="AH126" s="415"/>
      <c r="AI126" s="415"/>
      <c r="AJ126" s="415"/>
      <c r="AK126" s="415"/>
      <c r="AL126" s="415"/>
      <c r="AM126" s="296">
        <f>SUM(Y126:AL126)</f>
        <v>0</v>
      </c>
    </row>
    <row r="127" spans="1:39" ht="15" outlineLevel="1">
      <c r="B127" s="294" t="s">
        <v>267</v>
      </c>
      <c r="C127" s="291" t="s">
        <v>163</v>
      </c>
      <c r="D127" s="295"/>
      <c r="E127" s="295"/>
      <c r="F127" s="295"/>
      <c r="G127" s="295"/>
      <c r="H127" s="295"/>
      <c r="I127" s="295"/>
      <c r="J127" s="295"/>
      <c r="K127" s="295"/>
      <c r="L127" s="295"/>
      <c r="M127" s="295"/>
      <c r="N127" s="295">
        <f>N126</f>
        <v>12</v>
      </c>
      <c r="O127" s="295"/>
      <c r="P127" s="295"/>
      <c r="Q127" s="295"/>
      <c r="R127" s="295"/>
      <c r="S127" s="295"/>
      <c r="T127" s="295"/>
      <c r="U127" s="295"/>
      <c r="V127" s="295"/>
      <c r="W127" s="295"/>
      <c r="X127" s="295"/>
      <c r="Y127" s="411">
        <f>Y126</f>
        <v>0</v>
      </c>
      <c r="Z127" s="411" t="str">
        <f t="shared" ref="Z127" si="255">Z126</f>
        <v>%</v>
      </c>
      <c r="AA127" s="411">
        <f t="shared" ref="AA127" si="256">AA126</f>
        <v>0</v>
      </c>
      <c r="AB127" s="411">
        <f t="shared" ref="AB127" si="257">AB126</f>
        <v>0</v>
      </c>
      <c r="AC127" s="411">
        <f t="shared" ref="AC127" si="258">AC126</f>
        <v>0</v>
      </c>
      <c r="AD127" s="411">
        <f t="shared" ref="AD127" si="259">AD126</f>
        <v>0</v>
      </c>
      <c r="AE127" s="411">
        <f t="shared" ref="AE127" si="260">AE126</f>
        <v>0</v>
      </c>
      <c r="AF127" s="411">
        <f t="shared" ref="AF127" si="261">AF126</f>
        <v>0</v>
      </c>
      <c r="AG127" s="411">
        <f t="shared" ref="AG127" si="262">AG126</f>
        <v>0</v>
      </c>
      <c r="AH127" s="411">
        <f t="shared" ref="AH127" si="263">AH126</f>
        <v>0</v>
      </c>
      <c r="AI127" s="411">
        <f t="shared" ref="AI127" si="264">AI126</f>
        <v>0</v>
      </c>
      <c r="AJ127" s="411">
        <f t="shared" ref="AJ127" si="265">AJ126</f>
        <v>0</v>
      </c>
      <c r="AK127" s="411">
        <f t="shared" ref="AK127" si="266">AK126</f>
        <v>0</v>
      </c>
      <c r="AL127" s="411">
        <f t="shared" ref="AL127" si="267">AL126</f>
        <v>0</v>
      </c>
      <c r="AM127" s="306"/>
    </row>
    <row r="128" spans="1:39" ht="15" outlineLevel="1">
      <c r="B128" s="294"/>
      <c r="C128" s="291"/>
      <c r="D128" s="291"/>
      <c r="E128" s="291"/>
      <c r="F128" s="291"/>
      <c r="G128" s="291"/>
      <c r="H128" s="291"/>
      <c r="I128" s="291"/>
      <c r="J128" s="291"/>
      <c r="K128" s="291"/>
      <c r="L128" s="291"/>
      <c r="M128" s="291"/>
      <c r="N128" s="291"/>
      <c r="O128" s="291"/>
      <c r="P128" s="291"/>
      <c r="Q128" s="291"/>
      <c r="R128" s="291"/>
      <c r="S128" s="291"/>
      <c r="T128" s="291"/>
      <c r="U128" s="291"/>
      <c r="V128" s="291"/>
      <c r="W128" s="291"/>
      <c r="X128" s="291"/>
      <c r="Y128" s="412"/>
      <c r="Z128" s="425"/>
      <c r="AA128" s="425"/>
      <c r="AB128" s="425"/>
      <c r="AC128" s="425"/>
      <c r="AD128" s="425"/>
      <c r="AE128" s="425"/>
      <c r="AF128" s="425"/>
      <c r="AG128" s="425"/>
      <c r="AH128" s="425"/>
      <c r="AI128" s="425"/>
      <c r="AJ128" s="425"/>
      <c r="AK128" s="425"/>
      <c r="AL128" s="425"/>
      <c r="AM128" s="306"/>
    </row>
    <row r="129" spans="1:39" ht="30" outlineLevel="1">
      <c r="A129" s="522">
        <v>28</v>
      </c>
      <c r="B129" s="520" t="s">
        <v>120</v>
      </c>
      <c r="C129" s="291" t="s">
        <v>25</v>
      </c>
      <c r="D129" s="295"/>
      <c r="E129" s="295"/>
      <c r="F129" s="295"/>
      <c r="G129" s="295"/>
      <c r="H129" s="295"/>
      <c r="I129" s="295"/>
      <c r="J129" s="295"/>
      <c r="K129" s="295"/>
      <c r="L129" s="295"/>
      <c r="M129" s="295"/>
      <c r="N129" s="295">
        <v>12</v>
      </c>
      <c r="O129" s="295"/>
      <c r="P129" s="295"/>
      <c r="Q129" s="295"/>
      <c r="R129" s="295"/>
      <c r="S129" s="295"/>
      <c r="T129" s="295"/>
      <c r="U129" s="295"/>
      <c r="V129" s="295"/>
      <c r="W129" s="295"/>
      <c r="X129" s="295"/>
      <c r="Y129" s="426"/>
      <c r="Z129" s="410"/>
      <c r="AA129" s="410"/>
      <c r="AB129" s="410"/>
      <c r="AC129" s="410"/>
      <c r="AD129" s="410"/>
      <c r="AE129" s="410"/>
      <c r="AF129" s="415"/>
      <c r="AG129" s="415"/>
      <c r="AH129" s="415"/>
      <c r="AI129" s="415"/>
      <c r="AJ129" s="415"/>
      <c r="AK129" s="415"/>
      <c r="AL129" s="415"/>
      <c r="AM129" s="296">
        <f>SUM(Y129:AL129)</f>
        <v>0</v>
      </c>
    </row>
    <row r="130" spans="1:39" ht="15" outlineLevel="1">
      <c r="B130" s="294" t="s">
        <v>742</v>
      </c>
      <c r="C130" s="291" t="s">
        <v>163</v>
      </c>
      <c r="D130" s="295"/>
      <c r="E130" s="295"/>
      <c r="F130" s="295"/>
      <c r="G130" s="295"/>
      <c r="H130" s="295"/>
      <c r="I130" s="295"/>
      <c r="J130" s="295"/>
      <c r="K130" s="295"/>
      <c r="L130" s="295"/>
      <c r="M130" s="295"/>
      <c r="N130" s="295">
        <f>N129</f>
        <v>12</v>
      </c>
      <c r="O130" s="295"/>
      <c r="P130" s="295"/>
      <c r="Q130" s="295"/>
      <c r="R130" s="295"/>
      <c r="S130" s="295"/>
      <c r="T130" s="295"/>
      <c r="U130" s="295"/>
      <c r="V130" s="295"/>
      <c r="W130" s="295"/>
      <c r="X130" s="295"/>
      <c r="Y130" s="411">
        <f>Y129</f>
        <v>0</v>
      </c>
      <c r="Z130" s="411">
        <f t="shared" ref="Z130" si="268">Z129</f>
        <v>0</v>
      </c>
      <c r="AA130" s="411">
        <f t="shared" ref="AA130" si="269">AA129</f>
        <v>0</v>
      </c>
      <c r="AB130" s="411">
        <f t="shared" ref="AB130" si="270">AB129</f>
        <v>0</v>
      </c>
      <c r="AC130" s="411">
        <f t="shared" ref="AC130" si="271">AC129</f>
        <v>0</v>
      </c>
      <c r="AD130" s="411">
        <f t="shared" ref="AD130" si="272">AD129</f>
        <v>0</v>
      </c>
      <c r="AE130" s="411">
        <f t="shared" ref="AE130" si="273">AE129</f>
        <v>0</v>
      </c>
      <c r="AF130" s="411">
        <f t="shared" ref="AF130" si="274">AF129</f>
        <v>0</v>
      </c>
      <c r="AG130" s="411">
        <f t="shared" ref="AG130" si="275">AG129</f>
        <v>0</v>
      </c>
      <c r="AH130" s="411">
        <f t="shared" ref="AH130" si="276">AH129</f>
        <v>0</v>
      </c>
      <c r="AI130" s="411">
        <f t="shared" ref="AI130" si="277">AI129</f>
        <v>0</v>
      </c>
      <c r="AJ130" s="411">
        <f t="shared" ref="AJ130" si="278">AJ129</f>
        <v>0</v>
      </c>
      <c r="AK130" s="411">
        <f t="shared" ref="AK130" si="279">AK129</f>
        <v>0</v>
      </c>
      <c r="AL130" s="411">
        <f t="shared" ref="AL130" si="280">AL129</f>
        <v>0</v>
      </c>
      <c r="AM130" s="306"/>
    </row>
    <row r="131" spans="1:39" ht="15" outlineLevel="1">
      <c r="B131" s="294"/>
      <c r="C131" s="291"/>
      <c r="D131" s="291"/>
      <c r="E131" s="291"/>
      <c r="F131" s="291"/>
      <c r="G131" s="291"/>
      <c r="H131" s="291"/>
      <c r="I131" s="291"/>
      <c r="J131" s="291"/>
      <c r="K131" s="291"/>
      <c r="L131" s="291"/>
      <c r="M131" s="291"/>
      <c r="N131" s="291"/>
      <c r="O131" s="291"/>
      <c r="P131" s="291"/>
      <c r="Q131" s="291"/>
      <c r="R131" s="291"/>
      <c r="S131" s="291"/>
      <c r="T131" s="291"/>
      <c r="U131" s="291"/>
      <c r="V131" s="291"/>
      <c r="W131" s="291"/>
      <c r="X131" s="291"/>
      <c r="Y131" s="412"/>
      <c r="Z131" s="425"/>
      <c r="AA131" s="425"/>
      <c r="AB131" s="425"/>
      <c r="AC131" s="425"/>
      <c r="AD131" s="425"/>
      <c r="AE131" s="425"/>
      <c r="AF131" s="425"/>
      <c r="AG131" s="425"/>
      <c r="AH131" s="425"/>
      <c r="AI131" s="425"/>
      <c r="AJ131" s="425"/>
      <c r="AK131" s="425"/>
      <c r="AL131" s="425"/>
      <c r="AM131" s="306"/>
    </row>
    <row r="132" spans="1:39" ht="30" outlineLevel="1">
      <c r="A132" s="522">
        <v>29</v>
      </c>
      <c r="B132" s="520" t="s">
        <v>121</v>
      </c>
      <c r="C132" s="291" t="s">
        <v>25</v>
      </c>
      <c r="D132" s="295"/>
      <c r="E132" s="295"/>
      <c r="F132" s="295"/>
      <c r="G132" s="295"/>
      <c r="H132" s="295"/>
      <c r="I132" s="295"/>
      <c r="J132" s="295"/>
      <c r="K132" s="295"/>
      <c r="L132" s="295"/>
      <c r="M132" s="295"/>
      <c r="N132" s="295">
        <v>3</v>
      </c>
      <c r="O132" s="295"/>
      <c r="P132" s="295"/>
      <c r="Q132" s="295"/>
      <c r="R132" s="295"/>
      <c r="S132" s="295"/>
      <c r="T132" s="295"/>
      <c r="U132" s="295"/>
      <c r="V132" s="295"/>
      <c r="W132" s="295"/>
      <c r="X132" s="295"/>
      <c r="Y132" s="426"/>
      <c r="Z132" s="410"/>
      <c r="AA132" s="410"/>
      <c r="AB132" s="410"/>
      <c r="AC132" s="410"/>
      <c r="AD132" s="410"/>
      <c r="AE132" s="410"/>
      <c r="AF132" s="415"/>
      <c r="AG132" s="415"/>
      <c r="AH132" s="415"/>
      <c r="AI132" s="415"/>
      <c r="AJ132" s="415"/>
      <c r="AK132" s="415"/>
      <c r="AL132" s="415"/>
      <c r="AM132" s="296">
        <f>SUM(Y132:AL132)</f>
        <v>0</v>
      </c>
    </row>
    <row r="133" spans="1:39" ht="15" outlineLevel="1">
      <c r="B133" s="294" t="s">
        <v>267</v>
      </c>
      <c r="C133" s="291" t="s">
        <v>163</v>
      </c>
      <c r="D133" s="295"/>
      <c r="E133" s="295"/>
      <c r="F133" s="295"/>
      <c r="G133" s="295"/>
      <c r="H133" s="295"/>
      <c r="I133" s="295"/>
      <c r="J133" s="295"/>
      <c r="K133" s="295"/>
      <c r="L133" s="295"/>
      <c r="M133" s="295"/>
      <c r="N133" s="295">
        <f>N132</f>
        <v>3</v>
      </c>
      <c r="O133" s="295"/>
      <c r="P133" s="295"/>
      <c r="Q133" s="295"/>
      <c r="R133" s="295"/>
      <c r="S133" s="295"/>
      <c r="T133" s="295"/>
      <c r="U133" s="295"/>
      <c r="V133" s="295"/>
      <c r="W133" s="295"/>
      <c r="X133" s="295"/>
      <c r="Y133" s="411">
        <f>Y132</f>
        <v>0</v>
      </c>
      <c r="Z133" s="411">
        <f t="shared" ref="Z133" si="281">Z132</f>
        <v>0</v>
      </c>
      <c r="AA133" s="411">
        <f t="shared" ref="AA133" si="282">AA132</f>
        <v>0</v>
      </c>
      <c r="AB133" s="411">
        <f t="shared" ref="AB133" si="283">AB132</f>
        <v>0</v>
      </c>
      <c r="AC133" s="411">
        <f t="shared" ref="AC133" si="284">AC132</f>
        <v>0</v>
      </c>
      <c r="AD133" s="411">
        <f t="shared" ref="AD133" si="285">AD132</f>
        <v>0</v>
      </c>
      <c r="AE133" s="411">
        <f t="shared" ref="AE133" si="286">AE132</f>
        <v>0</v>
      </c>
      <c r="AF133" s="411">
        <f t="shared" ref="AF133" si="287">AF132</f>
        <v>0</v>
      </c>
      <c r="AG133" s="411">
        <f t="shared" ref="AG133" si="288">AG132</f>
        <v>0</v>
      </c>
      <c r="AH133" s="411">
        <f t="shared" ref="AH133" si="289">AH132</f>
        <v>0</v>
      </c>
      <c r="AI133" s="411">
        <f t="shared" ref="AI133" si="290">AI132</f>
        <v>0</v>
      </c>
      <c r="AJ133" s="411">
        <f t="shared" ref="AJ133" si="291">AJ132</f>
        <v>0</v>
      </c>
      <c r="AK133" s="411">
        <f t="shared" ref="AK133" si="292">AK132</f>
        <v>0</v>
      </c>
      <c r="AL133" s="411">
        <f t="shared" ref="AL133" si="293">AL132</f>
        <v>0</v>
      </c>
      <c r="AM133" s="306"/>
    </row>
    <row r="134" spans="1:39" ht="15" outlineLevel="1">
      <c r="B134" s="294"/>
      <c r="C134" s="291"/>
      <c r="D134" s="291"/>
      <c r="E134" s="291"/>
      <c r="F134" s="291"/>
      <c r="G134" s="291"/>
      <c r="H134" s="291"/>
      <c r="I134" s="291"/>
      <c r="J134" s="291"/>
      <c r="K134" s="291"/>
      <c r="L134" s="291"/>
      <c r="M134" s="291"/>
      <c r="N134" s="291"/>
      <c r="O134" s="291"/>
      <c r="P134" s="291"/>
      <c r="Q134" s="291"/>
      <c r="R134" s="291"/>
      <c r="S134" s="291"/>
      <c r="T134" s="291"/>
      <c r="U134" s="291"/>
      <c r="V134" s="291"/>
      <c r="W134" s="291"/>
      <c r="X134" s="291"/>
      <c r="Y134" s="412"/>
      <c r="Z134" s="425"/>
      <c r="AA134" s="425"/>
      <c r="AB134" s="425"/>
      <c r="AC134" s="425"/>
      <c r="AD134" s="425"/>
      <c r="AE134" s="425"/>
      <c r="AF134" s="425"/>
      <c r="AG134" s="425"/>
      <c r="AH134" s="425"/>
      <c r="AI134" s="425"/>
      <c r="AJ134" s="425"/>
      <c r="AK134" s="425"/>
      <c r="AL134" s="425"/>
      <c r="AM134" s="306"/>
    </row>
    <row r="135" spans="1:39" ht="30" outlineLevel="1">
      <c r="A135" s="522">
        <v>30</v>
      </c>
      <c r="B135" s="520" t="s">
        <v>122</v>
      </c>
      <c r="C135" s="291" t="s">
        <v>25</v>
      </c>
      <c r="D135" s="295"/>
      <c r="E135" s="295"/>
      <c r="F135" s="295"/>
      <c r="G135" s="295"/>
      <c r="H135" s="295"/>
      <c r="I135" s="295"/>
      <c r="J135" s="295"/>
      <c r="K135" s="295"/>
      <c r="L135" s="295"/>
      <c r="M135" s="295"/>
      <c r="N135" s="295">
        <v>12</v>
      </c>
      <c r="O135" s="295"/>
      <c r="P135" s="295"/>
      <c r="Q135" s="295"/>
      <c r="R135" s="295"/>
      <c r="S135" s="295"/>
      <c r="T135" s="295"/>
      <c r="U135" s="295"/>
      <c r="V135" s="295"/>
      <c r="W135" s="295"/>
      <c r="X135" s="295"/>
      <c r="Y135" s="426"/>
      <c r="Z135" s="410"/>
      <c r="AA135" s="410"/>
      <c r="AB135" s="410">
        <v>1</v>
      </c>
      <c r="AC135" s="410"/>
      <c r="AD135" s="410"/>
      <c r="AE135" s="410"/>
      <c r="AF135" s="415"/>
      <c r="AG135" s="415"/>
      <c r="AH135" s="415"/>
      <c r="AI135" s="415"/>
      <c r="AJ135" s="415"/>
      <c r="AK135" s="415"/>
      <c r="AL135" s="415"/>
      <c r="AM135" s="296">
        <f>SUM(Y135:AL135)</f>
        <v>1</v>
      </c>
    </row>
    <row r="136" spans="1:39" ht="15" outlineLevel="1">
      <c r="B136" s="294" t="s">
        <v>742</v>
      </c>
      <c r="C136" s="291" t="s">
        <v>163</v>
      </c>
      <c r="D136" s="295">
        <v>17265066</v>
      </c>
      <c r="E136" s="295">
        <v>17265066</v>
      </c>
      <c r="F136" s="295">
        <v>2287903</v>
      </c>
      <c r="G136" s="295"/>
      <c r="H136" s="295"/>
      <c r="I136" s="295"/>
      <c r="J136" s="295"/>
      <c r="K136" s="295"/>
      <c r="L136" s="295"/>
      <c r="M136" s="295"/>
      <c r="N136" s="295">
        <f>N135</f>
        <v>12</v>
      </c>
      <c r="O136" s="295">
        <v>0</v>
      </c>
      <c r="P136" s="295">
        <v>0</v>
      </c>
      <c r="Q136" s="753">
        <f>'9. Cogeneration'!E41</f>
        <v>1567.0769167500009</v>
      </c>
      <c r="R136" s="295"/>
      <c r="S136" s="295"/>
      <c r="T136" s="295"/>
      <c r="U136" s="295"/>
      <c r="V136" s="295"/>
      <c r="W136" s="295"/>
      <c r="X136" s="295"/>
      <c r="Y136" s="411">
        <f>Y135</f>
        <v>0</v>
      </c>
      <c r="Z136" s="411">
        <f t="shared" ref="Z136" si="294">Z135</f>
        <v>0</v>
      </c>
      <c r="AA136" s="411">
        <f t="shared" ref="AA136" si="295">AA135</f>
        <v>0</v>
      </c>
      <c r="AB136" s="411">
        <f t="shared" ref="AB136" si="296">AB135</f>
        <v>1</v>
      </c>
      <c r="AC136" s="411">
        <f t="shared" ref="AC136" si="297">AC135</f>
        <v>0</v>
      </c>
      <c r="AD136" s="411">
        <f t="shared" ref="AD136" si="298">AD135</f>
        <v>0</v>
      </c>
      <c r="AE136" s="411">
        <f t="shared" ref="AE136" si="299">AE135</f>
        <v>0</v>
      </c>
      <c r="AF136" s="411">
        <f t="shared" ref="AF136" si="300">AF135</f>
        <v>0</v>
      </c>
      <c r="AG136" s="411">
        <f t="shared" ref="AG136" si="301">AG135</f>
        <v>0</v>
      </c>
      <c r="AH136" s="411">
        <f t="shared" ref="AH136" si="302">AH135</f>
        <v>0</v>
      </c>
      <c r="AI136" s="411">
        <f t="shared" ref="AI136" si="303">AI135</f>
        <v>0</v>
      </c>
      <c r="AJ136" s="411">
        <f t="shared" ref="AJ136" si="304">AJ135</f>
        <v>0</v>
      </c>
      <c r="AK136" s="411">
        <f t="shared" ref="AK136" si="305">AK135</f>
        <v>0</v>
      </c>
      <c r="AL136" s="411">
        <f t="shared" ref="AL136" si="306">AL135</f>
        <v>0</v>
      </c>
      <c r="AM136" s="306"/>
    </row>
    <row r="137" spans="1:39" ht="15" outlineLevel="1">
      <c r="B137" s="294"/>
      <c r="C137" s="291"/>
      <c r="D137" s="291"/>
      <c r="E137" s="291"/>
      <c r="F137" s="291"/>
      <c r="G137" s="291"/>
      <c r="H137" s="291"/>
      <c r="I137" s="291"/>
      <c r="J137" s="291"/>
      <c r="K137" s="291"/>
      <c r="L137" s="291"/>
      <c r="M137" s="291"/>
      <c r="N137" s="291"/>
      <c r="O137" s="291"/>
      <c r="P137" s="291"/>
      <c r="Q137" s="291"/>
      <c r="R137" s="291"/>
      <c r="S137" s="291"/>
      <c r="T137" s="291"/>
      <c r="U137" s="291"/>
      <c r="V137" s="291"/>
      <c r="W137" s="291"/>
      <c r="X137" s="291"/>
      <c r="Y137" s="412"/>
      <c r="Z137" s="425"/>
      <c r="AA137" s="425"/>
      <c r="AB137" s="425"/>
      <c r="AC137" s="425"/>
      <c r="AD137" s="425"/>
      <c r="AE137" s="425"/>
      <c r="AF137" s="425"/>
      <c r="AG137" s="425"/>
      <c r="AH137" s="425"/>
      <c r="AI137" s="425"/>
      <c r="AJ137" s="425"/>
      <c r="AK137" s="425"/>
      <c r="AL137" s="425"/>
      <c r="AM137" s="306"/>
    </row>
    <row r="138" spans="1:39" ht="30" outlineLevel="1">
      <c r="A138" s="522">
        <v>31</v>
      </c>
      <c r="B138" s="520" t="s">
        <v>123</v>
      </c>
      <c r="C138" s="291" t="s">
        <v>25</v>
      </c>
      <c r="D138" s="295"/>
      <c r="E138" s="295"/>
      <c r="F138" s="295"/>
      <c r="G138" s="295"/>
      <c r="H138" s="295"/>
      <c r="I138" s="295"/>
      <c r="J138" s="295"/>
      <c r="K138" s="295"/>
      <c r="L138" s="295"/>
      <c r="M138" s="295"/>
      <c r="N138" s="295">
        <v>12</v>
      </c>
      <c r="O138" s="295"/>
      <c r="P138" s="295"/>
      <c r="Q138" s="295"/>
      <c r="R138" s="295"/>
      <c r="S138" s="295"/>
      <c r="T138" s="295"/>
      <c r="U138" s="295"/>
      <c r="V138" s="295"/>
      <c r="W138" s="295"/>
      <c r="X138" s="295"/>
      <c r="Y138" s="426"/>
      <c r="Z138" s="410"/>
      <c r="AA138" s="410"/>
      <c r="AB138" s="410"/>
      <c r="AC138" s="410"/>
      <c r="AD138" s="410"/>
      <c r="AE138" s="410"/>
      <c r="AF138" s="415"/>
      <c r="AG138" s="415"/>
      <c r="AH138" s="415"/>
      <c r="AI138" s="415"/>
      <c r="AJ138" s="415"/>
      <c r="AK138" s="415"/>
      <c r="AL138" s="415"/>
      <c r="AM138" s="296">
        <f>SUM(Y138:AL138)</f>
        <v>0</v>
      </c>
    </row>
    <row r="139" spans="1:39" ht="15" outlineLevel="1">
      <c r="B139" s="294" t="s">
        <v>267</v>
      </c>
      <c r="C139" s="291" t="s">
        <v>163</v>
      </c>
      <c r="D139" s="295"/>
      <c r="E139" s="295"/>
      <c r="F139" s="295"/>
      <c r="G139" s="295"/>
      <c r="H139" s="295"/>
      <c r="I139" s="295"/>
      <c r="J139" s="295"/>
      <c r="K139" s="295"/>
      <c r="L139" s="295"/>
      <c r="M139" s="295"/>
      <c r="N139" s="295">
        <f>N138</f>
        <v>12</v>
      </c>
      <c r="O139" s="295"/>
      <c r="P139" s="295"/>
      <c r="Q139" s="295"/>
      <c r="R139" s="295"/>
      <c r="S139" s="295"/>
      <c r="T139" s="295"/>
      <c r="U139" s="295"/>
      <c r="V139" s="295"/>
      <c r="W139" s="295"/>
      <c r="X139" s="295"/>
      <c r="Y139" s="411">
        <f>Y138</f>
        <v>0</v>
      </c>
      <c r="Z139" s="411">
        <f t="shared" ref="Z139" si="307">Z138</f>
        <v>0</v>
      </c>
      <c r="AA139" s="411">
        <f t="shared" ref="AA139" si="308">AA138</f>
        <v>0</v>
      </c>
      <c r="AB139" s="411">
        <f t="shared" ref="AB139" si="309">AB138</f>
        <v>0</v>
      </c>
      <c r="AC139" s="411">
        <f t="shared" ref="AC139" si="310">AC138</f>
        <v>0</v>
      </c>
      <c r="AD139" s="411">
        <f t="shared" ref="AD139" si="311">AD138</f>
        <v>0</v>
      </c>
      <c r="AE139" s="411">
        <f t="shared" ref="AE139" si="312">AE138</f>
        <v>0</v>
      </c>
      <c r="AF139" s="411">
        <f t="shared" ref="AF139" si="313">AF138</f>
        <v>0</v>
      </c>
      <c r="AG139" s="411">
        <f t="shared" ref="AG139" si="314">AG138</f>
        <v>0</v>
      </c>
      <c r="AH139" s="411">
        <f t="shared" ref="AH139" si="315">AH138</f>
        <v>0</v>
      </c>
      <c r="AI139" s="411">
        <f t="shared" ref="AI139" si="316">AI138</f>
        <v>0</v>
      </c>
      <c r="AJ139" s="411">
        <f t="shared" ref="AJ139" si="317">AJ138</f>
        <v>0</v>
      </c>
      <c r="AK139" s="411">
        <f t="shared" ref="AK139" si="318">AK138</f>
        <v>0</v>
      </c>
      <c r="AL139" s="411">
        <f t="shared" ref="AL139" si="319">AL138</f>
        <v>0</v>
      </c>
      <c r="AM139" s="306"/>
    </row>
    <row r="140" spans="1:39" ht="15" outlineLevel="1">
      <c r="B140" s="520"/>
      <c r="C140" s="291"/>
      <c r="D140" s="291"/>
      <c r="E140" s="291"/>
      <c r="F140" s="291"/>
      <c r="G140" s="291"/>
      <c r="H140" s="291"/>
      <c r="I140" s="291"/>
      <c r="J140" s="291"/>
      <c r="K140" s="291"/>
      <c r="L140" s="291"/>
      <c r="M140" s="291"/>
      <c r="N140" s="291"/>
      <c r="O140" s="291"/>
      <c r="P140" s="291"/>
      <c r="Q140" s="291"/>
      <c r="R140" s="291"/>
      <c r="S140" s="291"/>
      <c r="T140" s="291"/>
      <c r="U140" s="291"/>
      <c r="V140" s="291"/>
      <c r="W140" s="291"/>
      <c r="X140" s="291"/>
      <c r="Y140" s="412"/>
      <c r="Z140" s="425"/>
      <c r="AA140" s="425"/>
      <c r="AB140" s="425"/>
      <c r="AC140" s="425"/>
      <c r="AD140" s="425"/>
      <c r="AE140" s="425"/>
      <c r="AF140" s="425"/>
      <c r="AG140" s="425"/>
      <c r="AH140" s="425"/>
      <c r="AI140" s="425"/>
      <c r="AJ140" s="425"/>
      <c r="AK140" s="425"/>
      <c r="AL140" s="425"/>
      <c r="AM140" s="306"/>
    </row>
    <row r="141" spans="1:39" ht="15.75" customHeight="1" outlineLevel="1">
      <c r="A141" s="522">
        <v>32</v>
      </c>
      <c r="B141" s="520" t="s">
        <v>124</v>
      </c>
      <c r="C141" s="291" t="s">
        <v>25</v>
      </c>
      <c r="D141" s="295"/>
      <c r="E141" s="295"/>
      <c r="F141" s="295"/>
      <c r="G141" s="295"/>
      <c r="H141" s="295"/>
      <c r="I141" s="295"/>
      <c r="J141" s="295"/>
      <c r="K141" s="295"/>
      <c r="L141" s="295"/>
      <c r="M141" s="295"/>
      <c r="N141" s="295">
        <v>12</v>
      </c>
      <c r="O141" s="295"/>
      <c r="P141" s="295"/>
      <c r="Q141" s="295"/>
      <c r="R141" s="295"/>
      <c r="S141" s="295"/>
      <c r="T141" s="295"/>
      <c r="U141" s="295"/>
      <c r="V141" s="295"/>
      <c r="W141" s="295"/>
      <c r="X141" s="295"/>
      <c r="Y141" s="426"/>
      <c r="Z141" s="410"/>
      <c r="AA141" s="410"/>
      <c r="AB141" s="410"/>
      <c r="AC141" s="410"/>
      <c r="AD141" s="410"/>
      <c r="AE141" s="410"/>
      <c r="AF141" s="415"/>
      <c r="AG141" s="415"/>
      <c r="AH141" s="415"/>
      <c r="AI141" s="415"/>
      <c r="AJ141" s="415"/>
      <c r="AK141" s="415"/>
      <c r="AL141" s="415"/>
      <c r="AM141" s="296">
        <f>SUM(Y141:AL141)</f>
        <v>0</v>
      </c>
    </row>
    <row r="142" spans="1:39" ht="15" outlineLevel="1">
      <c r="B142" s="294" t="s">
        <v>267</v>
      </c>
      <c r="C142" s="291" t="s">
        <v>163</v>
      </c>
      <c r="D142" s="295"/>
      <c r="E142" s="295"/>
      <c r="F142" s="295"/>
      <c r="G142" s="295"/>
      <c r="H142" s="295"/>
      <c r="I142" s="295"/>
      <c r="J142" s="295"/>
      <c r="K142" s="295"/>
      <c r="L142" s="295"/>
      <c r="M142" s="295"/>
      <c r="N142" s="295">
        <f>N141</f>
        <v>12</v>
      </c>
      <c r="O142" s="295"/>
      <c r="P142" s="295"/>
      <c r="Q142" s="295"/>
      <c r="R142" s="295"/>
      <c r="S142" s="295"/>
      <c r="T142" s="295"/>
      <c r="U142" s="295"/>
      <c r="V142" s="295"/>
      <c r="W142" s="295"/>
      <c r="X142" s="295"/>
      <c r="Y142" s="411">
        <f>Y141</f>
        <v>0</v>
      </c>
      <c r="Z142" s="411">
        <f t="shared" ref="Z142" si="320">Z141</f>
        <v>0</v>
      </c>
      <c r="AA142" s="411">
        <f t="shared" ref="AA142" si="321">AA141</f>
        <v>0</v>
      </c>
      <c r="AB142" s="411">
        <f t="shared" ref="AB142" si="322">AB141</f>
        <v>0</v>
      </c>
      <c r="AC142" s="411">
        <f t="shared" ref="AC142" si="323">AC141</f>
        <v>0</v>
      </c>
      <c r="AD142" s="411">
        <f t="shared" ref="AD142" si="324">AD141</f>
        <v>0</v>
      </c>
      <c r="AE142" s="411">
        <f t="shared" ref="AE142" si="325">AE141</f>
        <v>0</v>
      </c>
      <c r="AF142" s="411">
        <f t="shared" ref="AF142" si="326">AF141</f>
        <v>0</v>
      </c>
      <c r="AG142" s="411">
        <f t="shared" ref="AG142" si="327">AG141</f>
        <v>0</v>
      </c>
      <c r="AH142" s="411">
        <f t="shared" ref="AH142" si="328">AH141</f>
        <v>0</v>
      </c>
      <c r="AI142" s="411">
        <f t="shared" ref="AI142" si="329">AI141</f>
        <v>0</v>
      </c>
      <c r="AJ142" s="411">
        <f t="shared" ref="AJ142" si="330">AJ141</f>
        <v>0</v>
      </c>
      <c r="AK142" s="411">
        <f t="shared" ref="AK142" si="331">AK141</f>
        <v>0</v>
      </c>
      <c r="AL142" s="411">
        <f t="shared" ref="AL142" si="332">AL141</f>
        <v>0</v>
      </c>
      <c r="AM142" s="306"/>
    </row>
    <row r="143" spans="1:39" ht="15" outlineLevel="1">
      <c r="B143" s="520"/>
      <c r="C143" s="291"/>
      <c r="D143" s="291"/>
      <c r="E143" s="291"/>
      <c r="F143" s="291"/>
      <c r="G143" s="291"/>
      <c r="H143" s="291"/>
      <c r="I143" s="291"/>
      <c r="J143" s="291"/>
      <c r="K143" s="291"/>
      <c r="L143" s="291"/>
      <c r="M143" s="291"/>
      <c r="N143" s="291"/>
      <c r="O143" s="291"/>
      <c r="P143" s="291"/>
      <c r="Q143" s="291"/>
      <c r="R143" s="291"/>
      <c r="S143" s="291"/>
      <c r="T143" s="291"/>
      <c r="U143" s="291"/>
      <c r="V143" s="291"/>
      <c r="W143" s="291"/>
      <c r="X143" s="291"/>
      <c r="Y143" s="412"/>
      <c r="Z143" s="425"/>
      <c r="AA143" s="425"/>
      <c r="AB143" s="425"/>
      <c r="AC143" s="425"/>
      <c r="AD143" s="425"/>
      <c r="AE143" s="425"/>
      <c r="AF143" s="425"/>
      <c r="AG143" s="425"/>
      <c r="AH143" s="425"/>
      <c r="AI143" s="425"/>
      <c r="AJ143" s="425"/>
      <c r="AK143" s="425"/>
      <c r="AL143" s="425"/>
      <c r="AM143" s="306"/>
    </row>
    <row r="144" spans="1:39" ht="15.6" outlineLevel="1">
      <c r="B144" s="288" t="s">
        <v>500</v>
      </c>
      <c r="C144" s="291"/>
      <c r="D144" s="291"/>
      <c r="E144" s="291"/>
      <c r="F144" s="291"/>
      <c r="G144" s="291"/>
      <c r="H144" s="291"/>
      <c r="I144" s="291"/>
      <c r="J144" s="291"/>
      <c r="K144" s="291"/>
      <c r="L144" s="291"/>
      <c r="M144" s="291"/>
      <c r="N144" s="291"/>
      <c r="O144" s="291"/>
      <c r="P144" s="291"/>
      <c r="Q144" s="291"/>
      <c r="R144" s="291"/>
      <c r="S144" s="291"/>
      <c r="T144" s="291"/>
      <c r="U144" s="291"/>
      <c r="V144" s="291"/>
      <c r="W144" s="291"/>
      <c r="X144" s="291"/>
      <c r="Y144" s="412"/>
      <c r="Z144" s="425"/>
      <c r="AA144" s="425"/>
      <c r="AB144" s="425"/>
      <c r="AC144" s="425"/>
      <c r="AD144" s="425"/>
      <c r="AE144" s="425"/>
      <c r="AF144" s="425"/>
      <c r="AG144" s="425"/>
      <c r="AH144" s="425"/>
      <c r="AI144" s="425"/>
      <c r="AJ144" s="425"/>
      <c r="AK144" s="425"/>
      <c r="AL144" s="425"/>
      <c r="AM144" s="306"/>
    </row>
    <row r="145" spans="1:39" ht="15" outlineLevel="1">
      <c r="A145" s="522">
        <v>33</v>
      </c>
      <c r="B145" s="520" t="s">
        <v>125</v>
      </c>
      <c r="C145" s="291" t="s">
        <v>25</v>
      </c>
      <c r="D145" s="295"/>
      <c r="E145" s="295"/>
      <c r="F145" s="295"/>
      <c r="G145" s="295"/>
      <c r="H145" s="295"/>
      <c r="I145" s="295"/>
      <c r="J145" s="295"/>
      <c r="K145" s="295"/>
      <c r="L145" s="295"/>
      <c r="M145" s="295"/>
      <c r="N145" s="295">
        <v>0</v>
      </c>
      <c r="O145" s="295"/>
      <c r="P145" s="295"/>
      <c r="Q145" s="295"/>
      <c r="R145" s="295"/>
      <c r="S145" s="295"/>
      <c r="T145" s="295"/>
      <c r="U145" s="295"/>
      <c r="V145" s="295"/>
      <c r="W145" s="295"/>
      <c r="X145" s="295"/>
      <c r="Y145" s="426"/>
      <c r="Z145" s="410"/>
      <c r="AA145" s="410"/>
      <c r="AB145" s="410"/>
      <c r="AC145" s="410"/>
      <c r="AD145" s="410"/>
      <c r="AE145" s="410"/>
      <c r="AF145" s="415"/>
      <c r="AG145" s="415"/>
      <c r="AH145" s="415"/>
      <c r="AI145" s="415"/>
      <c r="AJ145" s="415"/>
      <c r="AK145" s="415"/>
      <c r="AL145" s="415"/>
      <c r="AM145" s="296">
        <f>SUM(Y145:AL145)</f>
        <v>0</v>
      </c>
    </row>
    <row r="146" spans="1:39" ht="15" outlineLevel="1">
      <c r="B146" s="294" t="s">
        <v>267</v>
      </c>
      <c r="C146" s="291" t="s">
        <v>163</v>
      </c>
      <c r="D146" s="295"/>
      <c r="E146" s="295"/>
      <c r="F146" s="295"/>
      <c r="G146" s="295"/>
      <c r="H146" s="295"/>
      <c r="I146" s="295"/>
      <c r="J146" s="295"/>
      <c r="K146" s="295"/>
      <c r="L146" s="295"/>
      <c r="M146" s="295"/>
      <c r="N146" s="295">
        <f>N145</f>
        <v>0</v>
      </c>
      <c r="O146" s="295"/>
      <c r="P146" s="295"/>
      <c r="Q146" s="295"/>
      <c r="R146" s="295"/>
      <c r="S146" s="295"/>
      <c r="T146" s="295"/>
      <c r="U146" s="295"/>
      <c r="V146" s="295"/>
      <c r="W146" s="295"/>
      <c r="X146" s="295"/>
      <c r="Y146" s="411">
        <f>Y145</f>
        <v>0</v>
      </c>
      <c r="Z146" s="411">
        <f t="shared" ref="Z146" si="333">Z145</f>
        <v>0</v>
      </c>
      <c r="AA146" s="411">
        <f t="shared" ref="AA146" si="334">AA145</f>
        <v>0</v>
      </c>
      <c r="AB146" s="411">
        <f t="shared" ref="AB146" si="335">AB145</f>
        <v>0</v>
      </c>
      <c r="AC146" s="411">
        <f t="shared" ref="AC146" si="336">AC145</f>
        <v>0</v>
      </c>
      <c r="AD146" s="411">
        <f t="shared" ref="AD146" si="337">AD145</f>
        <v>0</v>
      </c>
      <c r="AE146" s="411">
        <f t="shared" ref="AE146" si="338">AE145</f>
        <v>0</v>
      </c>
      <c r="AF146" s="411">
        <f t="shared" ref="AF146" si="339">AF145</f>
        <v>0</v>
      </c>
      <c r="AG146" s="411">
        <f t="shared" ref="AG146" si="340">AG145</f>
        <v>0</v>
      </c>
      <c r="AH146" s="411">
        <f t="shared" ref="AH146" si="341">AH145</f>
        <v>0</v>
      </c>
      <c r="AI146" s="411">
        <f t="shared" ref="AI146" si="342">AI145</f>
        <v>0</v>
      </c>
      <c r="AJ146" s="411">
        <f t="shared" ref="AJ146" si="343">AJ145</f>
        <v>0</v>
      </c>
      <c r="AK146" s="411">
        <f t="shared" ref="AK146" si="344">AK145</f>
        <v>0</v>
      </c>
      <c r="AL146" s="411">
        <f t="shared" ref="AL146" si="345">AL145</f>
        <v>0</v>
      </c>
      <c r="AM146" s="306"/>
    </row>
    <row r="147" spans="1:39" ht="15" outlineLevel="1">
      <c r="B147" s="520"/>
      <c r="C147" s="291"/>
      <c r="D147" s="291"/>
      <c r="E147" s="291"/>
      <c r="F147" s="291"/>
      <c r="G147" s="291"/>
      <c r="H147" s="291"/>
      <c r="I147" s="291"/>
      <c r="J147" s="291"/>
      <c r="K147" s="291"/>
      <c r="L147" s="291"/>
      <c r="M147" s="291"/>
      <c r="N147" s="291"/>
      <c r="O147" s="291"/>
      <c r="P147" s="291"/>
      <c r="Q147" s="291"/>
      <c r="R147" s="291"/>
      <c r="S147" s="291"/>
      <c r="T147" s="291"/>
      <c r="U147" s="291"/>
      <c r="V147" s="291"/>
      <c r="W147" s="291"/>
      <c r="X147" s="291"/>
      <c r="Y147" s="412"/>
      <c r="Z147" s="425"/>
      <c r="AA147" s="425"/>
      <c r="AB147" s="425"/>
      <c r="AC147" s="425"/>
      <c r="AD147" s="425"/>
      <c r="AE147" s="425"/>
      <c r="AF147" s="425"/>
      <c r="AG147" s="425"/>
      <c r="AH147" s="425"/>
      <c r="AI147" s="425"/>
      <c r="AJ147" s="425"/>
      <c r="AK147" s="425"/>
      <c r="AL147" s="425"/>
      <c r="AM147" s="306"/>
    </row>
    <row r="148" spans="1:39" ht="15" outlineLevel="1">
      <c r="A148" s="522">
        <v>34</v>
      </c>
      <c r="B148" s="520" t="s">
        <v>126</v>
      </c>
      <c r="C148" s="291" t="s">
        <v>25</v>
      </c>
      <c r="D148" s="295"/>
      <c r="E148" s="295"/>
      <c r="F148" s="295"/>
      <c r="G148" s="295"/>
      <c r="H148" s="295"/>
      <c r="I148" s="295"/>
      <c r="J148" s="295"/>
      <c r="K148" s="295"/>
      <c r="L148" s="295"/>
      <c r="M148" s="295"/>
      <c r="N148" s="295">
        <v>0</v>
      </c>
      <c r="O148" s="295"/>
      <c r="P148" s="295"/>
      <c r="Q148" s="295"/>
      <c r="R148" s="295"/>
      <c r="S148" s="295"/>
      <c r="T148" s="295"/>
      <c r="U148" s="295"/>
      <c r="V148" s="295"/>
      <c r="W148" s="295"/>
      <c r="X148" s="295"/>
      <c r="Y148" s="426"/>
      <c r="Z148" s="410"/>
      <c r="AA148" s="410"/>
      <c r="AB148" s="410"/>
      <c r="AC148" s="410"/>
      <c r="AD148" s="410"/>
      <c r="AE148" s="410"/>
      <c r="AF148" s="415"/>
      <c r="AG148" s="415"/>
      <c r="AH148" s="415"/>
      <c r="AI148" s="415"/>
      <c r="AJ148" s="415"/>
      <c r="AK148" s="415"/>
      <c r="AL148" s="415"/>
      <c r="AM148" s="296">
        <f>SUM(Y148:AL148)</f>
        <v>0</v>
      </c>
    </row>
    <row r="149" spans="1:39" ht="15" outlineLevel="1">
      <c r="B149" s="294" t="s">
        <v>267</v>
      </c>
      <c r="C149" s="291" t="s">
        <v>163</v>
      </c>
      <c r="D149" s="295"/>
      <c r="E149" s="295"/>
      <c r="F149" s="295"/>
      <c r="G149" s="295"/>
      <c r="H149" s="295"/>
      <c r="I149" s="295"/>
      <c r="J149" s="295"/>
      <c r="K149" s="295"/>
      <c r="L149" s="295"/>
      <c r="M149" s="295"/>
      <c r="N149" s="295">
        <f>N148</f>
        <v>0</v>
      </c>
      <c r="O149" s="295"/>
      <c r="P149" s="295"/>
      <c r="Q149" s="295"/>
      <c r="R149" s="295"/>
      <c r="S149" s="295"/>
      <c r="T149" s="295"/>
      <c r="U149" s="295"/>
      <c r="V149" s="295"/>
      <c r="W149" s="295"/>
      <c r="X149" s="295"/>
      <c r="Y149" s="411">
        <f>Y148</f>
        <v>0</v>
      </c>
      <c r="Z149" s="411">
        <f t="shared" ref="Z149" si="346">Z148</f>
        <v>0</v>
      </c>
      <c r="AA149" s="411">
        <f t="shared" ref="AA149" si="347">AA148</f>
        <v>0</v>
      </c>
      <c r="AB149" s="411">
        <f t="shared" ref="AB149" si="348">AB148</f>
        <v>0</v>
      </c>
      <c r="AC149" s="411">
        <f t="shared" ref="AC149" si="349">AC148</f>
        <v>0</v>
      </c>
      <c r="AD149" s="411">
        <f t="shared" ref="AD149" si="350">AD148</f>
        <v>0</v>
      </c>
      <c r="AE149" s="411">
        <f t="shared" ref="AE149" si="351">AE148</f>
        <v>0</v>
      </c>
      <c r="AF149" s="411">
        <f t="shared" ref="AF149" si="352">AF148</f>
        <v>0</v>
      </c>
      <c r="AG149" s="411">
        <f t="shared" ref="AG149" si="353">AG148</f>
        <v>0</v>
      </c>
      <c r="AH149" s="411">
        <f t="shared" ref="AH149" si="354">AH148</f>
        <v>0</v>
      </c>
      <c r="AI149" s="411">
        <f t="shared" ref="AI149" si="355">AI148</f>
        <v>0</v>
      </c>
      <c r="AJ149" s="411">
        <f t="shared" ref="AJ149" si="356">AJ148</f>
        <v>0</v>
      </c>
      <c r="AK149" s="411">
        <f t="shared" ref="AK149" si="357">AK148</f>
        <v>0</v>
      </c>
      <c r="AL149" s="411">
        <f t="shared" ref="AL149" si="358">AL148</f>
        <v>0</v>
      </c>
      <c r="AM149" s="306"/>
    </row>
    <row r="150" spans="1:39" ht="15" outlineLevel="1">
      <c r="B150" s="520"/>
      <c r="C150" s="291"/>
      <c r="D150" s="291"/>
      <c r="E150" s="291"/>
      <c r="F150" s="291"/>
      <c r="G150" s="291"/>
      <c r="H150" s="291"/>
      <c r="I150" s="291"/>
      <c r="J150" s="291"/>
      <c r="K150" s="291"/>
      <c r="L150" s="291"/>
      <c r="M150" s="291"/>
      <c r="N150" s="291"/>
      <c r="O150" s="291"/>
      <c r="P150" s="291"/>
      <c r="Q150" s="291"/>
      <c r="R150" s="291"/>
      <c r="S150" s="291"/>
      <c r="T150" s="291"/>
      <c r="U150" s="291"/>
      <c r="V150" s="291"/>
      <c r="W150" s="291"/>
      <c r="X150" s="291"/>
      <c r="Y150" s="412"/>
      <c r="Z150" s="425"/>
      <c r="AA150" s="425"/>
      <c r="AB150" s="425"/>
      <c r="AC150" s="425"/>
      <c r="AD150" s="425"/>
      <c r="AE150" s="425"/>
      <c r="AF150" s="425"/>
      <c r="AG150" s="425"/>
      <c r="AH150" s="425"/>
      <c r="AI150" s="425"/>
      <c r="AJ150" s="425"/>
      <c r="AK150" s="425"/>
      <c r="AL150" s="425"/>
      <c r="AM150" s="306"/>
    </row>
    <row r="151" spans="1:39" ht="15" outlineLevel="1">
      <c r="A151" s="522">
        <v>35</v>
      </c>
      <c r="B151" s="520" t="s">
        <v>127</v>
      </c>
      <c r="C151" s="291" t="s">
        <v>25</v>
      </c>
      <c r="D151" s="295"/>
      <c r="E151" s="295"/>
      <c r="F151" s="295"/>
      <c r="G151" s="295"/>
      <c r="H151" s="295"/>
      <c r="I151" s="295"/>
      <c r="J151" s="295"/>
      <c r="K151" s="295"/>
      <c r="L151" s="295"/>
      <c r="M151" s="295"/>
      <c r="N151" s="295">
        <v>0</v>
      </c>
      <c r="O151" s="295"/>
      <c r="P151" s="295"/>
      <c r="Q151" s="295"/>
      <c r="R151" s="295"/>
      <c r="S151" s="295"/>
      <c r="T151" s="295"/>
      <c r="U151" s="295"/>
      <c r="V151" s="295"/>
      <c r="W151" s="295"/>
      <c r="X151" s="295"/>
      <c r="Y151" s="426"/>
      <c r="Z151" s="410"/>
      <c r="AA151" s="410"/>
      <c r="AB151" s="410"/>
      <c r="AC151" s="410"/>
      <c r="AD151" s="410"/>
      <c r="AE151" s="410"/>
      <c r="AF151" s="415"/>
      <c r="AG151" s="415"/>
      <c r="AH151" s="415"/>
      <c r="AI151" s="415"/>
      <c r="AJ151" s="415"/>
      <c r="AK151" s="415"/>
      <c r="AL151" s="415"/>
      <c r="AM151" s="296">
        <f>SUM(Y151:AL151)</f>
        <v>0</v>
      </c>
    </row>
    <row r="152" spans="1:39" ht="15" outlineLevel="1">
      <c r="B152" s="294" t="s">
        <v>267</v>
      </c>
      <c r="C152" s="291" t="s">
        <v>163</v>
      </c>
      <c r="D152" s="295"/>
      <c r="E152" s="295"/>
      <c r="F152" s="295"/>
      <c r="G152" s="295"/>
      <c r="H152" s="295"/>
      <c r="I152" s="295"/>
      <c r="J152" s="295"/>
      <c r="K152" s="295"/>
      <c r="L152" s="295"/>
      <c r="M152" s="295"/>
      <c r="N152" s="295">
        <f>N151</f>
        <v>0</v>
      </c>
      <c r="O152" s="295"/>
      <c r="P152" s="295"/>
      <c r="Q152" s="295"/>
      <c r="R152" s="295"/>
      <c r="S152" s="295"/>
      <c r="T152" s="295"/>
      <c r="U152" s="295"/>
      <c r="V152" s="295"/>
      <c r="W152" s="295"/>
      <c r="X152" s="295"/>
      <c r="Y152" s="411">
        <f>Y151</f>
        <v>0</v>
      </c>
      <c r="Z152" s="411">
        <f t="shared" ref="Z152" si="359">Z151</f>
        <v>0</v>
      </c>
      <c r="AA152" s="411">
        <f t="shared" ref="AA152" si="360">AA151</f>
        <v>0</v>
      </c>
      <c r="AB152" s="411">
        <f t="shared" ref="AB152" si="361">AB151</f>
        <v>0</v>
      </c>
      <c r="AC152" s="411">
        <f t="shared" ref="AC152" si="362">AC151</f>
        <v>0</v>
      </c>
      <c r="AD152" s="411">
        <f t="shared" ref="AD152" si="363">AD151</f>
        <v>0</v>
      </c>
      <c r="AE152" s="411">
        <f t="shared" ref="AE152" si="364">AE151</f>
        <v>0</v>
      </c>
      <c r="AF152" s="411">
        <f t="shared" ref="AF152" si="365">AF151</f>
        <v>0</v>
      </c>
      <c r="AG152" s="411">
        <f t="shared" ref="AG152" si="366">AG151</f>
        <v>0</v>
      </c>
      <c r="AH152" s="411">
        <f t="shared" ref="AH152" si="367">AH151</f>
        <v>0</v>
      </c>
      <c r="AI152" s="411">
        <f t="shared" ref="AI152" si="368">AI151</f>
        <v>0</v>
      </c>
      <c r="AJ152" s="411">
        <f t="shared" ref="AJ152" si="369">AJ151</f>
        <v>0</v>
      </c>
      <c r="AK152" s="411">
        <f t="shared" ref="AK152" si="370">AK151</f>
        <v>0</v>
      </c>
      <c r="AL152" s="411">
        <f t="shared" ref="AL152" si="371">AL151</f>
        <v>0</v>
      </c>
      <c r="AM152" s="306"/>
    </row>
    <row r="153" spans="1:39" ht="15" outlineLevel="1">
      <c r="B153" s="294"/>
      <c r="C153" s="291"/>
      <c r="D153" s="291"/>
      <c r="E153" s="291"/>
      <c r="F153" s="291"/>
      <c r="G153" s="291"/>
      <c r="H153" s="291"/>
      <c r="I153" s="291"/>
      <c r="J153" s="291"/>
      <c r="K153" s="291"/>
      <c r="L153" s="291"/>
      <c r="M153" s="291"/>
      <c r="N153" s="291"/>
      <c r="O153" s="291"/>
      <c r="P153" s="291"/>
      <c r="Q153" s="291"/>
      <c r="R153" s="291"/>
      <c r="S153" s="291"/>
      <c r="T153" s="291"/>
      <c r="U153" s="291"/>
      <c r="V153" s="291"/>
      <c r="W153" s="291"/>
      <c r="X153" s="291"/>
      <c r="Y153" s="412"/>
      <c r="Z153" s="425"/>
      <c r="AA153" s="425"/>
      <c r="AB153" s="425"/>
      <c r="AC153" s="425"/>
      <c r="AD153" s="425"/>
      <c r="AE153" s="425"/>
      <c r="AF153" s="425"/>
      <c r="AG153" s="425"/>
      <c r="AH153" s="425"/>
      <c r="AI153" s="425"/>
      <c r="AJ153" s="425"/>
      <c r="AK153" s="425"/>
      <c r="AL153" s="425"/>
      <c r="AM153" s="306"/>
    </row>
    <row r="154" spans="1:39" ht="15.6" outlineLevel="1">
      <c r="B154" s="288" t="s">
        <v>501</v>
      </c>
      <c r="C154" s="291"/>
      <c r="D154" s="291"/>
      <c r="E154" s="291"/>
      <c r="F154" s="291"/>
      <c r="G154" s="291"/>
      <c r="H154" s="291"/>
      <c r="I154" s="291"/>
      <c r="J154" s="291"/>
      <c r="K154" s="291"/>
      <c r="L154" s="291"/>
      <c r="M154" s="291"/>
      <c r="N154" s="291"/>
      <c r="O154" s="291"/>
      <c r="P154" s="291"/>
      <c r="Q154" s="291"/>
      <c r="R154" s="291"/>
      <c r="S154" s="291"/>
      <c r="T154" s="291"/>
      <c r="U154" s="291"/>
      <c r="V154" s="291"/>
      <c r="W154" s="291"/>
      <c r="X154" s="291"/>
      <c r="Y154" s="412"/>
      <c r="Z154" s="425"/>
      <c r="AA154" s="425"/>
      <c r="AB154" s="425"/>
      <c r="AC154" s="425"/>
      <c r="AD154" s="425"/>
      <c r="AE154" s="425"/>
      <c r="AF154" s="425"/>
      <c r="AG154" s="425"/>
      <c r="AH154" s="425"/>
      <c r="AI154" s="425"/>
      <c r="AJ154" s="425"/>
      <c r="AK154" s="425"/>
      <c r="AL154" s="425"/>
      <c r="AM154" s="306"/>
    </row>
    <row r="155" spans="1:39" ht="45" outlineLevel="1">
      <c r="A155" s="522">
        <v>36</v>
      </c>
      <c r="B155" s="520" t="s">
        <v>128</v>
      </c>
      <c r="C155" s="291" t="s">
        <v>25</v>
      </c>
      <c r="D155" s="295"/>
      <c r="E155" s="295"/>
      <c r="F155" s="295"/>
      <c r="G155" s="295"/>
      <c r="H155" s="295"/>
      <c r="I155" s="295"/>
      <c r="J155" s="295"/>
      <c r="K155" s="295"/>
      <c r="L155" s="295"/>
      <c r="M155" s="295"/>
      <c r="N155" s="295">
        <v>12</v>
      </c>
      <c r="O155" s="295"/>
      <c r="P155" s="295"/>
      <c r="Q155" s="295"/>
      <c r="R155" s="295"/>
      <c r="S155" s="295"/>
      <c r="T155" s="295"/>
      <c r="U155" s="295"/>
      <c r="V155" s="295"/>
      <c r="W155" s="295"/>
      <c r="X155" s="295"/>
      <c r="Y155" s="426"/>
      <c r="Z155" s="410"/>
      <c r="AA155" s="410"/>
      <c r="AB155" s="410"/>
      <c r="AC155" s="410"/>
      <c r="AD155" s="410"/>
      <c r="AE155" s="410"/>
      <c r="AF155" s="415"/>
      <c r="AG155" s="415"/>
      <c r="AH155" s="415"/>
      <c r="AI155" s="415"/>
      <c r="AJ155" s="415"/>
      <c r="AK155" s="415"/>
      <c r="AL155" s="415"/>
      <c r="AM155" s="296">
        <f>SUM(Y155:AL155)</f>
        <v>0</v>
      </c>
    </row>
    <row r="156" spans="1:39" ht="15" outlineLevel="1">
      <c r="B156" s="294" t="s">
        <v>267</v>
      </c>
      <c r="C156" s="291" t="s">
        <v>163</v>
      </c>
      <c r="D156" s="295"/>
      <c r="E156" s="295"/>
      <c r="F156" s="295"/>
      <c r="G156" s="295"/>
      <c r="H156" s="295"/>
      <c r="I156" s="295"/>
      <c r="J156" s="295"/>
      <c r="K156" s="295"/>
      <c r="L156" s="295"/>
      <c r="M156" s="295"/>
      <c r="N156" s="295">
        <f>N155</f>
        <v>12</v>
      </c>
      <c r="O156" s="295"/>
      <c r="P156" s="295"/>
      <c r="Q156" s="295"/>
      <c r="R156" s="295"/>
      <c r="S156" s="295"/>
      <c r="T156" s="295"/>
      <c r="U156" s="295"/>
      <c r="V156" s="295"/>
      <c r="W156" s="295"/>
      <c r="X156" s="295"/>
      <c r="Y156" s="411">
        <f>Y155</f>
        <v>0</v>
      </c>
      <c r="Z156" s="411">
        <f t="shared" ref="Z156" si="372">Z155</f>
        <v>0</v>
      </c>
      <c r="AA156" s="411">
        <f t="shared" ref="AA156" si="373">AA155</f>
        <v>0</v>
      </c>
      <c r="AB156" s="411">
        <f t="shared" ref="AB156" si="374">AB155</f>
        <v>0</v>
      </c>
      <c r="AC156" s="411">
        <f t="shared" ref="AC156" si="375">AC155</f>
        <v>0</v>
      </c>
      <c r="AD156" s="411">
        <f t="shared" ref="AD156" si="376">AD155</f>
        <v>0</v>
      </c>
      <c r="AE156" s="411">
        <f t="shared" ref="AE156" si="377">AE155</f>
        <v>0</v>
      </c>
      <c r="AF156" s="411">
        <f t="shared" ref="AF156" si="378">AF155</f>
        <v>0</v>
      </c>
      <c r="AG156" s="411">
        <f t="shared" ref="AG156" si="379">AG155</f>
        <v>0</v>
      </c>
      <c r="AH156" s="411">
        <f t="shared" ref="AH156" si="380">AH155</f>
        <v>0</v>
      </c>
      <c r="AI156" s="411">
        <f t="shared" ref="AI156" si="381">AI155</f>
        <v>0</v>
      </c>
      <c r="AJ156" s="411">
        <f t="shared" ref="AJ156" si="382">AJ155</f>
        <v>0</v>
      </c>
      <c r="AK156" s="411">
        <f t="shared" ref="AK156" si="383">AK155</f>
        <v>0</v>
      </c>
      <c r="AL156" s="411">
        <f t="shared" ref="AL156" si="384">AL155</f>
        <v>0</v>
      </c>
      <c r="AM156" s="306"/>
    </row>
    <row r="157" spans="1:39" ht="15" outlineLevel="1">
      <c r="B157" s="520"/>
      <c r="C157" s="291"/>
      <c r="D157" s="291"/>
      <c r="E157" s="291"/>
      <c r="F157" s="291"/>
      <c r="G157" s="291"/>
      <c r="H157" s="291"/>
      <c r="I157" s="291"/>
      <c r="J157" s="291"/>
      <c r="K157" s="291"/>
      <c r="L157" s="291"/>
      <c r="M157" s="291"/>
      <c r="N157" s="291"/>
      <c r="O157" s="291"/>
      <c r="P157" s="291"/>
      <c r="Q157" s="291"/>
      <c r="R157" s="291"/>
      <c r="S157" s="291"/>
      <c r="T157" s="291"/>
      <c r="U157" s="291"/>
      <c r="V157" s="291"/>
      <c r="W157" s="291"/>
      <c r="X157" s="291"/>
      <c r="Y157" s="412"/>
      <c r="Z157" s="425"/>
      <c r="AA157" s="425"/>
      <c r="AB157" s="425"/>
      <c r="AC157" s="425"/>
      <c r="AD157" s="425"/>
      <c r="AE157" s="425"/>
      <c r="AF157" s="425"/>
      <c r="AG157" s="425"/>
      <c r="AH157" s="425"/>
      <c r="AI157" s="425"/>
      <c r="AJ157" s="425"/>
      <c r="AK157" s="425"/>
      <c r="AL157" s="425"/>
      <c r="AM157" s="306"/>
    </row>
    <row r="158" spans="1:39" ht="30" outlineLevel="1">
      <c r="A158" s="522">
        <v>37</v>
      </c>
      <c r="B158" s="520" t="s">
        <v>129</v>
      </c>
      <c r="C158" s="291" t="s">
        <v>25</v>
      </c>
      <c r="D158" s="295"/>
      <c r="E158" s="295"/>
      <c r="F158" s="295"/>
      <c r="G158" s="295"/>
      <c r="H158" s="295"/>
      <c r="I158" s="295"/>
      <c r="J158" s="295"/>
      <c r="K158" s="295"/>
      <c r="L158" s="295"/>
      <c r="M158" s="295"/>
      <c r="N158" s="295">
        <v>12</v>
      </c>
      <c r="O158" s="295"/>
      <c r="P158" s="295"/>
      <c r="Q158" s="295"/>
      <c r="R158" s="295"/>
      <c r="S158" s="295"/>
      <c r="T158" s="295"/>
      <c r="U158" s="295"/>
      <c r="V158" s="295"/>
      <c r="W158" s="295"/>
      <c r="X158" s="295"/>
      <c r="Y158" s="426"/>
      <c r="Z158" s="410"/>
      <c r="AA158" s="410"/>
      <c r="AB158" s="410"/>
      <c r="AC158" s="410"/>
      <c r="AD158" s="410"/>
      <c r="AE158" s="410"/>
      <c r="AF158" s="415"/>
      <c r="AG158" s="415"/>
      <c r="AH158" s="415"/>
      <c r="AI158" s="415"/>
      <c r="AJ158" s="415"/>
      <c r="AK158" s="415"/>
      <c r="AL158" s="415"/>
      <c r="AM158" s="296">
        <f>SUM(Y158:AL158)</f>
        <v>0</v>
      </c>
    </row>
    <row r="159" spans="1:39" ht="15" outlineLevel="1">
      <c r="B159" s="294" t="s">
        <v>267</v>
      </c>
      <c r="C159" s="291" t="s">
        <v>163</v>
      </c>
      <c r="D159" s="295"/>
      <c r="E159" s="295"/>
      <c r="F159" s="295"/>
      <c r="G159" s="295"/>
      <c r="H159" s="295"/>
      <c r="I159" s="295"/>
      <c r="J159" s="295"/>
      <c r="K159" s="295"/>
      <c r="L159" s="295"/>
      <c r="M159" s="295"/>
      <c r="N159" s="295">
        <f>N158</f>
        <v>12</v>
      </c>
      <c r="O159" s="295"/>
      <c r="P159" s="295"/>
      <c r="Q159" s="295"/>
      <c r="R159" s="295"/>
      <c r="S159" s="295"/>
      <c r="T159" s="295"/>
      <c r="U159" s="295"/>
      <c r="V159" s="295"/>
      <c r="W159" s="295"/>
      <c r="X159" s="295"/>
      <c r="Y159" s="411">
        <f>Y158</f>
        <v>0</v>
      </c>
      <c r="Z159" s="411">
        <f t="shared" ref="Z159" si="385">Z158</f>
        <v>0</v>
      </c>
      <c r="AA159" s="411">
        <f t="shared" ref="AA159" si="386">AA158</f>
        <v>0</v>
      </c>
      <c r="AB159" s="411">
        <f t="shared" ref="AB159" si="387">AB158</f>
        <v>0</v>
      </c>
      <c r="AC159" s="411">
        <f t="shared" ref="AC159" si="388">AC158</f>
        <v>0</v>
      </c>
      <c r="AD159" s="411">
        <f t="shared" ref="AD159" si="389">AD158</f>
        <v>0</v>
      </c>
      <c r="AE159" s="411">
        <f t="shared" ref="AE159" si="390">AE158</f>
        <v>0</v>
      </c>
      <c r="AF159" s="411">
        <f t="shared" ref="AF159" si="391">AF158</f>
        <v>0</v>
      </c>
      <c r="AG159" s="411">
        <f t="shared" ref="AG159" si="392">AG158</f>
        <v>0</v>
      </c>
      <c r="AH159" s="411">
        <f t="shared" ref="AH159" si="393">AH158</f>
        <v>0</v>
      </c>
      <c r="AI159" s="411">
        <f t="shared" ref="AI159" si="394">AI158</f>
        <v>0</v>
      </c>
      <c r="AJ159" s="411">
        <f t="shared" ref="AJ159" si="395">AJ158</f>
        <v>0</v>
      </c>
      <c r="AK159" s="411">
        <f t="shared" ref="AK159" si="396">AK158</f>
        <v>0</v>
      </c>
      <c r="AL159" s="411">
        <f t="shared" ref="AL159" si="397">AL158</f>
        <v>0</v>
      </c>
      <c r="AM159" s="306"/>
    </row>
    <row r="160" spans="1:39" ht="15" outlineLevel="1">
      <c r="B160" s="520"/>
      <c r="C160" s="291"/>
      <c r="D160" s="291"/>
      <c r="E160" s="291"/>
      <c r="F160" s="291"/>
      <c r="G160" s="291"/>
      <c r="H160" s="291"/>
      <c r="I160" s="291"/>
      <c r="J160" s="291"/>
      <c r="K160" s="291"/>
      <c r="L160" s="291"/>
      <c r="M160" s="291"/>
      <c r="N160" s="291"/>
      <c r="O160" s="291"/>
      <c r="P160" s="291"/>
      <c r="Q160" s="291"/>
      <c r="R160" s="291"/>
      <c r="S160" s="291"/>
      <c r="T160" s="291"/>
      <c r="U160" s="291"/>
      <c r="V160" s="291"/>
      <c r="W160" s="291"/>
      <c r="X160" s="291"/>
      <c r="Y160" s="412"/>
      <c r="Z160" s="425"/>
      <c r="AA160" s="425"/>
      <c r="AB160" s="425"/>
      <c r="AC160" s="425"/>
      <c r="AD160" s="425"/>
      <c r="AE160" s="425"/>
      <c r="AF160" s="425"/>
      <c r="AG160" s="425"/>
      <c r="AH160" s="425"/>
      <c r="AI160" s="425"/>
      <c r="AJ160" s="425"/>
      <c r="AK160" s="425"/>
      <c r="AL160" s="425"/>
      <c r="AM160" s="306"/>
    </row>
    <row r="161" spans="1:39" ht="15" outlineLevel="1">
      <c r="A161" s="522">
        <v>38</v>
      </c>
      <c r="B161" s="520" t="s">
        <v>130</v>
      </c>
      <c r="C161" s="291" t="s">
        <v>25</v>
      </c>
      <c r="D161" s="295"/>
      <c r="E161" s="295"/>
      <c r="F161" s="295"/>
      <c r="G161" s="295"/>
      <c r="H161" s="295"/>
      <c r="I161" s="295"/>
      <c r="J161" s="295"/>
      <c r="K161" s="295"/>
      <c r="L161" s="295"/>
      <c r="M161" s="295"/>
      <c r="N161" s="295">
        <v>12</v>
      </c>
      <c r="O161" s="295"/>
      <c r="P161" s="295"/>
      <c r="Q161" s="295"/>
      <c r="R161" s="295"/>
      <c r="S161" s="295"/>
      <c r="T161" s="295"/>
      <c r="U161" s="295"/>
      <c r="V161" s="295"/>
      <c r="W161" s="295"/>
      <c r="X161" s="295"/>
      <c r="Y161" s="426"/>
      <c r="Z161" s="410"/>
      <c r="AA161" s="410"/>
      <c r="AB161" s="410"/>
      <c r="AC161" s="410"/>
      <c r="AD161" s="410"/>
      <c r="AE161" s="410"/>
      <c r="AF161" s="415"/>
      <c r="AG161" s="415"/>
      <c r="AH161" s="415"/>
      <c r="AI161" s="415"/>
      <c r="AJ161" s="415"/>
      <c r="AK161" s="415"/>
      <c r="AL161" s="415"/>
      <c r="AM161" s="296">
        <f>SUM(Y161:AL161)</f>
        <v>0</v>
      </c>
    </row>
    <row r="162" spans="1:39" ht="15" outlineLevel="1">
      <c r="B162" s="294" t="s">
        <v>267</v>
      </c>
      <c r="C162" s="291" t="s">
        <v>163</v>
      </c>
      <c r="D162" s="295"/>
      <c r="E162" s="295"/>
      <c r="F162" s="295"/>
      <c r="G162" s="295"/>
      <c r="H162" s="295"/>
      <c r="I162" s="295"/>
      <c r="J162" s="295"/>
      <c r="K162" s="295"/>
      <c r="L162" s="295"/>
      <c r="M162" s="295"/>
      <c r="N162" s="295">
        <f>N161</f>
        <v>12</v>
      </c>
      <c r="O162" s="295"/>
      <c r="P162" s="295"/>
      <c r="Q162" s="295"/>
      <c r="R162" s="295"/>
      <c r="S162" s="295"/>
      <c r="T162" s="295"/>
      <c r="U162" s="295"/>
      <c r="V162" s="295"/>
      <c r="W162" s="295"/>
      <c r="X162" s="295"/>
      <c r="Y162" s="411">
        <f>Y161</f>
        <v>0</v>
      </c>
      <c r="Z162" s="411">
        <f t="shared" ref="Z162" si="398">Z161</f>
        <v>0</v>
      </c>
      <c r="AA162" s="411">
        <f t="shared" ref="AA162" si="399">AA161</f>
        <v>0</v>
      </c>
      <c r="AB162" s="411">
        <f t="shared" ref="AB162" si="400">AB161</f>
        <v>0</v>
      </c>
      <c r="AC162" s="411">
        <f t="shared" ref="AC162" si="401">AC161</f>
        <v>0</v>
      </c>
      <c r="AD162" s="411">
        <f t="shared" ref="AD162" si="402">AD161</f>
        <v>0</v>
      </c>
      <c r="AE162" s="411">
        <f t="shared" ref="AE162" si="403">AE161</f>
        <v>0</v>
      </c>
      <c r="AF162" s="411">
        <f t="shared" ref="AF162" si="404">AF161</f>
        <v>0</v>
      </c>
      <c r="AG162" s="411">
        <f t="shared" ref="AG162" si="405">AG161</f>
        <v>0</v>
      </c>
      <c r="AH162" s="411">
        <f t="shared" ref="AH162" si="406">AH161</f>
        <v>0</v>
      </c>
      <c r="AI162" s="411">
        <f t="shared" ref="AI162" si="407">AI161</f>
        <v>0</v>
      </c>
      <c r="AJ162" s="411">
        <f t="shared" ref="AJ162" si="408">AJ161</f>
        <v>0</v>
      </c>
      <c r="AK162" s="411">
        <f t="shared" ref="AK162" si="409">AK161</f>
        <v>0</v>
      </c>
      <c r="AL162" s="411">
        <f t="shared" ref="AL162" si="410">AL161</f>
        <v>0</v>
      </c>
      <c r="AM162" s="306"/>
    </row>
    <row r="163" spans="1:39" ht="15" outlineLevel="1">
      <c r="B163" s="520"/>
      <c r="C163" s="291"/>
      <c r="D163" s="291"/>
      <c r="E163" s="291"/>
      <c r="F163" s="291"/>
      <c r="G163" s="291"/>
      <c r="H163" s="291"/>
      <c r="I163" s="291"/>
      <c r="J163" s="291"/>
      <c r="K163" s="291"/>
      <c r="L163" s="291"/>
      <c r="M163" s="291"/>
      <c r="N163" s="291"/>
      <c r="O163" s="291"/>
      <c r="P163" s="291"/>
      <c r="Q163" s="291"/>
      <c r="R163" s="291"/>
      <c r="S163" s="291"/>
      <c r="T163" s="291"/>
      <c r="U163" s="291"/>
      <c r="V163" s="291"/>
      <c r="W163" s="291"/>
      <c r="X163" s="291"/>
      <c r="Y163" s="412"/>
      <c r="Z163" s="425"/>
      <c r="AA163" s="425"/>
      <c r="AB163" s="425"/>
      <c r="AC163" s="425"/>
      <c r="AD163" s="425"/>
      <c r="AE163" s="425"/>
      <c r="AF163" s="425"/>
      <c r="AG163" s="425"/>
      <c r="AH163" s="425"/>
      <c r="AI163" s="425"/>
      <c r="AJ163" s="425"/>
      <c r="AK163" s="425"/>
      <c r="AL163" s="425"/>
      <c r="AM163" s="306"/>
    </row>
    <row r="164" spans="1:39" ht="30" outlineLevel="1">
      <c r="A164" s="522">
        <v>39</v>
      </c>
      <c r="B164" s="520" t="s">
        <v>131</v>
      </c>
      <c r="C164" s="291" t="s">
        <v>25</v>
      </c>
      <c r="D164" s="295"/>
      <c r="E164" s="295"/>
      <c r="F164" s="295"/>
      <c r="G164" s="295"/>
      <c r="H164" s="295"/>
      <c r="I164" s="295"/>
      <c r="J164" s="295"/>
      <c r="K164" s="295"/>
      <c r="L164" s="295"/>
      <c r="M164" s="295"/>
      <c r="N164" s="295">
        <v>12</v>
      </c>
      <c r="O164" s="295"/>
      <c r="P164" s="295"/>
      <c r="Q164" s="295"/>
      <c r="R164" s="295"/>
      <c r="S164" s="295"/>
      <c r="T164" s="295"/>
      <c r="U164" s="295"/>
      <c r="V164" s="295"/>
      <c r="W164" s="295"/>
      <c r="X164" s="295"/>
      <c r="Y164" s="426"/>
      <c r="Z164" s="410"/>
      <c r="AA164" s="410"/>
      <c r="AB164" s="410"/>
      <c r="AC164" s="410"/>
      <c r="AD164" s="410"/>
      <c r="AE164" s="410"/>
      <c r="AF164" s="415"/>
      <c r="AG164" s="415"/>
      <c r="AH164" s="415"/>
      <c r="AI164" s="415"/>
      <c r="AJ164" s="415"/>
      <c r="AK164" s="415"/>
      <c r="AL164" s="415"/>
      <c r="AM164" s="296">
        <f>SUM(Y164:AL164)</f>
        <v>0</v>
      </c>
    </row>
    <row r="165" spans="1:39" ht="15" outlineLevel="1">
      <c r="B165" s="294" t="s">
        <v>267</v>
      </c>
      <c r="C165" s="291" t="s">
        <v>163</v>
      </c>
      <c r="D165" s="295"/>
      <c r="E165" s="295"/>
      <c r="F165" s="295"/>
      <c r="G165" s="295"/>
      <c r="H165" s="295"/>
      <c r="I165" s="295"/>
      <c r="J165" s="295"/>
      <c r="K165" s="295"/>
      <c r="L165" s="295"/>
      <c r="M165" s="295"/>
      <c r="N165" s="295">
        <f>N164</f>
        <v>12</v>
      </c>
      <c r="O165" s="295"/>
      <c r="P165" s="295"/>
      <c r="Q165" s="295"/>
      <c r="R165" s="295"/>
      <c r="S165" s="295"/>
      <c r="T165" s="295"/>
      <c r="U165" s="295"/>
      <c r="V165" s="295"/>
      <c r="W165" s="295"/>
      <c r="X165" s="295"/>
      <c r="Y165" s="411">
        <f>Y164</f>
        <v>0</v>
      </c>
      <c r="Z165" s="411">
        <f t="shared" ref="Z165" si="411">Z164</f>
        <v>0</v>
      </c>
      <c r="AA165" s="411">
        <f t="shared" ref="AA165" si="412">AA164</f>
        <v>0</v>
      </c>
      <c r="AB165" s="411">
        <f t="shared" ref="AB165" si="413">AB164</f>
        <v>0</v>
      </c>
      <c r="AC165" s="411">
        <f t="shared" ref="AC165" si="414">AC164</f>
        <v>0</v>
      </c>
      <c r="AD165" s="411">
        <f t="shared" ref="AD165" si="415">AD164</f>
        <v>0</v>
      </c>
      <c r="AE165" s="411">
        <f t="shared" ref="AE165" si="416">AE164</f>
        <v>0</v>
      </c>
      <c r="AF165" s="411">
        <f t="shared" ref="AF165" si="417">AF164</f>
        <v>0</v>
      </c>
      <c r="AG165" s="411">
        <f t="shared" ref="AG165" si="418">AG164</f>
        <v>0</v>
      </c>
      <c r="AH165" s="411">
        <f t="shared" ref="AH165" si="419">AH164</f>
        <v>0</v>
      </c>
      <c r="AI165" s="411">
        <f t="shared" ref="AI165" si="420">AI164</f>
        <v>0</v>
      </c>
      <c r="AJ165" s="411">
        <f t="shared" ref="AJ165" si="421">AJ164</f>
        <v>0</v>
      </c>
      <c r="AK165" s="411">
        <f t="shared" ref="AK165" si="422">AK164</f>
        <v>0</v>
      </c>
      <c r="AL165" s="411">
        <f t="shared" ref="AL165" si="423">AL164</f>
        <v>0</v>
      </c>
      <c r="AM165" s="306"/>
    </row>
    <row r="166" spans="1:39" ht="15" outlineLevel="1">
      <c r="B166" s="520"/>
      <c r="C166" s="291"/>
      <c r="D166" s="291"/>
      <c r="E166" s="291"/>
      <c r="F166" s="291"/>
      <c r="G166" s="291"/>
      <c r="H166" s="291"/>
      <c r="I166" s="291"/>
      <c r="J166" s="291"/>
      <c r="K166" s="291"/>
      <c r="L166" s="291"/>
      <c r="M166" s="291"/>
      <c r="N166" s="291"/>
      <c r="O166" s="291"/>
      <c r="P166" s="291"/>
      <c r="Q166" s="291"/>
      <c r="R166" s="291"/>
      <c r="S166" s="291"/>
      <c r="T166" s="291"/>
      <c r="U166" s="291"/>
      <c r="V166" s="291"/>
      <c r="W166" s="291"/>
      <c r="X166" s="291"/>
      <c r="Y166" s="412"/>
      <c r="Z166" s="425"/>
      <c r="AA166" s="425"/>
      <c r="AB166" s="425"/>
      <c r="AC166" s="425"/>
      <c r="AD166" s="425"/>
      <c r="AE166" s="425"/>
      <c r="AF166" s="425"/>
      <c r="AG166" s="425"/>
      <c r="AH166" s="425"/>
      <c r="AI166" s="425"/>
      <c r="AJ166" s="425"/>
      <c r="AK166" s="425"/>
      <c r="AL166" s="425"/>
      <c r="AM166" s="306"/>
    </row>
    <row r="167" spans="1:39" ht="30" outlineLevel="1">
      <c r="A167" s="522">
        <v>40</v>
      </c>
      <c r="B167" s="520" t="s">
        <v>132</v>
      </c>
      <c r="C167" s="291" t="s">
        <v>25</v>
      </c>
      <c r="D167" s="295"/>
      <c r="E167" s="295"/>
      <c r="F167" s="295"/>
      <c r="G167" s="295"/>
      <c r="H167" s="295"/>
      <c r="I167" s="295"/>
      <c r="J167" s="295"/>
      <c r="K167" s="295"/>
      <c r="L167" s="295"/>
      <c r="M167" s="295"/>
      <c r="N167" s="295">
        <v>12</v>
      </c>
      <c r="O167" s="295"/>
      <c r="P167" s="295"/>
      <c r="Q167" s="295"/>
      <c r="R167" s="295"/>
      <c r="S167" s="295"/>
      <c r="T167" s="295"/>
      <c r="U167" s="295"/>
      <c r="V167" s="295"/>
      <c r="W167" s="295"/>
      <c r="X167" s="295"/>
      <c r="Y167" s="426"/>
      <c r="Z167" s="410"/>
      <c r="AA167" s="410"/>
      <c r="AB167" s="410"/>
      <c r="AC167" s="410"/>
      <c r="AD167" s="410"/>
      <c r="AE167" s="410"/>
      <c r="AF167" s="415"/>
      <c r="AG167" s="415"/>
      <c r="AH167" s="415"/>
      <c r="AI167" s="415"/>
      <c r="AJ167" s="415"/>
      <c r="AK167" s="415"/>
      <c r="AL167" s="415"/>
      <c r="AM167" s="296">
        <f>SUM(Y167:AL167)</f>
        <v>0</v>
      </c>
    </row>
    <row r="168" spans="1:39" ht="15" outlineLevel="1">
      <c r="B168" s="294" t="s">
        <v>267</v>
      </c>
      <c r="C168" s="291" t="s">
        <v>163</v>
      </c>
      <c r="D168" s="295"/>
      <c r="E168" s="295"/>
      <c r="F168" s="295"/>
      <c r="G168" s="295"/>
      <c r="H168" s="295"/>
      <c r="I168" s="295"/>
      <c r="J168" s="295"/>
      <c r="K168" s="295"/>
      <c r="L168" s="295"/>
      <c r="M168" s="295"/>
      <c r="N168" s="295">
        <f>N167</f>
        <v>12</v>
      </c>
      <c r="O168" s="295"/>
      <c r="P168" s="295"/>
      <c r="Q168" s="295"/>
      <c r="R168" s="295"/>
      <c r="S168" s="295"/>
      <c r="T168" s="295"/>
      <c r="U168" s="295"/>
      <c r="V168" s="295"/>
      <c r="W168" s="295"/>
      <c r="X168" s="295"/>
      <c r="Y168" s="411">
        <f>Y167</f>
        <v>0</v>
      </c>
      <c r="Z168" s="411">
        <f t="shared" ref="Z168" si="424">Z167</f>
        <v>0</v>
      </c>
      <c r="AA168" s="411">
        <f t="shared" ref="AA168" si="425">AA167</f>
        <v>0</v>
      </c>
      <c r="AB168" s="411">
        <f t="shared" ref="AB168" si="426">AB167</f>
        <v>0</v>
      </c>
      <c r="AC168" s="411">
        <f t="shared" ref="AC168" si="427">AC167</f>
        <v>0</v>
      </c>
      <c r="AD168" s="411">
        <f t="shared" ref="AD168" si="428">AD167</f>
        <v>0</v>
      </c>
      <c r="AE168" s="411">
        <f t="shared" ref="AE168" si="429">AE167</f>
        <v>0</v>
      </c>
      <c r="AF168" s="411">
        <f t="shared" ref="AF168" si="430">AF167</f>
        <v>0</v>
      </c>
      <c r="AG168" s="411">
        <f t="shared" ref="AG168" si="431">AG167</f>
        <v>0</v>
      </c>
      <c r="AH168" s="411">
        <f t="shared" ref="AH168" si="432">AH167</f>
        <v>0</v>
      </c>
      <c r="AI168" s="411">
        <f t="shared" ref="AI168" si="433">AI167</f>
        <v>0</v>
      </c>
      <c r="AJ168" s="411">
        <f t="shared" ref="AJ168" si="434">AJ167</f>
        <v>0</v>
      </c>
      <c r="AK168" s="411">
        <f t="shared" ref="AK168" si="435">AK167</f>
        <v>0</v>
      </c>
      <c r="AL168" s="411">
        <f t="shared" ref="AL168" si="436">AL167</f>
        <v>0</v>
      </c>
      <c r="AM168" s="306"/>
    </row>
    <row r="169" spans="1:39" ht="15" outlineLevel="1">
      <c r="B169" s="520"/>
      <c r="C169" s="291"/>
      <c r="D169" s="291"/>
      <c r="E169" s="291"/>
      <c r="F169" s="291"/>
      <c r="G169" s="291"/>
      <c r="H169" s="291"/>
      <c r="I169" s="291"/>
      <c r="J169" s="291"/>
      <c r="K169" s="291"/>
      <c r="L169" s="291"/>
      <c r="M169" s="291"/>
      <c r="N169" s="291"/>
      <c r="O169" s="291"/>
      <c r="P169" s="291"/>
      <c r="Q169" s="291"/>
      <c r="R169" s="291"/>
      <c r="S169" s="291"/>
      <c r="T169" s="291"/>
      <c r="U169" s="291"/>
      <c r="V169" s="291"/>
      <c r="W169" s="291"/>
      <c r="X169" s="291"/>
      <c r="Y169" s="412"/>
      <c r="Z169" s="425"/>
      <c r="AA169" s="425"/>
      <c r="AB169" s="425"/>
      <c r="AC169" s="425"/>
      <c r="AD169" s="425"/>
      <c r="AE169" s="425"/>
      <c r="AF169" s="425"/>
      <c r="AG169" s="425"/>
      <c r="AH169" s="425"/>
      <c r="AI169" s="425"/>
      <c r="AJ169" s="425"/>
      <c r="AK169" s="425"/>
      <c r="AL169" s="425"/>
      <c r="AM169" s="306"/>
    </row>
    <row r="170" spans="1:39" ht="45" outlineLevel="1">
      <c r="A170" s="522">
        <v>41</v>
      </c>
      <c r="B170" s="520" t="s">
        <v>133</v>
      </c>
      <c r="C170" s="291" t="s">
        <v>25</v>
      </c>
      <c r="D170" s="295"/>
      <c r="E170" s="295"/>
      <c r="F170" s="295"/>
      <c r="G170" s="295"/>
      <c r="H170" s="295"/>
      <c r="I170" s="295"/>
      <c r="J170" s="295"/>
      <c r="K170" s="295"/>
      <c r="L170" s="295"/>
      <c r="M170" s="295"/>
      <c r="N170" s="295">
        <v>12</v>
      </c>
      <c r="O170" s="295"/>
      <c r="P170" s="295"/>
      <c r="Q170" s="295"/>
      <c r="R170" s="295"/>
      <c r="S170" s="295"/>
      <c r="T170" s="295"/>
      <c r="U170" s="295"/>
      <c r="V170" s="295"/>
      <c r="W170" s="295"/>
      <c r="X170" s="295"/>
      <c r="Y170" s="426"/>
      <c r="Z170" s="410"/>
      <c r="AA170" s="410"/>
      <c r="AB170" s="410"/>
      <c r="AC170" s="410"/>
      <c r="AD170" s="410"/>
      <c r="AE170" s="410"/>
      <c r="AF170" s="415"/>
      <c r="AG170" s="415"/>
      <c r="AH170" s="415"/>
      <c r="AI170" s="415"/>
      <c r="AJ170" s="415"/>
      <c r="AK170" s="415"/>
      <c r="AL170" s="415"/>
      <c r="AM170" s="296">
        <f>SUM(Y170:AL170)</f>
        <v>0</v>
      </c>
    </row>
    <row r="171" spans="1:39" ht="15" outlineLevel="1">
      <c r="B171" s="294" t="s">
        <v>267</v>
      </c>
      <c r="C171" s="291" t="s">
        <v>163</v>
      </c>
      <c r="D171" s="295"/>
      <c r="E171" s="295"/>
      <c r="F171" s="295"/>
      <c r="G171" s="295"/>
      <c r="H171" s="295"/>
      <c r="I171" s="295"/>
      <c r="J171" s="295"/>
      <c r="K171" s="295"/>
      <c r="L171" s="295"/>
      <c r="M171" s="295"/>
      <c r="N171" s="295">
        <f>N170</f>
        <v>12</v>
      </c>
      <c r="O171" s="295"/>
      <c r="P171" s="295"/>
      <c r="Q171" s="295"/>
      <c r="R171" s="295"/>
      <c r="S171" s="295"/>
      <c r="T171" s="295"/>
      <c r="U171" s="295"/>
      <c r="V171" s="295"/>
      <c r="W171" s="295"/>
      <c r="X171" s="295"/>
      <c r="Y171" s="411">
        <f>Y170</f>
        <v>0</v>
      </c>
      <c r="Z171" s="411">
        <f t="shared" ref="Z171" si="437">Z170</f>
        <v>0</v>
      </c>
      <c r="AA171" s="411">
        <f t="shared" ref="AA171" si="438">AA170</f>
        <v>0</v>
      </c>
      <c r="AB171" s="411">
        <f t="shared" ref="AB171" si="439">AB170</f>
        <v>0</v>
      </c>
      <c r="AC171" s="411">
        <f t="shared" ref="AC171" si="440">AC170</f>
        <v>0</v>
      </c>
      <c r="AD171" s="411">
        <f t="shared" ref="AD171" si="441">AD170</f>
        <v>0</v>
      </c>
      <c r="AE171" s="411">
        <f t="shared" ref="AE171" si="442">AE170</f>
        <v>0</v>
      </c>
      <c r="AF171" s="411">
        <f t="shared" ref="AF171" si="443">AF170</f>
        <v>0</v>
      </c>
      <c r="AG171" s="411">
        <f t="shared" ref="AG171" si="444">AG170</f>
        <v>0</v>
      </c>
      <c r="AH171" s="411">
        <f t="shared" ref="AH171" si="445">AH170</f>
        <v>0</v>
      </c>
      <c r="AI171" s="411">
        <f t="shared" ref="AI171" si="446">AI170</f>
        <v>0</v>
      </c>
      <c r="AJ171" s="411">
        <f t="shared" ref="AJ171" si="447">AJ170</f>
        <v>0</v>
      </c>
      <c r="AK171" s="411">
        <f t="shared" ref="AK171" si="448">AK170</f>
        <v>0</v>
      </c>
      <c r="AL171" s="411">
        <f t="shared" ref="AL171" si="449">AL170</f>
        <v>0</v>
      </c>
      <c r="AM171" s="306"/>
    </row>
    <row r="172" spans="1:39" ht="15" outlineLevel="1">
      <c r="B172" s="520"/>
      <c r="C172" s="291"/>
      <c r="D172" s="291"/>
      <c r="E172" s="291"/>
      <c r="F172" s="291"/>
      <c r="G172" s="291"/>
      <c r="H172" s="291"/>
      <c r="I172" s="291"/>
      <c r="J172" s="291"/>
      <c r="K172" s="291"/>
      <c r="L172" s="291"/>
      <c r="M172" s="291"/>
      <c r="N172" s="291"/>
      <c r="O172" s="291"/>
      <c r="P172" s="291"/>
      <c r="Q172" s="291"/>
      <c r="R172" s="291"/>
      <c r="S172" s="291"/>
      <c r="T172" s="291"/>
      <c r="U172" s="291"/>
      <c r="V172" s="291"/>
      <c r="W172" s="291"/>
      <c r="X172" s="291"/>
      <c r="Y172" s="412"/>
      <c r="Z172" s="425"/>
      <c r="AA172" s="425"/>
      <c r="AB172" s="425"/>
      <c r="AC172" s="425"/>
      <c r="AD172" s="425"/>
      <c r="AE172" s="425"/>
      <c r="AF172" s="425"/>
      <c r="AG172" s="425"/>
      <c r="AH172" s="425"/>
      <c r="AI172" s="425"/>
      <c r="AJ172" s="425"/>
      <c r="AK172" s="425"/>
      <c r="AL172" s="425"/>
      <c r="AM172" s="306"/>
    </row>
    <row r="173" spans="1:39" ht="30" outlineLevel="1">
      <c r="A173" s="522">
        <v>42</v>
      </c>
      <c r="B173" s="520" t="s">
        <v>134</v>
      </c>
      <c r="C173" s="291" t="s">
        <v>25</v>
      </c>
      <c r="D173" s="295"/>
      <c r="E173" s="295"/>
      <c r="F173" s="295"/>
      <c r="G173" s="295"/>
      <c r="H173" s="295"/>
      <c r="I173" s="295"/>
      <c r="J173" s="295"/>
      <c r="K173" s="295"/>
      <c r="L173" s="295"/>
      <c r="M173" s="295"/>
      <c r="N173" s="291"/>
      <c r="O173" s="295"/>
      <c r="P173" s="295"/>
      <c r="Q173" s="295"/>
      <c r="R173" s="295"/>
      <c r="S173" s="295"/>
      <c r="T173" s="295"/>
      <c r="U173" s="295"/>
      <c r="V173" s="295"/>
      <c r="W173" s="295"/>
      <c r="X173" s="295"/>
      <c r="Y173" s="426"/>
      <c r="Z173" s="410"/>
      <c r="AA173" s="410"/>
      <c r="AB173" s="410"/>
      <c r="AC173" s="410"/>
      <c r="AD173" s="410"/>
      <c r="AE173" s="410"/>
      <c r="AF173" s="415"/>
      <c r="AG173" s="415"/>
      <c r="AH173" s="415"/>
      <c r="AI173" s="415"/>
      <c r="AJ173" s="415"/>
      <c r="AK173" s="415"/>
      <c r="AL173" s="415"/>
      <c r="AM173" s="296">
        <f>SUM(Y173:AL173)</f>
        <v>0</v>
      </c>
    </row>
    <row r="174" spans="1:39" ht="15" outlineLevel="1">
      <c r="B174" s="294" t="s">
        <v>267</v>
      </c>
      <c r="C174" s="291" t="s">
        <v>163</v>
      </c>
      <c r="D174" s="295"/>
      <c r="E174" s="295"/>
      <c r="F174" s="295"/>
      <c r="G174" s="295"/>
      <c r="H174" s="295"/>
      <c r="I174" s="295"/>
      <c r="J174" s="295"/>
      <c r="K174" s="295"/>
      <c r="L174" s="295"/>
      <c r="M174" s="295"/>
      <c r="N174" s="468"/>
      <c r="O174" s="295"/>
      <c r="P174" s="295"/>
      <c r="Q174" s="295"/>
      <c r="R174" s="295"/>
      <c r="S174" s="295"/>
      <c r="T174" s="295"/>
      <c r="U174" s="295"/>
      <c r="V174" s="295"/>
      <c r="W174" s="295"/>
      <c r="X174" s="295"/>
      <c r="Y174" s="411">
        <f>Y173</f>
        <v>0</v>
      </c>
      <c r="Z174" s="411">
        <f t="shared" ref="Z174" si="450">Z173</f>
        <v>0</v>
      </c>
      <c r="AA174" s="411">
        <f t="shared" ref="AA174" si="451">AA173</f>
        <v>0</v>
      </c>
      <c r="AB174" s="411">
        <f t="shared" ref="AB174" si="452">AB173</f>
        <v>0</v>
      </c>
      <c r="AC174" s="411">
        <f t="shared" ref="AC174" si="453">AC173</f>
        <v>0</v>
      </c>
      <c r="AD174" s="411">
        <f t="shared" ref="AD174" si="454">AD173</f>
        <v>0</v>
      </c>
      <c r="AE174" s="411">
        <f t="shared" ref="AE174" si="455">AE173</f>
        <v>0</v>
      </c>
      <c r="AF174" s="411">
        <f t="shared" ref="AF174" si="456">AF173</f>
        <v>0</v>
      </c>
      <c r="AG174" s="411">
        <f t="shared" ref="AG174" si="457">AG173</f>
        <v>0</v>
      </c>
      <c r="AH174" s="411">
        <f t="shared" ref="AH174" si="458">AH173</f>
        <v>0</v>
      </c>
      <c r="AI174" s="411">
        <f t="shared" ref="AI174" si="459">AI173</f>
        <v>0</v>
      </c>
      <c r="AJ174" s="411">
        <f t="shared" ref="AJ174" si="460">AJ173</f>
        <v>0</v>
      </c>
      <c r="AK174" s="411">
        <f t="shared" ref="AK174" si="461">AK173</f>
        <v>0</v>
      </c>
      <c r="AL174" s="411">
        <f t="shared" ref="AL174" si="462">AL173</f>
        <v>0</v>
      </c>
      <c r="AM174" s="306"/>
    </row>
    <row r="175" spans="1:39" ht="15" outlineLevel="1">
      <c r="B175" s="520"/>
      <c r="C175" s="291"/>
      <c r="D175" s="291"/>
      <c r="E175" s="291"/>
      <c r="F175" s="291"/>
      <c r="G175" s="291"/>
      <c r="H175" s="291"/>
      <c r="I175" s="291"/>
      <c r="J175" s="291"/>
      <c r="K175" s="291"/>
      <c r="L175" s="291"/>
      <c r="M175" s="291"/>
      <c r="N175" s="291"/>
      <c r="O175" s="291"/>
      <c r="P175" s="291"/>
      <c r="Q175" s="291"/>
      <c r="R175" s="291"/>
      <c r="S175" s="291"/>
      <c r="T175" s="291"/>
      <c r="U175" s="291"/>
      <c r="V175" s="291"/>
      <c r="W175" s="291"/>
      <c r="X175" s="291"/>
      <c r="Y175" s="412"/>
      <c r="Z175" s="425"/>
      <c r="AA175" s="425"/>
      <c r="AB175" s="425"/>
      <c r="AC175" s="425"/>
      <c r="AD175" s="425"/>
      <c r="AE175" s="425"/>
      <c r="AF175" s="425"/>
      <c r="AG175" s="425"/>
      <c r="AH175" s="425"/>
      <c r="AI175" s="425"/>
      <c r="AJ175" s="425"/>
      <c r="AK175" s="425"/>
      <c r="AL175" s="425"/>
      <c r="AM175" s="306"/>
    </row>
    <row r="176" spans="1:39" ht="15" outlineLevel="1">
      <c r="A176" s="522">
        <v>43</v>
      </c>
      <c r="B176" s="520" t="s">
        <v>135</v>
      </c>
      <c r="C176" s="291" t="s">
        <v>25</v>
      </c>
      <c r="D176" s="295"/>
      <c r="E176" s="295"/>
      <c r="F176" s="295"/>
      <c r="G176" s="295"/>
      <c r="H176" s="295"/>
      <c r="I176" s="295"/>
      <c r="J176" s="295"/>
      <c r="K176" s="295"/>
      <c r="L176" s="295"/>
      <c r="M176" s="295"/>
      <c r="N176" s="295">
        <v>12</v>
      </c>
      <c r="O176" s="295"/>
      <c r="P176" s="295"/>
      <c r="Q176" s="295"/>
      <c r="R176" s="295"/>
      <c r="S176" s="295"/>
      <c r="T176" s="295"/>
      <c r="U176" s="295"/>
      <c r="V176" s="295"/>
      <c r="W176" s="295"/>
      <c r="X176" s="295"/>
      <c r="Y176" s="426"/>
      <c r="Z176" s="410"/>
      <c r="AA176" s="410"/>
      <c r="AB176" s="410"/>
      <c r="AC176" s="410"/>
      <c r="AD176" s="410"/>
      <c r="AE176" s="410"/>
      <c r="AF176" s="415"/>
      <c r="AG176" s="415"/>
      <c r="AH176" s="415"/>
      <c r="AI176" s="415"/>
      <c r="AJ176" s="415"/>
      <c r="AK176" s="415"/>
      <c r="AL176" s="415"/>
      <c r="AM176" s="296">
        <f>SUM(Y176:AL176)</f>
        <v>0</v>
      </c>
    </row>
    <row r="177" spans="1:39" ht="15" outlineLevel="1">
      <c r="B177" s="294" t="s">
        <v>267</v>
      </c>
      <c r="C177" s="291" t="s">
        <v>163</v>
      </c>
      <c r="D177" s="295"/>
      <c r="E177" s="295"/>
      <c r="F177" s="295"/>
      <c r="G177" s="295"/>
      <c r="H177" s="295"/>
      <c r="I177" s="295"/>
      <c r="J177" s="295"/>
      <c r="K177" s="295"/>
      <c r="L177" s="295"/>
      <c r="M177" s="295"/>
      <c r="N177" s="295">
        <f>N176</f>
        <v>12</v>
      </c>
      <c r="O177" s="295"/>
      <c r="P177" s="295"/>
      <c r="Q177" s="295"/>
      <c r="R177" s="295"/>
      <c r="S177" s="295"/>
      <c r="T177" s="295"/>
      <c r="U177" s="295"/>
      <c r="V177" s="295"/>
      <c r="W177" s="295"/>
      <c r="X177" s="295"/>
      <c r="Y177" s="411">
        <f>Y176</f>
        <v>0</v>
      </c>
      <c r="Z177" s="411">
        <f t="shared" ref="Z177" si="463">Z176</f>
        <v>0</v>
      </c>
      <c r="AA177" s="411">
        <f t="shared" ref="AA177" si="464">AA176</f>
        <v>0</v>
      </c>
      <c r="AB177" s="411">
        <f t="shared" ref="AB177" si="465">AB176</f>
        <v>0</v>
      </c>
      <c r="AC177" s="411">
        <f t="shared" ref="AC177" si="466">AC176</f>
        <v>0</v>
      </c>
      <c r="AD177" s="411">
        <f t="shared" ref="AD177" si="467">AD176</f>
        <v>0</v>
      </c>
      <c r="AE177" s="411">
        <f t="shared" ref="AE177" si="468">AE176</f>
        <v>0</v>
      </c>
      <c r="AF177" s="411">
        <f t="shared" ref="AF177" si="469">AF176</f>
        <v>0</v>
      </c>
      <c r="AG177" s="411">
        <f t="shared" ref="AG177" si="470">AG176</f>
        <v>0</v>
      </c>
      <c r="AH177" s="411">
        <f t="shared" ref="AH177" si="471">AH176</f>
        <v>0</v>
      </c>
      <c r="AI177" s="411">
        <f t="shared" ref="AI177" si="472">AI176</f>
        <v>0</v>
      </c>
      <c r="AJ177" s="411">
        <f t="shared" ref="AJ177" si="473">AJ176</f>
        <v>0</v>
      </c>
      <c r="AK177" s="411">
        <f t="shared" ref="AK177" si="474">AK176</f>
        <v>0</v>
      </c>
      <c r="AL177" s="411">
        <f t="shared" ref="AL177" si="475">AL176</f>
        <v>0</v>
      </c>
      <c r="AM177" s="306"/>
    </row>
    <row r="178" spans="1:39" ht="15" outlineLevel="1">
      <c r="B178" s="520"/>
      <c r="C178" s="291"/>
      <c r="D178" s="291"/>
      <c r="E178" s="291"/>
      <c r="F178" s="291"/>
      <c r="G178" s="291"/>
      <c r="H178" s="291"/>
      <c r="I178" s="291"/>
      <c r="J178" s="291"/>
      <c r="K178" s="291"/>
      <c r="L178" s="291"/>
      <c r="M178" s="291"/>
      <c r="N178" s="291"/>
      <c r="O178" s="291"/>
      <c r="P178" s="291"/>
      <c r="Q178" s="291"/>
      <c r="R178" s="291"/>
      <c r="S178" s="291"/>
      <c r="T178" s="291"/>
      <c r="U178" s="291"/>
      <c r="V178" s="291"/>
      <c r="W178" s="291"/>
      <c r="X178" s="291"/>
      <c r="Y178" s="412"/>
      <c r="Z178" s="425"/>
      <c r="AA178" s="425"/>
      <c r="AB178" s="425"/>
      <c r="AC178" s="425"/>
      <c r="AD178" s="425"/>
      <c r="AE178" s="425"/>
      <c r="AF178" s="425"/>
      <c r="AG178" s="425"/>
      <c r="AH178" s="425"/>
      <c r="AI178" s="425"/>
      <c r="AJ178" s="425"/>
      <c r="AK178" s="425"/>
      <c r="AL178" s="425"/>
      <c r="AM178" s="306"/>
    </row>
    <row r="179" spans="1:39" ht="45" outlineLevel="1">
      <c r="A179" s="522">
        <v>44</v>
      </c>
      <c r="B179" s="520" t="s">
        <v>136</v>
      </c>
      <c r="C179" s="291" t="s">
        <v>25</v>
      </c>
      <c r="D179" s="295"/>
      <c r="E179" s="295"/>
      <c r="F179" s="295"/>
      <c r="G179" s="295"/>
      <c r="H179" s="295"/>
      <c r="I179" s="295"/>
      <c r="J179" s="295"/>
      <c r="K179" s="295"/>
      <c r="L179" s="295"/>
      <c r="M179" s="295"/>
      <c r="N179" s="295">
        <v>12</v>
      </c>
      <c r="O179" s="295"/>
      <c r="P179" s="295"/>
      <c r="Q179" s="295"/>
      <c r="R179" s="295"/>
      <c r="S179" s="295"/>
      <c r="T179" s="295"/>
      <c r="U179" s="295"/>
      <c r="V179" s="295"/>
      <c r="W179" s="295"/>
      <c r="X179" s="295"/>
      <c r="Y179" s="426"/>
      <c r="Z179" s="410"/>
      <c r="AA179" s="410"/>
      <c r="AB179" s="410"/>
      <c r="AC179" s="410"/>
      <c r="AD179" s="410"/>
      <c r="AE179" s="410"/>
      <c r="AF179" s="415"/>
      <c r="AG179" s="415"/>
      <c r="AH179" s="415"/>
      <c r="AI179" s="415"/>
      <c r="AJ179" s="415"/>
      <c r="AK179" s="415"/>
      <c r="AL179" s="415"/>
      <c r="AM179" s="296">
        <f>SUM(Y179:AL179)</f>
        <v>0</v>
      </c>
    </row>
    <row r="180" spans="1:39" ht="15" outlineLevel="1">
      <c r="B180" s="294" t="s">
        <v>267</v>
      </c>
      <c r="C180" s="291" t="s">
        <v>163</v>
      </c>
      <c r="D180" s="295"/>
      <c r="E180" s="295"/>
      <c r="F180" s="295"/>
      <c r="G180" s="295"/>
      <c r="H180" s="295"/>
      <c r="I180" s="295"/>
      <c r="J180" s="295"/>
      <c r="K180" s="295"/>
      <c r="L180" s="295"/>
      <c r="M180" s="295"/>
      <c r="N180" s="295">
        <f>N179</f>
        <v>12</v>
      </c>
      <c r="O180" s="295"/>
      <c r="P180" s="295"/>
      <c r="Q180" s="295"/>
      <c r="R180" s="295"/>
      <c r="S180" s="295"/>
      <c r="T180" s="295"/>
      <c r="U180" s="295"/>
      <c r="V180" s="295"/>
      <c r="W180" s="295"/>
      <c r="X180" s="295"/>
      <c r="Y180" s="411">
        <f>Y179</f>
        <v>0</v>
      </c>
      <c r="Z180" s="411">
        <f t="shared" ref="Z180" si="476">Z179</f>
        <v>0</v>
      </c>
      <c r="AA180" s="411">
        <f t="shared" ref="AA180" si="477">AA179</f>
        <v>0</v>
      </c>
      <c r="AB180" s="411">
        <f t="shared" ref="AB180" si="478">AB179</f>
        <v>0</v>
      </c>
      <c r="AC180" s="411">
        <f t="shared" ref="AC180" si="479">AC179</f>
        <v>0</v>
      </c>
      <c r="AD180" s="411">
        <f t="shared" ref="AD180" si="480">AD179</f>
        <v>0</v>
      </c>
      <c r="AE180" s="411">
        <f t="shared" ref="AE180" si="481">AE179</f>
        <v>0</v>
      </c>
      <c r="AF180" s="411">
        <f t="shared" ref="AF180" si="482">AF179</f>
        <v>0</v>
      </c>
      <c r="AG180" s="411">
        <f t="shared" ref="AG180" si="483">AG179</f>
        <v>0</v>
      </c>
      <c r="AH180" s="411">
        <f t="shared" ref="AH180" si="484">AH179</f>
        <v>0</v>
      </c>
      <c r="AI180" s="411">
        <f t="shared" ref="AI180" si="485">AI179</f>
        <v>0</v>
      </c>
      <c r="AJ180" s="411">
        <f t="shared" ref="AJ180" si="486">AJ179</f>
        <v>0</v>
      </c>
      <c r="AK180" s="411">
        <f t="shared" ref="AK180" si="487">AK179</f>
        <v>0</v>
      </c>
      <c r="AL180" s="411">
        <f t="shared" ref="AL180" si="488">AL179</f>
        <v>0</v>
      </c>
      <c r="AM180" s="306"/>
    </row>
    <row r="181" spans="1:39" ht="15" outlineLevel="1">
      <c r="B181" s="520"/>
      <c r="C181" s="291"/>
      <c r="D181" s="291"/>
      <c r="E181" s="291"/>
      <c r="F181" s="291"/>
      <c r="G181" s="291"/>
      <c r="H181" s="291"/>
      <c r="I181" s="291"/>
      <c r="J181" s="291"/>
      <c r="K181" s="291"/>
      <c r="L181" s="291"/>
      <c r="M181" s="291"/>
      <c r="N181" s="291"/>
      <c r="O181" s="291"/>
      <c r="P181" s="291"/>
      <c r="Q181" s="291"/>
      <c r="R181" s="291"/>
      <c r="S181" s="291"/>
      <c r="T181" s="291"/>
      <c r="U181" s="291"/>
      <c r="V181" s="291"/>
      <c r="W181" s="291"/>
      <c r="X181" s="291"/>
      <c r="Y181" s="412"/>
      <c r="Z181" s="425"/>
      <c r="AA181" s="425"/>
      <c r="AB181" s="425"/>
      <c r="AC181" s="425"/>
      <c r="AD181" s="425"/>
      <c r="AE181" s="425"/>
      <c r="AF181" s="425"/>
      <c r="AG181" s="425"/>
      <c r="AH181" s="425"/>
      <c r="AI181" s="425"/>
      <c r="AJ181" s="425"/>
      <c r="AK181" s="425"/>
      <c r="AL181" s="425"/>
      <c r="AM181" s="306"/>
    </row>
    <row r="182" spans="1:39" ht="30" outlineLevel="1">
      <c r="A182" s="522">
        <v>45</v>
      </c>
      <c r="B182" s="520" t="s">
        <v>137</v>
      </c>
      <c r="C182" s="291" t="s">
        <v>25</v>
      </c>
      <c r="D182" s="295"/>
      <c r="E182" s="295"/>
      <c r="F182" s="295"/>
      <c r="G182" s="295"/>
      <c r="H182" s="295"/>
      <c r="I182" s="295"/>
      <c r="J182" s="295"/>
      <c r="K182" s="295"/>
      <c r="L182" s="295"/>
      <c r="M182" s="295"/>
      <c r="N182" s="295">
        <v>12</v>
      </c>
      <c r="O182" s="295"/>
      <c r="P182" s="295"/>
      <c r="Q182" s="295"/>
      <c r="R182" s="295"/>
      <c r="S182" s="295"/>
      <c r="T182" s="295"/>
      <c r="U182" s="295"/>
      <c r="V182" s="295"/>
      <c r="W182" s="295"/>
      <c r="X182" s="295"/>
      <c r="Y182" s="426"/>
      <c r="Z182" s="410"/>
      <c r="AA182" s="410"/>
      <c r="AB182" s="410"/>
      <c r="AC182" s="410"/>
      <c r="AD182" s="410"/>
      <c r="AE182" s="410"/>
      <c r="AF182" s="415"/>
      <c r="AG182" s="415"/>
      <c r="AH182" s="415"/>
      <c r="AI182" s="415"/>
      <c r="AJ182" s="415"/>
      <c r="AK182" s="415"/>
      <c r="AL182" s="415"/>
      <c r="AM182" s="296">
        <f>SUM(Y182:AL182)</f>
        <v>0</v>
      </c>
    </row>
    <row r="183" spans="1:39" ht="15" outlineLevel="1">
      <c r="B183" s="294" t="s">
        <v>267</v>
      </c>
      <c r="C183" s="291" t="s">
        <v>163</v>
      </c>
      <c r="D183" s="295"/>
      <c r="E183" s="295"/>
      <c r="F183" s="295"/>
      <c r="G183" s="295"/>
      <c r="H183" s="295"/>
      <c r="I183" s="295"/>
      <c r="J183" s="295"/>
      <c r="K183" s="295"/>
      <c r="L183" s="295"/>
      <c r="M183" s="295"/>
      <c r="N183" s="295">
        <f>N182</f>
        <v>12</v>
      </c>
      <c r="O183" s="295"/>
      <c r="P183" s="295"/>
      <c r="Q183" s="295"/>
      <c r="R183" s="295"/>
      <c r="S183" s="295"/>
      <c r="T183" s="295"/>
      <c r="U183" s="295"/>
      <c r="V183" s="295"/>
      <c r="W183" s="295"/>
      <c r="X183" s="295"/>
      <c r="Y183" s="411">
        <f>Y182</f>
        <v>0</v>
      </c>
      <c r="Z183" s="411">
        <f t="shared" ref="Z183" si="489">Z182</f>
        <v>0</v>
      </c>
      <c r="AA183" s="411">
        <f t="shared" ref="AA183" si="490">AA182</f>
        <v>0</v>
      </c>
      <c r="AB183" s="411">
        <f t="shared" ref="AB183" si="491">AB182</f>
        <v>0</v>
      </c>
      <c r="AC183" s="411">
        <f t="shared" ref="AC183" si="492">AC182</f>
        <v>0</v>
      </c>
      <c r="AD183" s="411">
        <f t="shared" ref="AD183" si="493">AD182</f>
        <v>0</v>
      </c>
      <c r="AE183" s="411">
        <f t="shared" ref="AE183" si="494">AE182</f>
        <v>0</v>
      </c>
      <c r="AF183" s="411">
        <f t="shared" ref="AF183" si="495">AF182</f>
        <v>0</v>
      </c>
      <c r="AG183" s="411">
        <f t="shared" ref="AG183" si="496">AG182</f>
        <v>0</v>
      </c>
      <c r="AH183" s="411">
        <f t="shared" ref="AH183" si="497">AH182</f>
        <v>0</v>
      </c>
      <c r="AI183" s="411">
        <f t="shared" ref="AI183" si="498">AI182</f>
        <v>0</v>
      </c>
      <c r="AJ183" s="411">
        <f t="shared" ref="AJ183" si="499">AJ182</f>
        <v>0</v>
      </c>
      <c r="AK183" s="411">
        <f t="shared" ref="AK183" si="500">AK182</f>
        <v>0</v>
      </c>
      <c r="AL183" s="411">
        <f t="shared" ref="AL183" si="501">AL182</f>
        <v>0</v>
      </c>
      <c r="AM183" s="306"/>
    </row>
    <row r="184" spans="1:39" ht="15" outlineLevel="1">
      <c r="B184" s="520"/>
      <c r="C184" s="291"/>
      <c r="D184" s="291"/>
      <c r="E184" s="291"/>
      <c r="F184" s="291"/>
      <c r="G184" s="291"/>
      <c r="H184" s="291"/>
      <c r="I184" s="291"/>
      <c r="J184" s="291"/>
      <c r="K184" s="291"/>
      <c r="L184" s="291"/>
      <c r="M184" s="291"/>
      <c r="N184" s="291"/>
      <c r="O184" s="291"/>
      <c r="P184" s="291"/>
      <c r="Q184" s="291"/>
      <c r="R184" s="291"/>
      <c r="S184" s="291"/>
      <c r="T184" s="291"/>
      <c r="U184" s="291"/>
      <c r="V184" s="291"/>
      <c r="W184" s="291"/>
      <c r="X184" s="291"/>
      <c r="Y184" s="412"/>
      <c r="Z184" s="425"/>
      <c r="AA184" s="425"/>
      <c r="AB184" s="425"/>
      <c r="AC184" s="425"/>
      <c r="AD184" s="425"/>
      <c r="AE184" s="425"/>
      <c r="AF184" s="425"/>
      <c r="AG184" s="425"/>
      <c r="AH184" s="425"/>
      <c r="AI184" s="425"/>
      <c r="AJ184" s="425"/>
      <c r="AK184" s="425"/>
      <c r="AL184" s="425"/>
      <c r="AM184" s="306"/>
    </row>
    <row r="185" spans="1:39" ht="30" outlineLevel="1">
      <c r="A185" s="522">
        <v>46</v>
      </c>
      <c r="B185" s="520" t="s">
        <v>138</v>
      </c>
      <c r="C185" s="291" t="s">
        <v>25</v>
      </c>
      <c r="D185" s="295"/>
      <c r="E185" s="295"/>
      <c r="F185" s="295"/>
      <c r="G185" s="295"/>
      <c r="H185" s="295"/>
      <c r="I185" s="295"/>
      <c r="J185" s="295"/>
      <c r="K185" s="295"/>
      <c r="L185" s="295"/>
      <c r="M185" s="295"/>
      <c r="N185" s="295">
        <v>12</v>
      </c>
      <c r="O185" s="295"/>
      <c r="P185" s="295"/>
      <c r="Q185" s="295"/>
      <c r="R185" s="295"/>
      <c r="S185" s="295"/>
      <c r="T185" s="295"/>
      <c r="U185" s="295"/>
      <c r="V185" s="295"/>
      <c r="W185" s="295"/>
      <c r="X185" s="295"/>
      <c r="Y185" s="426"/>
      <c r="Z185" s="410"/>
      <c r="AA185" s="410"/>
      <c r="AB185" s="410"/>
      <c r="AC185" s="410"/>
      <c r="AD185" s="410"/>
      <c r="AE185" s="410"/>
      <c r="AF185" s="415"/>
      <c r="AG185" s="415"/>
      <c r="AH185" s="415"/>
      <c r="AI185" s="415"/>
      <c r="AJ185" s="415"/>
      <c r="AK185" s="415"/>
      <c r="AL185" s="415"/>
      <c r="AM185" s="296">
        <f>SUM(Y185:AL185)</f>
        <v>0</v>
      </c>
    </row>
    <row r="186" spans="1:39" ht="15" outlineLevel="1">
      <c r="B186" s="294" t="s">
        <v>267</v>
      </c>
      <c r="C186" s="291" t="s">
        <v>163</v>
      </c>
      <c r="D186" s="295"/>
      <c r="E186" s="295"/>
      <c r="F186" s="295"/>
      <c r="G186" s="295"/>
      <c r="H186" s="295"/>
      <c r="I186" s="295"/>
      <c r="J186" s="295"/>
      <c r="K186" s="295"/>
      <c r="L186" s="295"/>
      <c r="M186" s="295"/>
      <c r="N186" s="295">
        <f>N185</f>
        <v>12</v>
      </c>
      <c r="O186" s="295"/>
      <c r="P186" s="295"/>
      <c r="Q186" s="295"/>
      <c r="R186" s="295"/>
      <c r="S186" s="295"/>
      <c r="T186" s="295"/>
      <c r="U186" s="295"/>
      <c r="V186" s="295"/>
      <c r="W186" s="295"/>
      <c r="X186" s="295"/>
      <c r="Y186" s="411">
        <f>Y185</f>
        <v>0</v>
      </c>
      <c r="Z186" s="411">
        <f t="shared" ref="Z186" si="502">Z185</f>
        <v>0</v>
      </c>
      <c r="AA186" s="411">
        <f t="shared" ref="AA186" si="503">AA185</f>
        <v>0</v>
      </c>
      <c r="AB186" s="411">
        <f t="shared" ref="AB186" si="504">AB185</f>
        <v>0</v>
      </c>
      <c r="AC186" s="411">
        <f t="shared" ref="AC186" si="505">AC185</f>
        <v>0</v>
      </c>
      <c r="AD186" s="411">
        <f t="shared" ref="AD186" si="506">AD185</f>
        <v>0</v>
      </c>
      <c r="AE186" s="411">
        <f t="shared" ref="AE186" si="507">AE185</f>
        <v>0</v>
      </c>
      <c r="AF186" s="411">
        <f t="shared" ref="AF186" si="508">AF185</f>
        <v>0</v>
      </c>
      <c r="AG186" s="411">
        <f t="shared" ref="AG186" si="509">AG185</f>
        <v>0</v>
      </c>
      <c r="AH186" s="411">
        <f t="shared" ref="AH186" si="510">AH185</f>
        <v>0</v>
      </c>
      <c r="AI186" s="411">
        <f t="shared" ref="AI186" si="511">AI185</f>
        <v>0</v>
      </c>
      <c r="AJ186" s="411">
        <f t="shared" ref="AJ186" si="512">AJ185</f>
        <v>0</v>
      </c>
      <c r="AK186" s="411">
        <f t="shared" ref="AK186" si="513">AK185</f>
        <v>0</v>
      </c>
      <c r="AL186" s="411">
        <f t="shared" ref="AL186" si="514">AL185</f>
        <v>0</v>
      </c>
      <c r="AM186" s="306"/>
    </row>
    <row r="187" spans="1:39" ht="15" outlineLevel="1">
      <c r="B187" s="520"/>
      <c r="C187" s="291"/>
      <c r="D187" s="291"/>
      <c r="E187" s="291"/>
      <c r="F187" s="291"/>
      <c r="G187" s="291"/>
      <c r="H187" s="291"/>
      <c r="I187" s="291"/>
      <c r="J187" s="291"/>
      <c r="K187" s="291"/>
      <c r="L187" s="291"/>
      <c r="M187" s="291"/>
      <c r="N187" s="291"/>
      <c r="O187" s="291"/>
      <c r="P187" s="291"/>
      <c r="Q187" s="291"/>
      <c r="R187" s="291"/>
      <c r="S187" s="291"/>
      <c r="T187" s="291"/>
      <c r="U187" s="291"/>
      <c r="V187" s="291"/>
      <c r="W187" s="291"/>
      <c r="X187" s="291"/>
      <c r="Y187" s="412"/>
      <c r="Z187" s="425"/>
      <c r="AA187" s="425"/>
      <c r="AB187" s="425"/>
      <c r="AC187" s="425"/>
      <c r="AD187" s="425"/>
      <c r="AE187" s="425"/>
      <c r="AF187" s="425"/>
      <c r="AG187" s="425"/>
      <c r="AH187" s="425"/>
      <c r="AI187" s="425"/>
      <c r="AJ187" s="425"/>
      <c r="AK187" s="425"/>
      <c r="AL187" s="425"/>
      <c r="AM187" s="306"/>
    </row>
    <row r="188" spans="1:39" ht="30" outlineLevel="1">
      <c r="A188" s="522">
        <v>47</v>
      </c>
      <c r="B188" s="520" t="s">
        <v>139</v>
      </c>
      <c r="C188" s="291" t="s">
        <v>25</v>
      </c>
      <c r="D188" s="295"/>
      <c r="E188" s="295"/>
      <c r="F188" s="295"/>
      <c r="G188" s="295"/>
      <c r="H188" s="295"/>
      <c r="I188" s="295"/>
      <c r="J188" s="295"/>
      <c r="K188" s="295"/>
      <c r="L188" s="295"/>
      <c r="M188" s="295"/>
      <c r="N188" s="295">
        <v>12</v>
      </c>
      <c r="O188" s="295"/>
      <c r="P188" s="295"/>
      <c r="Q188" s="295"/>
      <c r="R188" s="295"/>
      <c r="S188" s="295"/>
      <c r="T188" s="295"/>
      <c r="U188" s="295"/>
      <c r="V188" s="295"/>
      <c r="W188" s="295"/>
      <c r="X188" s="295"/>
      <c r="Y188" s="426"/>
      <c r="Z188" s="410"/>
      <c r="AA188" s="410"/>
      <c r="AB188" s="410"/>
      <c r="AC188" s="410"/>
      <c r="AD188" s="410"/>
      <c r="AE188" s="410"/>
      <c r="AF188" s="415"/>
      <c r="AG188" s="415"/>
      <c r="AH188" s="415"/>
      <c r="AI188" s="415"/>
      <c r="AJ188" s="415"/>
      <c r="AK188" s="415"/>
      <c r="AL188" s="415"/>
      <c r="AM188" s="296">
        <f>SUM(Y188:AL188)</f>
        <v>0</v>
      </c>
    </row>
    <row r="189" spans="1:39" ht="15" outlineLevel="1">
      <c r="B189" s="294" t="s">
        <v>267</v>
      </c>
      <c r="C189" s="291" t="s">
        <v>163</v>
      </c>
      <c r="D189" s="295"/>
      <c r="E189" s="295"/>
      <c r="F189" s="295"/>
      <c r="G189" s="295"/>
      <c r="H189" s="295"/>
      <c r="I189" s="295"/>
      <c r="J189" s="295"/>
      <c r="K189" s="295"/>
      <c r="L189" s="295"/>
      <c r="M189" s="295"/>
      <c r="N189" s="295">
        <f>N188</f>
        <v>12</v>
      </c>
      <c r="O189" s="295"/>
      <c r="P189" s="295"/>
      <c r="Q189" s="295"/>
      <c r="R189" s="295"/>
      <c r="S189" s="295"/>
      <c r="T189" s="295"/>
      <c r="U189" s="295"/>
      <c r="V189" s="295"/>
      <c r="W189" s="295"/>
      <c r="X189" s="295"/>
      <c r="Y189" s="411">
        <f>Y188</f>
        <v>0</v>
      </c>
      <c r="Z189" s="411">
        <f t="shared" ref="Z189" si="515">Z188</f>
        <v>0</v>
      </c>
      <c r="AA189" s="411">
        <f t="shared" ref="AA189" si="516">AA188</f>
        <v>0</v>
      </c>
      <c r="AB189" s="411">
        <f t="shared" ref="AB189" si="517">AB188</f>
        <v>0</v>
      </c>
      <c r="AC189" s="411">
        <f t="shared" ref="AC189" si="518">AC188</f>
        <v>0</v>
      </c>
      <c r="AD189" s="411">
        <f t="shared" ref="AD189" si="519">AD188</f>
        <v>0</v>
      </c>
      <c r="AE189" s="411">
        <f t="shared" ref="AE189" si="520">AE188</f>
        <v>0</v>
      </c>
      <c r="AF189" s="411">
        <f t="shared" ref="AF189" si="521">AF188</f>
        <v>0</v>
      </c>
      <c r="AG189" s="411">
        <f t="shared" ref="AG189" si="522">AG188</f>
        <v>0</v>
      </c>
      <c r="AH189" s="411">
        <f t="shared" ref="AH189" si="523">AH188</f>
        <v>0</v>
      </c>
      <c r="AI189" s="411">
        <f t="shared" ref="AI189" si="524">AI188</f>
        <v>0</v>
      </c>
      <c r="AJ189" s="411">
        <f t="shared" ref="AJ189" si="525">AJ188</f>
        <v>0</v>
      </c>
      <c r="AK189" s="411">
        <f t="shared" ref="AK189" si="526">AK188</f>
        <v>0</v>
      </c>
      <c r="AL189" s="411">
        <f t="shared" ref="AL189" si="527">AL188</f>
        <v>0</v>
      </c>
      <c r="AM189" s="306"/>
    </row>
    <row r="190" spans="1:39" ht="15" outlineLevel="1">
      <c r="B190" s="520"/>
      <c r="C190" s="291"/>
      <c r="D190" s="291"/>
      <c r="E190" s="291"/>
      <c r="F190" s="291"/>
      <c r="G190" s="291"/>
      <c r="H190" s="291"/>
      <c r="I190" s="291"/>
      <c r="J190" s="291"/>
      <c r="K190" s="291"/>
      <c r="L190" s="291"/>
      <c r="M190" s="291"/>
      <c r="N190" s="291"/>
      <c r="O190" s="291"/>
      <c r="P190" s="291"/>
      <c r="Q190" s="291"/>
      <c r="R190" s="291"/>
      <c r="S190" s="291"/>
      <c r="T190" s="291"/>
      <c r="U190" s="291"/>
      <c r="V190" s="291"/>
      <c r="W190" s="291"/>
      <c r="X190" s="291"/>
      <c r="Y190" s="412"/>
      <c r="Z190" s="425"/>
      <c r="AA190" s="425"/>
      <c r="AB190" s="425"/>
      <c r="AC190" s="425"/>
      <c r="AD190" s="425"/>
      <c r="AE190" s="425"/>
      <c r="AF190" s="425"/>
      <c r="AG190" s="425"/>
      <c r="AH190" s="425"/>
      <c r="AI190" s="425"/>
      <c r="AJ190" s="425"/>
      <c r="AK190" s="425"/>
      <c r="AL190" s="425"/>
      <c r="AM190" s="306"/>
    </row>
    <row r="191" spans="1:39" ht="30" outlineLevel="1">
      <c r="A191" s="522">
        <v>48</v>
      </c>
      <c r="B191" s="520" t="s">
        <v>140</v>
      </c>
      <c r="C191" s="291" t="s">
        <v>25</v>
      </c>
      <c r="D191" s="295"/>
      <c r="E191" s="295"/>
      <c r="F191" s="295"/>
      <c r="G191" s="295"/>
      <c r="H191" s="295"/>
      <c r="I191" s="295"/>
      <c r="J191" s="295"/>
      <c r="K191" s="295"/>
      <c r="L191" s="295"/>
      <c r="M191" s="295"/>
      <c r="N191" s="295">
        <v>12</v>
      </c>
      <c r="O191" s="295"/>
      <c r="P191" s="295"/>
      <c r="Q191" s="295"/>
      <c r="R191" s="295"/>
      <c r="S191" s="295"/>
      <c r="T191" s="295"/>
      <c r="U191" s="295"/>
      <c r="V191" s="295"/>
      <c r="W191" s="295"/>
      <c r="X191" s="295"/>
      <c r="Y191" s="426"/>
      <c r="Z191" s="410"/>
      <c r="AA191" s="410"/>
      <c r="AB191" s="410"/>
      <c r="AC191" s="410"/>
      <c r="AD191" s="410"/>
      <c r="AE191" s="410"/>
      <c r="AF191" s="415"/>
      <c r="AG191" s="415"/>
      <c r="AH191" s="415"/>
      <c r="AI191" s="415"/>
      <c r="AJ191" s="415"/>
      <c r="AK191" s="415"/>
      <c r="AL191" s="415"/>
      <c r="AM191" s="296">
        <f>SUM(Y191:AL191)</f>
        <v>0</v>
      </c>
    </row>
    <row r="192" spans="1:39" ht="15" outlineLevel="1">
      <c r="B192" s="294" t="s">
        <v>267</v>
      </c>
      <c r="C192" s="291" t="s">
        <v>163</v>
      </c>
      <c r="D192" s="295"/>
      <c r="E192" s="295"/>
      <c r="F192" s="295"/>
      <c r="G192" s="295"/>
      <c r="H192" s="295"/>
      <c r="I192" s="295"/>
      <c r="J192" s="295"/>
      <c r="K192" s="295"/>
      <c r="L192" s="295"/>
      <c r="M192" s="295"/>
      <c r="N192" s="295">
        <f>N191</f>
        <v>12</v>
      </c>
      <c r="O192" s="295"/>
      <c r="P192" s="295"/>
      <c r="Q192" s="295"/>
      <c r="R192" s="295"/>
      <c r="S192" s="295"/>
      <c r="T192" s="295"/>
      <c r="U192" s="295"/>
      <c r="V192" s="295"/>
      <c r="W192" s="295"/>
      <c r="X192" s="295"/>
      <c r="Y192" s="411">
        <f>Y191</f>
        <v>0</v>
      </c>
      <c r="Z192" s="411">
        <f t="shared" ref="Z192" si="528">Z191</f>
        <v>0</v>
      </c>
      <c r="AA192" s="411">
        <f t="shared" ref="AA192" si="529">AA191</f>
        <v>0</v>
      </c>
      <c r="AB192" s="411">
        <f t="shared" ref="AB192" si="530">AB191</f>
        <v>0</v>
      </c>
      <c r="AC192" s="411">
        <f t="shared" ref="AC192" si="531">AC191</f>
        <v>0</v>
      </c>
      <c r="AD192" s="411">
        <f t="shared" ref="AD192" si="532">AD191</f>
        <v>0</v>
      </c>
      <c r="AE192" s="411">
        <f t="shared" ref="AE192" si="533">AE191</f>
        <v>0</v>
      </c>
      <c r="AF192" s="411">
        <f t="shared" ref="AF192" si="534">AF191</f>
        <v>0</v>
      </c>
      <c r="AG192" s="411">
        <f t="shared" ref="AG192" si="535">AG191</f>
        <v>0</v>
      </c>
      <c r="AH192" s="411">
        <f t="shared" ref="AH192" si="536">AH191</f>
        <v>0</v>
      </c>
      <c r="AI192" s="411">
        <f t="shared" ref="AI192" si="537">AI191</f>
        <v>0</v>
      </c>
      <c r="AJ192" s="411">
        <f t="shared" ref="AJ192" si="538">AJ191</f>
        <v>0</v>
      </c>
      <c r="AK192" s="411">
        <f t="shared" ref="AK192" si="539">AK191</f>
        <v>0</v>
      </c>
      <c r="AL192" s="411">
        <f t="shared" ref="AL192" si="540">AL191</f>
        <v>0</v>
      </c>
      <c r="AM192" s="306"/>
    </row>
    <row r="193" spans="1:39" ht="15" outlineLevel="1">
      <c r="B193" s="520"/>
      <c r="C193" s="291"/>
      <c r="D193" s="291"/>
      <c r="E193" s="291"/>
      <c r="F193" s="291"/>
      <c r="G193" s="291"/>
      <c r="H193" s="291"/>
      <c r="I193" s="291"/>
      <c r="J193" s="291"/>
      <c r="K193" s="291"/>
      <c r="L193" s="291"/>
      <c r="M193" s="291"/>
      <c r="N193" s="291"/>
      <c r="O193" s="291"/>
      <c r="P193" s="291"/>
      <c r="Q193" s="291"/>
      <c r="R193" s="291"/>
      <c r="S193" s="291"/>
      <c r="T193" s="291"/>
      <c r="U193" s="291"/>
      <c r="V193" s="291"/>
      <c r="W193" s="291"/>
      <c r="X193" s="291"/>
      <c r="Y193" s="412"/>
      <c r="Z193" s="425"/>
      <c r="AA193" s="425"/>
      <c r="AB193" s="425"/>
      <c r="AC193" s="425"/>
      <c r="AD193" s="425"/>
      <c r="AE193" s="425"/>
      <c r="AF193" s="425"/>
      <c r="AG193" s="425"/>
      <c r="AH193" s="425"/>
      <c r="AI193" s="425"/>
      <c r="AJ193" s="425"/>
      <c r="AK193" s="425"/>
      <c r="AL193" s="425"/>
      <c r="AM193" s="306"/>
    </row>
    <row r="194" spans="1:39" ht="30" outlineLevel="1">
      <c r="A194" s="522">
        <v>49</v>
      </c>
      <c r="B194" s="520" t="s">
        <v>141</v>
      </c>
      <c r="C194" s="291" t="s">
        <v>25</v>
      </c>
      <c r="D194" s="295"/>
      <c r="E194" s="295"/>
      <c r="F194" s="295"/>
      <c r="G194" s="295"/>
      <c r="H194" s="295"/>
      <c r="I194" s="295"/>
      <c r="J194" s="295"/>
      <c r="K194" s="295"/>
      <c r="L194" s="295"/>
      <c r="M194" s="295"/>
      <c r="N194" s="295">
        <v>12</v>
      </c>
      <c r="O194" s="295"/>
      <c r="P194" s="295"/>
      <c r="Q194" s="295"/>
      <c r="R194" s="295"/>
      <c r="S194" s="295"/>
      <c r="T194" s="295"/>
      <c r="U194" s="295"/>
      <c r="V194" s="295"/>
      <c r="W194" s="295"/>
      <c r="X194" s="295"/>
      <c r="Y194" s="426"/>
      <c r="Z194" s="410"/>
      <c r="AA194" s="410"/>
      <c r="AB194" s="410"/>
      <c r="AC194" s="410"/>
      <c r="AD194" s="410"/>
      <c r="AE194" s="410"/>
      <c r="AF194" s="415"/>
      <c r="AG194" s="415"/>
      <c r="AH194" s="415"/>
      <c r="AI194" s="415"/>
      <c r="AJ194" s="415"/>
      <c r="AK194" s="415"/>
      <c r="AL194" s="415"/>
      <c r="AM194" s="296">
        <f>SUM(Y194:AL194)</f>
        <v>0</v>
      </c>
    </row>
    <row r="195" spans="1:39" ht="15" outlineLevel="1">
      <c r="B195" s="294" t="s">
        <v>267</v>
      </c>
      <c r="C195" s="291" t="s">
        <v>163</v>
      </c>
      <c r="D195" s="295"/>
      <c r="E195" s="295"/>
      <c r="F195" s="295"/>
      <c r="G195" s="295"/>
      <c r="H195" s="295"/>
      <c r="I195" s="295"/>
      <c r="J195" s="295"/>
      <c r="K195" s="295"/>
      <c r="L195" s="295"/>
      <c r="M195" s="295"/>
      <c r="N195" s="295">
        <f>N194</f>
        <v>12</v>
      </c>
      <c r="O195" s="295"/>
      <c r="P195" s="295"/>
      <c r="Q195" s="295"/>
      <c r="R195" s="295"/>
      <c r="S195" s="295"/>
      <c r="T195" s="295"/>
      <c r="U195" s="295"/>
      <c r="V195" s="295"/>
      <c r="W195" s="295"/>
      <c r="X195" s="295"/>
      <c r="Y195" s="411">
        <f>Y194</f>
        <v>0</v>
      </c>
      <c r="Z195" s="411">
        <f t="shared" ref="Z195" si="541">Z194</f>
        <v>0</v>
      </c>
      <c r="AA195" s="411">
        <f t="shared" ref="AA195" si="542">AA194</f>
        <v>0</v>
      </c>
      <c r="AB195" s="411">
        <f t="shared" ref="AB195" si="543">AB194</f>
        <v>0</v>
      </c>
      <c r="AC195" s="411">
        <f t="shared" ref="AC195" si="544">AC194</f>
        <v>0</v>
      </c>
      <c r="AD195" s="411">
        <f t="shared" ref="AD195" si="545">AD194</f>
        <v>0</v>
      </c>
      <c r="AE195" s="411">
        <f t="shared" ref="AE195" si="546">AE194</f>
        <v>0</v>
      </c>
      <c r="AF195" s="411">
        <f t="shared" ref="AF195" si="547">AF194</f>
        <v>0</v>
      </c>
      <c r="AG195" s="411">
        <f t="shared" ref="AG195" si="548">AG194</f>
        <v>0</v>
      </c>
      <c r="AH195" s="411">
        <f t="shared" ref="AH195" si="549">AH194</f>
        <v>0</v>
      </c>
      <c r="AI195" s="411">
        <f t="shared" ref="AI195" si="550">AI194</f>
        <v>0</v>
      </c>
      <c r="AJ195" s="411">
        <f t="shared" ref="AJ195" si="551">AJ194</f>
        <v>0</v>
      </c>
      <c r="AK195" s="411">
        <f t="shared" ref="AK195" si="552">AK194</f>
        <v>0</v>
      </c>
      <c r="AL195" s="411">
        <f t="shared" ref="AL195" si="553">AL194</f>
        <v>0</v>
      </c>
      <c r="AM195" s="306"/>
    </row>
    <row r="196" spans="1:39" ht="15" outlineLevel="1">
      <c r="B196" s="294"/>
      <c r="C196" s="305"/>
      <c r="D196" s="291"/>
      <c r="E196" s="291"/>
      <c r="F196" s="291"/>
      <c r="G196" s="291"/>
      <c r="H196" s="291"/>
      <c r="I196" s="291"/>
      <c r="J196" s="291"/>
      <c r="K196" s="291"/>
      <c r="L196" s="291"/>
      <c r="M196" s="291"/>
      <c r="N196" s="291"/>
      <c r="O196" s="291"/>
      <c r="P196" s="291"/>
      <c r="Q196" s="291"/>
      <c r="R196" s="291"/>
      <c r="S196" s="291"/>
      <c r="T196" s="291"/>
      <c r="U196" s="291"/>
      <c r="V196" s="291"/>
      <c r="W196" s="291"/>
      <c r="X196" s="291"/>
      <c r="Y196" s="301"/>
      <c r="Z196" s="301"/>
      <c r="AA196" s="301"/>
      <c r="AB196" s="301"/>
      <c r="AC196" s="301"/>
      <c r="AD196" s="301"/>
      <c r="AE196" s="301"/>
      <c r="AF196" s="301"/>
      <c r="AG196" s="301"/>
      <c r="AH196" s="301"/>
      <c r="AI196" s="301"/>
      <c r="AJ196" s="301"/>
      <c r="AK196" s="301"/>
      <c r="AL196" s="301"/>
      <c r="AM196" s="306"/>
    </row>
    <row r="197" spans="1:39" ht="15.6">
      <c r="B197" s="327" t="s">
        <v>271</v>
      </c>
      <c r="C197" s="329"/>
      <c r="D197" s="329">
        <f>SUM(D38:D195)</f>
        <v>23290007.175169624</v>
      </c>
      <c r="E197" s="329"/>
      <c r="F197" s="329"/>
      <c r="G197" s="329"/>
      <c r="H197" s="329"/>
      <c r="I197" s="329"/>
      <c r="J197" s="329"/>
      <c r="K197" s="329"/>
      <c r="L197" s="329"/>
      <c r="M197" s="329"/>
      <c r="N197" s="329"/>
      <c r="O197" s="329">
        <f>SUM(O38:O195)</f>
        <v>1103</v>
      </c>
      <c r="P197" s="329"/>
      <c r="Q197" s="329"/>
      <c r="R197" s="329"/>
      <c r="S197" s="329"/>
      <c r="T197" s="329"/>
      <c r="U197" s="329"/>
      <c r="V197" s="329"/>
      <c r="W197" s="329"/>
      <c r="X197" s="329"/>
      <c r="Y197" s="329">
        <f>IF(Y36="kWh",SUMPRODUCT(D38:D195,Y38:Y195))</f>
        <v>886806.5859912684</v>
      </c>
      <c r="Z197" s="329">
        <f>IF(Z36="kWh",SUMPRODUCT(D38:D195,Z38:Z195))</f>
        <v>279624.62392590393</v>
      </c>
      <c r="AA197" s="329">
        <f>IF(AA36="kw",SUMPRODUCT(N38:N195,O38:O195,AA38:AA195),SUMPRODUCT(D38:D195,AA38:AA195))</f>
        <v>3616.8934244222642</v>
      </c>
      <c r="AB197" s="329">
        <f>IF(AB36="kw",SUMPRODUCT(N38:N195,O38:O195,AB38:AB195),SUMPRODUCT(D38:D195,AB38:AB195))</f>
        <v>1201.9287582720704</v>
      </c>
      <c r="AC197" s="329">
        <f>IF(AC36="kw",SUMPRODUCT(N38:N195,O38:O195,AC38:AC195),SUMPRODUCT(D38:D195,AC38:AC195))</f>
        <v>5453.3258790420414</v>
      </c>
      <c r="AD197" s="329">
        <f>IF(AD36="kw",SUMPRODUCT(N38:N195,O38:O195,AD38:AD195),SUMPRODUCT(D38:D195,AD38:AD195))</f>
        <v>0</v>
      </c>
      <c r="AE197" s="329">
        <f>IF(AE36="kw",SUMPRODUCT(N38:N195,O38:O195,AE38:AE195),SUMPRODUCT(D38:D195,AE38:AE195))</f>
        <v>0</v>
      </c>
      <c r="AF197" s="329">
        <f>IF(AF36="kw",SUMPRODUCT(N38:N195,O38:O195,AF38:AF195),SUMPRODUCT(D38:D195,AF38:AF195))</f>
        <v>0</v>
      </c>
      <c r="AG197" s="329">
        <f>'8.  Streetlighting'!G219</f>
        <v>0</v>
      </c>
      <c r="AH197" s="329">
        <f>IF(AH36="kw",SUMPRODUCT(N38:N195,O38:O195,AH38:AH195),SUMPRODUCT(D38:D195,AH38:AH195))</f>
        <v>0</v>
      </c>
      <c r="AI197" s="329">
        <f>IF(AI36="kw",SUMPRODUCT(N38:N195,O38:O195,AI38:AI195),SUMPRODUCT(D38:D195,AI38:AI195))</f>
        <v>0</v>
      </c>
      <c r="AJ197" s="329">
        <f>IF(AJ36="kw",SUMPRODUCT(N38:N195,O38:O195,AJ38:AJ195),SUMPRODUCT(D38:D195,AJ38:AJ195))</f>
        <v>0</v>
      </c>
      <c r="AK197" s="329">
        <f>IF(AK36="kw",SUMPRODUCT(N38:N195,O38:O195,AK38:AK195),SUMPRODUCT(D38:D195,AK38:AK195))</f>
        <v>0</v>
      </c>
      <c r="AL197" s="329">
        <f>IF(AL36="kw",SUMPRODUCT(N38:N195,O38:O195,AL38:AL195),SUMPRODUCT(D38:D195,AL38:AL195))</f>
        <v>0</v>
      </c>
      <c r="AM197" s="330"/>
    </row>
    <row r="198" spans="1:39" ht="15.6">
      <c r="B198" s="391" t="s">
        <v>272</v>
      </c>
      <c r="C198" s="392"/>
      <c r="D198" s="392"/>
      <c r="E198" s="392"/>
      <c r="F198" s="392"/>
      <c r="G198" s="392"/>
      <c r="H198" s="392"/>
      <c r="I198" s="392"/>
      <c r="J198" s="392"/>
      <c r="K198" s="392"/>
      <c r="L198" s="392"/>
      <c r="M198" s="392"/>
      <c r="N198" s="392"/>
      <c r="O198" s="392"/>
      <c r="P198" s="392"/>
      <c r="Q198" s="392"/>
      <c r="R198" s="392"/>
      <c r="S198" s="392"/>
      <c r="T198" s="392"/>
      <c r="U198" s="392"/>
      <c r="V198" s="392"/>
      <c r="W198" s="392"/>
      <c r="X198" s="392"/>
      <c r="Y198" s="392">
        <f>HLOOKUP(Y35,'2. LRAMVA Threshold'!$B$42:$Q$53,7,FALSE)</f>
        <v>0</v>
      </c>
      <c r="Z198" s="392">
        <f>HLOOKUP(Z35,'2. LRAMVA Threshold'!$B$42:$Q$53,7,FALSE)</f>
        <v>0</v>
      </c>
      <c r="AA198" s="392">
        <f>HLOOKUP(AA35,'2. LRAMVA Threshold'!$B$42:$Q$53,7,FALSE)</f>
        <v>0</v>
      </c>
      <c r="AB198" s="392">
        <f>HLOOKUP(AB35,'2. LRAMVA Threshold'!$B$42:$Q$53,7,FALSE)</f>
        <v>0</v>
      </c>
      <c r="AC198" s="392">
        <f>HLOOKUP(AC35,'2. LRAMVA Threshold'!$B$42:$Q$53,7,FALSE)</f>
        <v>0</v>
      </c>
      <c r="AD198" s="392">
        <f>HLOOKUP(AD35,'2. LRAMVA Threshold'!$B$42:$Q$53,7,FALSE)</f>
        <v>0</v>
      </c>
      <c r="AE198" s="392">
        <f>HLOOKUP(AE35,'2. LRAMVA Threshold'!$B$42:$Q$53,7,FALSE)</f>
        <v>0</v>
      </c>
      <c r="AF198" s="392">
        <f>HLOOKUP(AF35,'2. LRAMVA Threshold'!$B$42:$Q$53,7,FALSE)</f>
        <v>0</v>
      </c>
      <c r="AG198" s="392">
        <f>HLOOKUP(AG35,'2. LRAMVA Threshold'!$B$42:$Q$53,7,FALSE)</f>
        <v>0</v>
      </c>
      <c r="AH198" s="392">
        <f>HLOOKUP(AH35,'2. LRAMVA Threshold'!$B$42:$Q$53,7,FALSE)</f>
        <v>0</v>
      </c>
      <c r="AI198" s="392">
        <f>HLOOKUP(AI35,'2. LRAMVA Threshold'!$B$42:$Q$53,7,FALSE)</f>
        <v>0</v>
      </c>
      <c r="AJ198" s="392">
        <f>HLOOKUP(AJ35,'2. LRAMVA Threshold'!$B$42:$Q$53,7,FALSE)</f>
        <v>0</v>
      </c>
      <c r="AK198" s="392">
        <f>HLOOKUP(AK35,'2. LRAMVA Threshold'!$B$42:$Q$53,7,FALSE)</f>
        <v>0</v>
      </c>
      <c r="AL198" s="392">
        <f>HLOOKUP(AL35,'2. LRAMVA Threshold'!$B$42:$Q$53,7,FALSE)</f>
        <v>0</v>
      </c>
      <c r="AM198" s="393"/>
    </row>
    <row r="199" spans="1:39" ht="15">
      <c r="B199" s="521"/>
      <c r="C199" s="432"/>
      <c r="D199" s="433"/>
      <c r="E199" s="433"/>
      <c r="F199" s="433"/>
      <c r="G199" s="433"/>
      <c r="H199" s="433"/>
      <c r="I199" s="433"/>
      <c r="J199" s="433"/>
      <c r="K199" s="433"/>
      <c r="L199" s="433"/>
      <c r="M199" s="433"/>
      <c r="N199" s="433"/>
      <c r="O199" s="434"/>
      <c r="P199" s="433"/>
      <c r="Q199" s="433"/>
      <c r="R199" s="433"/>
      <c r="S199" s="435"/>
      <c r="T199" s="435"/>
      <c r="U199" s="435"/>
      <c r="V199" s="435"/>
      <c r="W199" s="433"/>
      <c r="X199" s="433"/>
      <c r="Y199" s="436"/>
      <c r="Z199" s="436"/>
      <c r="AA199" s="436"/>
      <c r="AB199" s="436"/>
      <c r="AC199" s="436"/>
      <c r="AD199" s="436"/>
      <c r="AE199" s="436"/>
      <c r="AF199" s="399"/>
      <c r="AG199" s="397"/>
      <c r="AH199" s="399"/>
      <c r="AI199" s="399"/>
      <c r="AJ199" s="399"/>
      <c r="AK199" s="399"/>
      <c r="AL199" s="399"/>
      <c r="AM199" s="400"/>
    </row>
    <row r="200" spans="1:39" ht="15">
      <c r="B200" s="324" t="s">
        <v>168</v>
      </c>
      <c r="C200" s="338"/>
      <c r="D200" s="338"/>
      <c r="E200" s="376"/>
      <c r="F200" s="376"/>
      <c r="G200" s="376"/>
      <c r="H200" s="376"/>
      <c r="I200" s="376"/>
      <c r="J200" s="376"/>
      <c r="K200" s="376"/>
      <c r="L200" s="376"/>
      <c r="M200" s="376"/>
      <c r="N200" s="376"/>
      <c r="O200" s="291"/>
      <c r="P200" s="340"/>
      <c r="Q200" s="340"/>
      <c r="R200" s="340"/>
      <c r="S200" s="339"/>
      <c r="T200" s="339"/>
      <c r="U200" s="339"/>
      <c r="V200" s="339"/>
      <c r="W200" s="340"/>
      <c r="X200" s="340"/>
      <c r="Y200" s="341">
        <f>HLOOKUP(Y$35,'3.  Distribution Rates'!$C$122:$P$133,7,FALSE)</f>
        <v>0</v>
      </c>
      <c r="Z200" s="341">
        <f>HLOOKUP(Z$35,'3.  Distribution Rates'!$C$122:$P$133,7,FALSE)</f>
        <v>0</v>
      </c>
      <c r="AA200" s="341">
        <f>HLOOKUP(AA$35,'3.  Distribution Rates'!$C$122:$P$133,7,FALSE)</f>
        <v>0</v>
      </c>
      <c r="AB200" s="341">
        <f>HLOOKUP(AB$35,'3.  Distribution Rates'!$C$122:$P$133,7,FALSE)</f>
        <v>0</v>
      </c>
      <c r="AC200" s="341">
        <f>HLOOKUP(AC$35,'3.  Distribution Rates'!$C$122:$P$133,7,FALSE)</f>
        <v>0</v>
      </c>
      <c r="AD200" s="341">
        <f>HLOOKUP(AD$35,'3.  Distribution Rates'!$C$122:$P$133,7,FALSE)</f>
        <v>0</v>
      </c>
      <c r="AE200" s="341">
        <f>HLOOKUP(AE$35,'3.  Distribution Rates'!$C$122:$P$133,7,FALSE)</f>
        <v>0</v>
      </c>
      <c r="AF200" s="341">
        <f>HLOOKUP(AF$35,'3.  Distribution Rates'!$C$122:$P$133,7,FALSE)</f>
        <v>0</v>
      </c>
      <c r="AG200" s="779">
        <f>HLOOKUP(AG$35,'3.  Distribution Rates'!$C$122:$P$133,7,FALSE)</f>
        <v>0</v>
      </c>
      <c r="AH200" s="341">
        <f>HLOOKUP(AH$35,'3.  Distribution Rates'!$C$122:$P$133,7,FALSE)</f>
        <v>0</v>
      </c>
      <c r="AI200" s="341">
        <f>HLOOKUP(AI$35,'3.  Distribution Rates'!$C$122:$P$133,7,FALSE)</f>
        <v>0</v>
      </c>
      <c r="AJ200" s="341">
        <f>HLOOKUP(AJ$35,'3.  Distribution Rates'!$C$122:$P$133,7,FALSE)</f>
        <v>0</v>
      </c>
      <c r="AK200" s="341">
        <f>HLOOKUP(AK$35,'3.  Distribution Rates'!$C$122:$P$133,7,FALSE)</f>
        <v>0</v>
      </c>
      <c r="AL200" s="341">
        <f>HLOOKUP(AL$35,'3.  Distribution Rates'!$C$122:$P$133,7,FALSE)</f>
        <v>0</v>
      </c>
      <c r="AM200" s="348"/>
    </row>
    <row r="201" spans="1:39" ht="15">
      <c r="B201" s="324" t="s">
        <v>149</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LRAM'!Y138*Y200</f>
        <v>0</v>
      </c>
      <c r="Z201" s="378">
        <f>'4.  2011-2014 LRAM'!Z138*Z200</f>
        <v>0</v>
      </c>
      <c r="AA201" s="378">
        <f>'4.  2011-2014 LRAM'!AA138*AA200</f>
        <v>0</v>
      </c>
      <c r="AB201" s="378">
        <f>'4.  2011-2014 LRAM'!AB138*AB200</f>
        <v>0</v>
      </c>
      <c r="AC201" s="378">
        <f>'4.  2011-2014 LRAM'!AC138*AC200</f>
        <v>0</v>
      </c>
      <c r="AD201" s="378">
        <f>'4.  2011-2014 LRAM'!AD138*AD200</f>
        <v>0</v>
      </c>
      <c r="AE201" s="378">
        <f>'4.  2011-2014 LRAM'!AE138*AE200</f>
        <v>0</v>
      </c>
      <c r="AF201" s="378">
        <f>'4.  2011-2014 LRAM'!AF138*AF200</f>
        <v>0</v>
      </c>
      <c r="AG201" s="780">
        <f>'4.  2011-2014 LRAM'!AG138*AG200</f>
        <v>0</v>
      </c>
      <c r="AH201" s="378">
        <f>'4.  2011-2014 LRAM'!AH138*AH200</f>
        <v>0</v>
      </c>
      <c r="AI201" s="378">
        <f>'4.  2011-2014 LRAM'!AI138*AI200</f>
        <v>0</v>
      </c>
      <c r="AJ201" s="378">
        <f>'4.  2011-2014 LRAM'!AJ138*AJ200</f>
        <v>0</v>
      </c>
      <c r="AK201" s="378">
        <f>'4.  2011-2014 LRAM'!AK138*AK200</f>
        <v>0</v>
      </c>
      <c r="AL201" s="378">
        <f>'4.  2011-2014 LRAM'!AL138*AL200</f>
        <v>0</v>
      </c>
      <c r="AM201" s="629">
        <f>SUM(Y201:AL201)</f>
        <v>0</v>
      </c>
    </row>
    <row r="202" spans="1:39" ht="15">
      <c r="B202" s="324" t="s">
        <v>150</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LRAM'!Y269*Y200</f>
        <v>0</v>
      </c>
      <c r="Z202" s="378">
        <f>'4.  2011-2014 LRAM'!Z269*Z200</f>
        <v>0</v>
      </c>
      <c r="AA202" s="378">
        <f>'4.  2011-2014 LRAM'!AA269*AA200</f>
        <v>0</v>
      </c>
      <c r="AB202" s="378">
        <f>'4.  2011-2014 LRAM'!AB269*AB200</f>
        <v>0</v>
      </c>
      <c r="AC202" s="378">
        <f>'4.  2011-2014 LRAM'!AC269*AC200</f>
        <v>0</v>
      </c>
      <c r="AD202" s="378">
        <f>'4.  2011-2014 LRAM'!AD269*AD200</f>
        <v>0</v>
      </c>
      <c r="AE202" s="378">
        <f>'4.  2011-2014 LRAM'!AE269*AE200</f>
        <v>0</v>
      </c>
      <c r="AF202" s="378">
        <f>'4.  2011-2014 LRAM'!AF269*AF200</f>
        <v>0</v>
      </c>
      <c r="AG202" s="780">
        <f>'4.  2011-2014 LRAM'!AG269*AG200</f>
        <v>0</v>
      </c>
      <c r="AH202" s="378">
        <f>'4.  2011-2014 LRAM'!AH269*AH200</f>
        <v>0</v>
      </c>
      <c r="AI202" s="378">
        <f>'4.  2011-2014 LRAM'!AI269*AI200</f>
        <v>0</v>
      </c>
      <c r="AJ202" s="378">
        <f>'4.  2011-2014 LRAM'!AJ269*AJ200</f>
        <v>0</v>
      </c>
      <c r="AK202" s="378">
        <f>'4.  2011-2014 LRAM'!AK269*AK200</f>
        <v>0</v>
      </c>
      <c r="AL202" s="378">
        <f>'4.  2011-2014 LRAM'!AL269*AL200</f>
        <v>0</v>
      </c>
      <c r="AM202" s="629">
        <f>SUM(Y202:AL202)</f>
        <v>0</v>
      </c>
    </row>
    <row r="203" spans="1:39" ht="15">
      <c r="B203" s="324" t="s">
        <v>151</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'4.  2011-2014 LRAM'!Y399*Y200</f>
        <v>0</v>
      </c>
      <c r="Z203" s="378">
        <f>'4.  2011-2014 LRAM'!Z399*Z200</f>
        <v>0</v>
      </c>
      <c r="AA203" s="378">
        <f>'4.  2011-2014 LRAM'!AA399*AA200</f>
        <v>0</v>
      </c>
      <c r="AB203" s="378">
        <f>'4.  2011-2014 LRAM'!AB399*AB200</f>
        <v>0</v>
      </c>
      <c r="AC203" s="378">
        <f>'4.  2011-2014 LRAM'!AC399*AC200</f>
        <v>0</v>
      </c>
      <c r="AD203" s="378">
        <f>'4.  2011-2014 LRAM'!AD399*AD200</f>
        <v>0</v>
      </c>
      <c r="AE203" s="378">
        <f>'4.  2011-2014 LRAM'!AE399*AE200</f>
        <v>0</v>
      </c>
      <c r="AF203" s="378">
        <f>'4.  2011-2014 LRAM'!AF399*AF200</f>
        <v>0</v>
      </c>
      <c r="AG203" s="780">
        <f>'4.  2011-2014 LRAM'!AG399*AG200</f>
        <v>0</v>
      </c>
      <c r="AH203" s="378">
        <f>'4.  2011-2014 LRAM'!AH399*AH200</f>
        <v>0</v>
      </c>
      <c r="AI203" s="378">
        <f>'4.  2011-2014 LRAM'!AI399*AI200</f>
        <v>0</v>
      </c>
      <c r="AJ203" s="378">
        <f>'4.  2011-2014 LRAM'!AJ399*AJ200</f>
        <v>0</v>
      </c>
      <c r="AK203" s="378">
        <f>'4.  2011-2014 LRAM'!AK399*AK200</f>
        <v>0</v>
      </c>
      <c r="AL203" s="378">
        <f>'4.  2011-2014 LRAM'!AL399*AL200</f>
        <v>0</v>
      </c>
      <c r="AM203" s="629">
        <f>SUM(Y203:AL203)</f>
        <v>0</v>
      </c>
    </row>
    <row r="204" spans="1:39" ht="15">
      <c r="B204" s="324" t="s">
        <v>152</v>
      </c>
      <c r="C204" s="345"/>
      <c r="D204" s="309"/>
      <c r="E204" s="279"/>
      <c r="F204" s="279"/>
      <c r="G204" s="279"/>
      <c r="H204" s="279"/>
      <c r="I204" s="279"/>
      <c r="J204" s="279"/>
      <c r="K204" s="279"/>
      <c r="L204" s="279"/>
      <c r="M204" s="279"/>
      <c r="N204" s="279"/>
      <c r="O204" s="291"/>
      <c r="P204" s="279"/>
      <c r="Q204" s="279"/>
      <c r="R204" s="279"/>
      <c r="S204" s="309"/>
      <c r="T204" s="309"/>
      <c r="U204" s="309"/>
      <c r="V204" s="309"/>
      <c r="W204" s="279"/>
      <c r="X204" s="279"/>
      <c r="Y204" s="378">
        <f>'4.  2011-2014 LRAM'!Y530*Y200</f>
        <v>0</v>
      </c>
      <c r="Z204" s="378">
        <f>'4.  2011-2014 LRAM'!Z530*Z200</f>
        <v>0</v>
      </c>
      <c r="AA204" s="378">
        <f>'4.  2011-2014 LRAM'!AA530*AA200</f>
        <v>0</v>
      </c>
      <c r="AB204" s="378">
        <f>'4.  2011-2014 LRAM'!AB530*AB200</f>
        <v>0</v>
      </c>
      <c r="AC204" s="378">
        <f>'4.  2011-2014 LRAM'!AC530*AC200</f>
        <v>0</v>
      </c>
      <c r="AD204" s="378">
        <f>'4.  2011-2014 LRAM'!AD530*AD200</f>
        <v>0</v>
      </c>
      <c r="AE204" s="378">
        <f>'4.  2011-2014 LRAM'!AE530*AE200</f>
        <v>0</v>
      </c>
      <c r="AF204" s="378">
        <f>'4.  2011-2014 LRAM'!AF530*AF200</f>
        <v>0</v>
      </c>
      <c r="AG204" s="780">
        <f>'4.  2011-2014 LRAM'!AG530*AG200</f>
        <v>0</v>
      </c>
      <c r="AH204" s="378">
        <f>'4.  2011-2014 LRAM'!AH530*AH200</f>
        <v>0</v>
      </c>
      <c r="AI204" s="378">
        <f>'4.  2011-2014 LRAM'!AI530*AI200</f>
        <v>0</v>
      </c>
      <c r="AJ204" s="378">
        <f>'4.  2011-2014 LRAM'!AJ530*AJ200</f>
        <v>0</v>
      </c>
      <c r="AK204" s="378">
        <f>'4.  2011-2014 LRAM'!AK530*AK200</f>
        <v>0</v>
      </c>
      <c r="AL204" s="378">
        <f>'4.  2011-2014 LRAM'!AL530*AL200</f>
        <v>0</v>
      </c>
      <c r="AM204" s="629">
        <f>SUM(Y204:AL204)</f>
        <v>0</v>
      </c>
    </row>
    <row r="205" spans="1:39" ht="15">
      <c r="B205" s="324" t="s">
        <v>153</v>
      </c>
      <c r="C205" s="345"/>
      <c r="D205" s="309"/>
      <c r="E205" s="279"/>
      <c r="F205" s="279"/>
      <c r="G205" s="279"/>
      <c r="H205" s="279"/>
      <c r="I205" s="279"/>
      <c r="J205" s="279"/>
      <c r="K205" s="279"/>
      <c r="L205" s="279"/>
      <c r="M205" s="279"/>
      <c r="N205" s="279"/>
      <c r="O205" s="291"/>
      <c r="P205" s="279"/>
      <c r="Q205" s="279"/>
      <c r="R205" s="279"/>
      <c r="S205" s="309"/>
      <c r="T205" s="309"/>
      <c r="U205" s="309"/>
      <c r="V205" s="309"/>
      <c r="W205" s="279"/>
      <c r="X205" s="279"/>
      <c r="Y205" s="378">
        <f>Y197*Y200</f>
        <v>0</v>
      </c>
      <c r="Z205" s="378">
        <f>Z197*Z200</f>
        <v>0</v>
      </c>
      <c r="AA205" s="378">
        <f>AA197*AA200</f>
        <v>0</v>
      </c>
      <c r="AB205" s="378">
        <f t="shared" ref="AB205:AL205" si="554">AB197*AB200</f>
        <v>0</v>
      </c>
      <c r="AC205" s="378">
        <f t="shared" si="554"/>
        <v>0</v>
      </c>
      <c r="AD205" s="378">
        <f t="shared" si="554"/>
        <v>0</v>
      </c>
      <c r="AE205" s="378">
        <f t="shared" si="554"/>
        <v>0</v>
      </c>
      <c r="AF205" s="378">
        <f t="shared" si="554"/>
        <v>0</v>
      </c>
      <c r="AG205" s="780">
        <f t="shared" si="554"/>
        <v>0</v>
      </c>
      <c r="AH205" s="378">
        <f t="shared" si="554"/>
        <v>0</v>
      </c>
      <c r="AI205" s="378">
        <f t="shared" si="554"/>
        <v>0</v>
      </c>
      <c r="AJ205" s="378">
        <f t="shared" si="554"/>
        <v>0</v>
      </c>
      <c r="AK205" s="378">
        <f t="shared" si="554"/>
        <v>0</v>
      </c>
      <c r="AL205" s="378">
        <f t="shared" si="554"/>
        <v>0</v>
      </c>
      <c r="AM205" s="629">
        <f>SUM(Y205:AL205)</f>
        <v>0</v>
      </c>
    </row>
    <row r="206" spans="1:39" ht="15.6">
      <c r="B206" s="349" t="s">
        <v>268</v>
      </c>
      <c r="C206" s="345"/>
      <c r="D206" s="336"/>
      <c r="E206" s="334"/>
      <c r="F206" s="334"/>
      <c r="G206" s="334"/>
      <c r="H206" s="334"/>
      <c r="I206" s="334"/>
      <c r="J206" s="334"/>
      <c r="K206" s="334"/>
      <c r="L206" s="334"/>
      <c r="M206" s="334"/>
      <c r="N206" s="334"/>
      <c r="O206" s="300"/>
      <c r="P206" s="334"/>
      <c r="Q206" s="334"/>
      <c r="R206" s="334"/>
      <c r="S206" s="336"/>
      <c r="T206" s="336"/>
      <c r="U206" s="336"/>
      <c r="V206" s="336"/>
      <c r="W206" s="334"/>
      <c r="X206" s="334"/>
      <c r="Y206" s="346">
        <f>SUM(Y201:Y205)</f>
        <v>0</v>
      </c>
      <c r="Z206" s="346">
        <f>SUM(Z201:Z205)</f>
        <v>0</v>
      </c>
      <c r="AA206" s="346">
        <f t="shared" ref="AA206:AE206" si="555">SUM(AA201:AA205)</f>
        <v>0</v>
      </c>
      <c r="AB206" s="346">
        <f t="shared" si="555"/>
        <v>0</v>
      </c>
      <c r="AC206" s="346">
        <f t="shared" si="555"/>
        <v>0</v>
      </c>
      <c r="AD206" s="346">
        <f t="shared" si="555"/>
        <v>0</v>
      </c>
      <c r="AE206" s="346">
        <f t="shared" si="555"/>
        <v>0</v>
      </c>
      <c r="AF206" s="346">
        <f>SUM(AF201:AF205)</f>
        <v>0</v>
      </c>
      <c r="AG206" s="781">
        <f>SUM(AG201:AG205)</f>
        <v>0</v>
      </c>
      <c r="AH206" s="346">
        <f t="shared" ref="AH206:AL206" si="556">SUM(AH201:AH205)</f>
        <v>0</v>
      </c>
      <c r="AI206" s="346">
        <f t="shared" si="556"/>
        <v>0</v>
      </c>
      <c r="AJ206" s="346">
        <f t="shared" si="556"/>
        <v>0</v>
      </c>
      <c r="AK206" s="346">
        <f t="shared" si="556"/>
        <v>0</v>
      </c>
      <c r="AL206" s="346">
        <f t="shared" si="556"/>
        <v>0</v>
      </c>
      <c r="AM206" s="407">
        <f>SUM(AM201:AM205)</f>
        <v>0</v>
      </c>
    </row>
    <row r="207" spans="1:39" ht="15.6">
      <c r="B207" s="349" t="s">
        <v>269</v>
      </c>
      <c r="C207" s="345"/>
      <c r="D207" s="350"/>
      <c r="E207" s="334"/>
      <c r="F207" s="334"/>
      <c r="G207" s="334"/>
      <c r="H207" s="334"/>
      <c r="I207" s="334"/>
      <c r="J207" s="334"/>
      <c r="K207" s="334"/>
      <c r="L207" s="334"/>
      <c r="M207" s="334"/>
      <c r="N207" s="334"/>
      <c r="O207" s="300"/>
      <c r="P207" s="334"/>
      <c r="Q207" s="334"/>
      <c r="R207" s="334"/>
      <c r="S207" s="336"/>
      <c r="T207" s="336"/>
      <c r="U207" s="336"/>
      <c r="V207" s="336"/>
      <c r="W207" s="334"/>
      <c r="X207" s="334"/>
      <c r="Y207" s="347">
        <f>Y198*Y200</f>
        <v>0</v>
      </c>
      <c r="Z207" s="347">
        <f t="shared" ref="Z207:AE207" si="557">Z198*Z200</f>
        <v>0</v>
      </c>
      <c r="AA207" s="347">
        <f t="shared" si="557"/>
        <v>0</v>
      </c>
      <c r="AB207" s="347">
        <f t="shared" si="557"/>
        <v>0</v>
      </c>
      <c r="AC207" s="347">
        <f t="shared" si="557"/>
        <v>0</v>
      </c>
      <c r="AD207" s="347">
        <f t="shared" si="557"/>
        <v>0</v>
      </c>
      <c r="AE207" s="347">
        <f t="shared" si="557"/>
        <v>0</v>
      </c>
      <c r="AF207" s="347">
        <f>AF198*AF200</f>
        <v>0</v>
      </c>
      <c r="AG207" s="782">
        <f t="shared" ref="AG207:AL207" si="558">AG198*AG200</f>
        <v>0</v>
      </c>
      <c r="AH207" s="347">
        <f t="shared" si="558"/>
        <v>0</v>
      </c>
      <c r="AI207" s="347">
        <f t="shared" si="558"/>
        <v>0</v>
      </c>
      <c r="AJ207" s="347">
        <f t="shared" si="558"/>
        <v>0</v>
      </c>
      <c r="AK207" s="347">
        <f t="shared" si="558"/>
        <v>0</v>
      </c>
      <c r="AL207" s="347">
        <f t="shared" si="558"/>
        <v>0</v>
      </c>
      <c r="AM207" s="407">
        <f>SUM(Y207:AL207)</f>
        <v>0</v>
      </c>
    </row>
    <row r="208" spans="1:39" ht="15.6">
      <c r="B208" s="349" t="s">
        <v>270</v>
      </c>
      <c r="C208" s="345"/>
      <c r="D208" s="350"/>
      <c r="E208" s="334"/>
      <c r="F208" s="334"/>
      <c r="G208" s="334"/>
      <c r="H208" s="334"/>
      <c r="I208" s="334"/>
      <c r="J208" s="334"/>
      <c r="K208" s="334"/>
      <c r="L208" s="334"/>
      <c r="M208" s="334"/>
      <c r="N208" s="334"/>
      <c r="O208" s="300"/>
      <c r="P208" s="334"/>
      <c r="Q208" s="334"/>
      <c r="R208" s="334"/>
      <c r="S208" s="350"/>
      <c r="T208" s="350"/>
      <c r="U208" s="350"/>
      <c r="V208" s="350"/>
      <c r="W208" s="334"/>
      <c r="X208" s="334"/>
      <c r="Y208" s="351"/>
      <c r="Z208" s="351"/>
      <c r="AA208" s="351"/>
      <c r="AB208" s="351"/>
      <c r="AC208" s="351"/>
      <c r="AD208" s="351"/>
      <c r="AE208" s="351"/>
      <c r="AF208" s="351"/>
      <c r="AG208" s="783"/>
      <c r="AH208" s="351"/>
      <c r="AI208" s="351"/>
      <c r="AJ208" s="351"/>
      <c r="AK208" s="351"/>
      <c r="AL208" s="351"/>
      <c r="AM208" s="407">
        <f>AM206-AM207</f>
        <v>0</v>
      </c>
    </row>
    <row r="209" spans="1:39" ht="15">
      <c r="B209" s="324"/>
      <c r="C209" s="350"/>
      <c r="D209" s="350"/>
      <c r="E209" s="334"/>
      <c r="F209" s="334"/>
      <c r="G209" s="334"/>
      <c r="H209" s="334"/>
      <c r="I209" s="334"/>
      <c r="J209" s="334"/>
      <c r="K209" s="334"/>
      <c r="L209" s="334"/>
      <c r="M209" s="334"/>
      <c r="N209" s="334"/>
      <c r="O209" s="300"/>
      <c r="P209" s="334"/>
      <c r="Q209" s="334"/>
      <c r="R209" s="334"/>
      <c r="S209" s="350"/>
      <c r="T209" s="345"/>
      <c r="U209" s="350"/>
      <c r="V209" s="350"/>
      <c r="W209" s="334"/>
      <c r="X209" s="334"/>
      <c r="Y209" s="352"/>
      <c r="Z209" s="352"/>
      <c r="AA209" s="352"/>
      <c r="AB209" s="352"/>
      <c r="AC209" s="352"/>
      <c r="AD209" s="352"/>
      <c r="AE209" s="352"/>
      <c r="AF209" s="352"/>
      <c r="AG209" s="784"/>
      <c r="AH209" s="352"/>
      <c r="AI209" s="352"/>
      <c r="AJ209" s="352"/>
      <c r="AK209" s="352"/>
      <c r="AL209" s="352"/>
      <c r="AM209" s="348"/>
    </row>
    <row r="210" spans="1:39" ht="15">
      <c r="B210" s="294" t="s">
        <v>144</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SUMPRODUCT(E38:E195,Y38:Y195)</f>
        <v>864693.5859912684</v>
      </c>
      <c r="Z210" s="291">
        <f>SUMPRODUCT(E38:E195,Z38:Z195)</f>
        <v>279624.62392590393</v>
      </c>
      <c r="AA210" s="291">
        <f>IF(AA36="kw",SUMPRODUCT(N38:N195,P38:P195,AA38:AA195),SUMPRODUCT(E38:E195,AA38:AA195))</f>
        <v>3616.8934244222642</v>
      </c>
      <c r="AB210" s="291">
        <f>IF(AB36="kw",SUMPRODUCT(N38:N195,P38:P195,AB38:AB195),SUMPRODUCT(E38:E195,AB38:AB195))</f>
        <v>1201.9287582720704</v>
      </c>
      <c r="AC210" s="291">
        <f>IF(AC36="kw",SUMPRODUCT(N38:N195,P38:P195,AC38:AC195),SUMPRODUCT(E38:E195,AC38:AC195))</f>
        <v>5453.3258790420414</v>
      </c>
      <c r="AD210" s="291">
        <f>IF(AD36="kw",SUMPRODUCT(N38:N195,P38:P195,AD38:AD195),SUMPRODUCT(E38:E195,AD38:AD195))</f>
        <v>0</v>
      </c>
      <c r="AE210" s="291">
        <f>IF(AE36="kw",SUMPRODUCT(N38:N195,P38:P195,AE38:AE195),SUMPRODUCT(E38:E195,AE38:AE195))</f>
        <v>0</v>
      </c>
      <c r="AF210" s="291">
        <f>IF(AF36="kw",SUMPRODUCT(N38:N195,P38:P195,AF38:AF195),SUMPRODUCT(E38:E195,AF38:AF195))</f>
        <v>0</v>
      </c>
      <c r="AG210" s="340">
        <f>'8.  Streetlighting'!F143</f>
        <v>521.94863326653319</v>
      </c>
      <c r="AH210" s="291">
        <f>IF(AH36="kw",SUMPRODUCT(N38:N195,P38:P195,AH38:AH195),SUMPRODUCT(E38:E195,AH38:AH195))</f>
        <v>0</v>
      </c>
      <c r="AI210" s="291">
        <f>IF(AI36="kw",SUMPRODUCT(N38:N195,P38:P195,AI38:AI195),SUMPRODUCT(E38:E195,AI38:AI195))</f>
        <v>0</v>
      </c>
      <c r="AJ210" s="291">
        <f>IF(AJ36="kw",SUMPRODUCT(N38:N195,P38:P195,AJ38:AJ195),SUMPRODUCT(E38:E195,AJ38:AJ195))</f>
        <v>0</v>
      </c>
      <c r="AK210" s="291">
        <f>IF(AK36="kw",SUMPRODUCT(N38:N195,P38:P195,AK38:AK195),SUMPRODUCT(E38:E195,AK38:AK195))</f>
        <v>0</v>
      </c>
      <c r="AL210" s="291">
        <f>IF(AL36="kw",SUMPRODUCT(N38:N195,P38:P195,AL38:AL195),SUMPRODUCT(E38:E195,AL38:AL195))</f>
        <v>0</v>
      </c>
      <c r="AM210" s="348"/>
    </row>
    <row r="211" spans="1:39" ht="15">
      <c r="B211" s="294" t="s">
        <v>145</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SUMPRODUCT(F38:F195,Y38:Y195)</f>
        <v>862052.5859912684</v>
      </c>
      <c r="Z211" s="291">
        <f>SUMPRODUCT(F38:F195,Z38:Z195)</f>
        <v>279623.62392590399</v>
      </c>
      <c r="AA211" s="291">
        <f>IF(AA36="kw",SUMPRODUCT(N38:N195,Q38:Q195,AA38:AA195),SUMPRODUCT(F38:F195,AA38:AA195))</f>
        <v>3611.3520189702485</v>
      </c>
      <c r="AB211" s="291">
        <f>IF(AB36="kw",SUMPRODUCT(N38:N195,Q38:Q195,AB38:AB195),SUMPRODUCT(F38:F195,AB38:AB195))</f>
        <v>20003.905855452787</v>
      </c>
      <c r="AC211" s="291">
        <f>IF(AC36="kw",SUMPRODUCT(N38:N195,Q38:Q195,AC38:AC195),SUMPRODUCT(F38:F195,AC38:AC195))</f>
        <v>5450.9010607110558</v>
      </c>
      <c r="AD211" s="291">
        <f>IF(AD36="kw",SUMPRODUCT(N38:N195,Q38:Q195,AD38:AD195),SUMPRODUCT(F38:F195,AD38:AD195))</f>
        <v>0</v>
      </c>
      <c r="AE211" s="291">
        <f>IF(AE36="kw",SUMPRODUCT(N38:N195,Q38:Q195,AE38:AE195),SUMPRODUCT(F38:F195,AE38:AE195))</f>
        <v>0</v>
      </c>
      <c r="AF211" s="291">
        <f>IF(AF36="kw",SUMPRODUCT(N38:N195,Q38:Q195,AF38:AF195),SUMPRODUCT(F38:F195,AF38:AF195))</f>
        <v>0</v>
      </c>
      <c r="AG211" s="340">
        <f>'8.  Streetlighting'!F144</f>
        <v>521.94863326653319</v>
      </c>
      <c r="AH211" s="291">
        <f>IF(AH36="kw",SUMPRODUCT(N38:N195,Q38:Q195,AH38:AH195),SUMPRODUCT(F38:F195,AH38:AH195))</f>
        <v>0</v>
      </c>
      <c r="AI211" s="291">
        <f>IF(AI36="kw",SUMPRODUCT(N38:N195,Q38:Q195,AI38:AI195),SUMPRODUCT(F38:F195,AI38:AI195))</f>
        <v>0</v>
      </c>
      <c r="AJ211" s="291">
        <f>IF(AJ36="kw",SUMPRODUCT(N38:N195,Q38:Q195,AJ38:AJ195),SUMPRODUCT(F38:F195,AJ38:AJ195))</f>
        <v>0</v>
      </c>
      <c r="AK211" s="291">
        <f>IF(AK36="kw",SUMPRODUCT(N38:N195,Q38:Q195,AK38:AK195),SUMPRODUCT(F38:F195,AK38:AK195))</f>
        <v>0</v>
      </c>
      <c r="AL211" s="291">
        <f>IF(AL36="kw",SUMPRODUCT(N38:N195,Q38:Q195,AL38:AL195),SUMPRODUCT(F38:F195,AL38:AL195))</f>
        <v>0</v>
      </c>
      <c r="AM211" s="337"/>
    </row>
    <row r="212" spans="1:39" ht="15">
      <c r="B212" s="294" t="s">
        <v>146</v>
      </c>
      <c r="C212" s="304"/>
      <c r="D212" s="279"/>
      <c r="E212" s="279"/>
      <c r="F212" s="279"/>
      <c r="G212" s="279"/>
      <c r="H212" s="279"/>
      <c r="I212" s="279"/>
      <c r="J212" s="279"/>
      <c r="K212" s="279"/>
      <c r="L212" s="279"/>
      <c r="M212" s="279"/>
      <c r="N212" s="279"/>
      <c r="O212" s="357"/>
      <c r="P212" s="279"/>
      <c r="Q212" s="279"/>
      <c r="R212" s="279"/>
      <c r="S212" s="304"/>
      <c r="T212" s="309"/>
      <c r="U212" s="309"/>
      <c r="V212" s="279"/>
      <c r="W212" s="279"/>
      <c r="X212" s="309"/>
      <c r="Y212" s="291">
        <f>SUMPRODUCT(G38:G195,Y38:Y195)</f>
        <v>0</v>
      </c>
      <c r="Z212" s="291">
        <f>SUMPRODUCT(G38:G195,Z38:Z195)</f>
        <v>0</v>
      </c>
      <c r="AA212" s="291">
        <f>IF(AA36="kw",SUMPRODUCT(N38:N195,R38:R195,AA38:AA195),SUMPRODUCT(G38:G195,AA38:AA195))</f>
        <v>0</v>
      </c>
      <c r="AB212" s="291">
        <f>IF(AB36="kw",SUMPRODUCT(N38:N195,R38:R195,AB38:AB195),SUMPRODUCT(G38:G195,AB38:AB195))</f>
        <v>0</v>
      </c>
      <c r="AC212" s="291">
        <f>IF(AC36="kw",SUMPRODUCT(N38:N195,R38:R195,AC38:AC195),SUMPRODUCT(G38:G195,AC38:AC195))</f>
        <v>0</v>
      </c>
      <c r="AD212" s="291">
        <f>IF(AD36="kw",SUMPRODUCT(N38:N195,R38:R195,AD38:AD195),SUMPRODUCT(G38:G195,AD38:AD195))</f>
        <v>0</v>
      </c>
      <c r="AE212" s="291">
        <f>IF(AE36="kw",SUMPRODUCT(N38:N195,R38:R195,AE38:AE195),SUMPRODUCT(G38:G195,AE38:AE195))</f>
        <v>0</v>
      </c>
      <c r="AF212" s="291">
        <f>IF(AF36="kw",SUMPRODUCT(N38:N195,R38:R195,AF38:AF195),SUMPRODUCT(G38:G195,AF38:AF195))</f>
        <v>0</v>
      </c>
      <c r="AG212" s="357">
        <f>'8.  Streetlighting'!G225</f>
        <v>0</v>
      </c>
      <c r="AH212" s="291">
        <f>IF(AH36="kw",SUMPRODUCT(N38:N195,R38:R195,AH38:AH195),SUMPRODUCT(G38:G195,AH38:AH195))</f>
        <v>0</v>
      </c>
      <c r="AI212" s="291">
        <f>IF(AI36="kw",SUMPRODUCT(N38:N195,R38:R195,AI38:AI195),SUMPRODUCT(G38:G195,AI38:AI195))</f>
        <v>0</v>
      </c>
      <c r="AJ212" s="291">
        <f>IF(AJ36="kw",SUMPRODUCT(N38:N195,R38:R195,AJ38:AJ195),SUMPRODUCT(G38:G195,AJ38:AJ195))</f>
        <v>0</v>
      </c>
      <c r="AK212" s="291">
        <f>IF(AK36="kw",SUMPRODUCT(N38:N195,R38:R195,AK38:AK195),SUMPRODUCT(G38:G195,AK38:AK195))</f>
        <v>0</v>
      </c>
      <c r="AL212" s="291">
        <f>IF(AL36="kw",SUMPRODUCT(N38:N195,R38:R195,AL38:AL195),SUMPRODUCT(G38:G195,AL38:AL195))</f>
        <v>0</v>
      </c>
      <c r="AM212" s="337"/>
    </row>
    <row r="213" spans="1:39" ht="15">
      <c r="B213" s="294" t="s">
        <v>147</v>
      </c>
      <c r="C213" s="304"/>
      <c r="D213" s="279"/>
      <c r="E213" s="279"/>
      <c r="F213" s="279"/>
      <c r="G213" s="279"/>
      <c r="H213" s="279"/>
      <c r="I213" s="279"/>
      <c r="J213" s="279"/>
      <c r="K213" s="279"/>
      <c r="L213" s="279"/>
      <c r="M213" s="279"/>
      <c r="N213" s="279"/>
      <c r="O213" s="357"/>
      <c r="P213" s="279"/>
      <c r="Q213" s="279"/>
      <c r="R213" s="279"/>
      <c r="S213" s="304"/>
      <c r="T213" s="309"/>
      <c r="U213" s="309"/>
      <c r="V213" s="279"/>
      <c r="W213" s="279"/>
      <c r="X213" s="309"/>
      <c r="Y213" s="291">
        <f>SUMPRODUCT(H38:H195,Y38:Y195)</f>
        <v>0</v>
      </c>
      <c r="Z213" s="291">
        <f>SUMPRODUCT(H38:H195,Z38:Z195)</f>
        <v>0</v>
      </c>
      <c r="AA213" s="291">
        <f>IF(AA36="kw",SUMPRODUCT(N38:N195,S38:S195,AA38:AA195),SUMPRODUCT(H38:H195,AA38:AA195))</f>
        <v>0</v>
      </c>
      <c r="AB213" s="291">
        <f>IF(AB36="kw",SUMPRODUCT(N38:N195,S38:S195,AB38:AB195),SUMPRODUCT(H38:H195,AB38:AB195))</f>
        <v>0</v>
      </c>
      <c r="AC213" s="291">
        <f>IF(AC36="kw",SUMPRODUCT(N38:N195,S38:S195,AC38:AC195),SUMPRODUCT(H38:H195,AC38:AC195))</f>
        <v>0</v>
      </c>
      <c r="AD213" s="291">
        <f>IF(AD36="kw",SUMPRODUCT(N38:N195,S38:S195,AD38:AD195),SUMPRODUCT(H38:H195,AD38:AD195))</f>
        <v>0</v>
      </c>
      <c r="AE213" s="291">
        <f>IF(AE36="kw",SUMPRODUCT(N38:N195,S38:S195,AE38:AE195),SUMPRODUCT(H38:H195,AE38:AE195))</f>
        <v>0</v>
      </c>
      <c r="AF213" s="291">
        <f>IF(AF36="kw",SUMPRODUCT(N38:N195,S38:S195,AF38:AF195),SUMPRODUCT(H38:H195,AF38:AF195))</f>
        <v>0</v>
      </c>
      <c r="AG213" s="357">
        <f>IF(AG36="kw",SUMPRODUCT(N38:N195,S38:S195,AG38:AG195),SUMPRODUCT(H38:H195,AG38:AG195))</f>
        <v>0</v>
      </c>
      <c r="AH213" s="291">
        <f>IF(AH36="kw",SUMPRODUCT(N38:N195,S38:S195,AH38:AH195),SUMPRODUCT(H38:H195,AH38:AH195))</f>
        <v>0</v>
      </c>
      <c r="AI213" s="291">
        <f>IF(AI36="kw",SUMPRODUCT(N38:N195,S38:S195,AI38:AI195),SUMPRODUCT(H38:H195,AI38:AI195))</f>
        <v>0</v>
      </c>
      <c r="AJ213" s="291">
        <f>IF(AJ36="kw",SUMPRODUCT(N38:N195,S38:S195,AJ38:AJ195),SUMPRODUCT(H38:H195,AJ38:AJ195))</f>
        <v>0</v>
      </c>
      <c r="AK213" s="291">
        <f>IF(AK36="kw",SUMPRODUCT(N38:N195,S38:S195,AK38:AK195),SUMPRODUCT(H38:H195,AK38:AK195))</f>
        <v>0</v>
      </c>
      <c r="AL213" s="291">
        <f>IF(AL36="kw",SUMPRODUCT(N38:N195,S38:S195,AL38:AL195),SUMPRODUCT(H38:H195,AL38:AL195))</f>
        <v>0</v>
      </c>
      <c r="AM213" s="337"/>
    </row>
    <row r="214" spans="1:39" ht="15">
      <c r="B214" s="437" t="s">
        <v>148</v>
      </c>
      <c r="C214" s="364"/>
      <c r="D214" s="384"/>
      <c r="E214" s="384"/>
      <c r="F214" s="384"/>
      <c r="G214" s="384"/>
      <c r="H214" s="384"/>
      <c r="I214" s="384"/>
      <c r="J214" s="384"/>
      <c r="K214" s="384"/>
      <c r="L214" s="384"/>
      <c r="M214" s="384"/>
      <c r="N214" s="384"/>
      <c r="O214" s="383"/>
      <c r="P214" s="384"/>
      <c r="Q214" s="384"/>
      <c r="R214" s="384"/>
      <c r="S214" s="364"/>
      <c r="T214" s="385"/>
      <c r="U214" s="385"/>
      <c r="V214" s="384"/>
      <c r="W214" s="384"/>
      <c r="X214" s="385"/>
      <c r="Y214" s="326">
        <f>SUMPRODUCT(I38:I195,Y38:Y195)</f>
        <v>0</v>
      </c>
      <c r="Z214" s="326">
        <f>SUMPRODUCT(I38:I195,Z38:Z195)</f>
        <v>0</v>
      </c>
      <c r="AA214" s="326">
        <f>IF(AA36="kw",SUMPRODUCT(N38:N195,T38:T195,AA38:AA195),SUMPRODUCT(I38:I195,AA38:AA195))</f>
        <v>0</v>
      </c>
      <c r="AB214" s="326">
        <f>IF(AB36="kw",SUMPRODUCT(N38:N195,T38:T195,AB38:AB195),SUMPRODUCT(I38:I195,AB38:AB195))</f>
        <v>0</v>
      </c>
      <c r="AC214" s="326">
        <f>IF(AC36="kw",SUMPRODUCT(N38:N195,T38:T195,AC38:AC195),SUMPRODUCT(I38:I195,AC38:AC195))</f>
        <v>0</v>
      </c>
      <c r="AD214" s="326">
        <f>IF(AD36="kw",SUMPRODUCT(N38:N195,T38:T195,AD38:AD195),SUMPRODUCT(I38:I195,AD38:AD195))</f>
        <v>0</v>
      </c>
      <c r="AE214" s="326">
        <f>IF(AE36="kw",SUMPRODUCT(N38:N195,T38:T195,AE38:AE195),SUMPRODUCT(I38:I195,AE38:AE195))</f>
        <v>0</v>
      </c>
      <c r="AF214" s="326">
        <f>IF(AF36="kw",SUMPRODUCT(N38:N195,T38:T195,AF38:AF195),SUMPRODUCT(I38:I195,AF38:AF195))</f>
        <v>0</v>
      </c>
      <c r="AG214" s="326">
        <f>IF(AG36="kw",SUMPRODUCT(N38:N195,T38:T195,AG38:AG195),SUMPRODUCT(I38:I195,AG38:AG195))</f>
        <v>0</v>
      </c>
      <c r="AH214" s="326">
        <f>IF(AH36="kw",SUMPRODUCT(N38:N195,T38:T195,AH38:AH195),SUMPRODUCT(I38:I195,AH38:AH195))</f>
        <v>0</v>
      </c>
      <c r="AI214" s="326">
        <f>IF(AI36="kw",SUMPRODUCT(N38:N195,T38:T195,AI38:AI195),SUMPRODUCT(I38:I195,AI38:AI195))</f>
        <v>0</v>
      </c>
      <c r="AJ214" s="326">
        <f>IF(AJ36="kw",SUMPRODUCT(N38:N195,T38:T195,AJ38:AJ195),SUMPRODUCT(I38:I195,AJ38:AJ195))</f>
        <v>0</v>
      </c>
      <c r="AK214" s="326">
        <f>IF(AK36="kw",SUMPRODUCT(N38:N195,T38:T195,AK38:AK195),SUMPRODUCT(I38:I195,AK38:AK195))</f>
        <v>0</v>
      </c>
      <c r="AL214" s="326">
        <f>IF(AL36="kw",SUMPRODUCT(N38:N195,T38:T195,AL38:AL195),SUMPRODUCT(I38:I195,AL38:AL195))</f>
        <v>0</v>
      </c>
      <c r="AM214" s="386"/>
    </row>
    <row r="215" spans="1:39" ht="20.25" customHeight="1">
      <c r="B215" s="368" t="s">
        <v>590</v>
      </c>
      <c r="C215" s="387"/>
      <c r="D215" s="388"/>
      <c r="E215" s="388"/>
      <c r="F215" s="388"/>
      <c r="G215" s="388"/>
      <c r="H215" s="388"/>
      <c r="I215" s="388"/>
      <c r="J215" s="388"/>
      <c r="K215" s="388"/>
      <c r="L215" s="388"/>
      <c r="M215" s="388"/>
      <c r="N215" s="388"/>
      <c r="O215" s="388"/>
      <c r="P215" s="388"/>
      <c r="Q215" s="388"/>
      <c r="R215" s="388"/>
      <c r="S215" s="371"/>
      <c r="T215" s="372"/>
      <c r="U215" s="388"/>
      <c r="V215" s="388"/>
      <c r="W215" s="388"/>
      <c r="X215" s="388"/>
      <c r="Y215" s="409"/>
      <c r="Z215" s="409"/>
      <c r="AA215" s="409"/>
      <c r="AB215" s="409"/>
      <c r="AC215" s="409"/>
      <c r="AD215" s="409"/>
      <c r="AE215" s="409"/>
      <c r="AF215" s="409"/>
      <c r="AG215" s="409"/>
      <c r="AH215" s="409"/>
      <c r="AI215" s="409"/>
      <c r="AJ215" s="409"/>
      <c r="AK215" s="409"/>
      <c r="AL215" s="409"/>
      <c r="AM215" s="389"/>
    </row>
    <row r="216" spans="1:39" ht="15.6">
      <c r="B216" s="438"/>
    </row>
    <row r="217" spans="1:39" ht="15.6">
      <c r="B217" s="438"/>
    </row>
    <row r="218" spans="1:39" ht="15.6">
      <c r="B218" s="280" t="s">
        <v>273</v>
      </c>
      <c r="C218" s="281"/>
      <c r="D218" s="590" t="s">
        <v>525</v>
      </c>
      <c r="E218" s="253"/>
      <c r="F218" s="590"/>
      <c r="G218" s="253"/>
      <c r="H218" s="253"/>
      <c r="I218" s="253"/>
      <c r="J218" s="253"/>
      <c r="K218" s="253"/>
      <c r="L218" s="253"/>
      <c r="M218" s="253"/>
      <c r="N218" s="253"/>
      <c r="O218" s="281"/>
      <c r="P218" s="253"/>
      <c r="Q218" s="253"/>
      <c r="R218" s="253"/>
      <c r="S218" s="253"/>
      <c r="T218" s="253"/>
      <c r="U218" s="253"/>
      <c r="V218" s="253"/>
      <c r="W218" s="253"/>
      <c r="X218" s="253"/>
      <c r="Y218" s="270"/>
      <c r="Z218" s="267"/>
      <c r="AA218" s="267"/>
      <c r="AB218" s="267"/>
      <c r="AC218" s="267"/>
      <c r="AD218" s="267"/>
      <c r="AE218" s="267"/>
      <c r="AF218" s="267"/>
      <c r="AG218" s="267"/>
      <c r="AH218" s="267"/>
      <c r="AI218" s="267"/>
      <c r="AJ218" s="267"/>
      <c r="AK218" s="267"/>
      <c r="AL218" s="267"/>
      <c r="AM218" s="282"/>
    </row>
    <row r="219" spans="1:39" ht="34.5" customHeight="1">
      <c r="B219" s="854" t="s">
        <v>211</v>
      </c>
      <c r="C219" s="856" t="s">
        <v>33</v>
      </c>
      <c r="D219" s="284" t="s">
        <v>421</v>
      </c>
      <c r="E219" s="858" t="s">
        <v>209</v>
      </c>
      <c r="F219" s="859"/>
      <c r="G219" s="859"/>
      <c r="H219" s="859"/>
      <c r="I219" s="859"/>
      <c r="J219" s="859"/>
      <c r="K219" s="859"/>
      <c r="L219" s="859"/>
      <c r="M219" s="860"/>
      <c r="N219" s="864" t="s">
        <v>213</v>
      </c>
      <c r="O219" s="284" t="s">
        <v>422</v>
      </c>
      <c r="P219" s="858" t="s">
        <v>212</v>
      </c>
      <c r="Q219" s="859"/>
      <c r="R219" s="859"/>
      <c r="S219" s="859"/>
      <c r="T219" s="859"/>
      <c r="U219" s="859"/>
      <c r="V219" s="859"/>
      <c r="W219" s="859"/>
      <c r="X219" s="860"/>
      <c r="Y219" s="861" t="s">
        <v>243</v>
      </c>
      <c r="Z219" s="862"/>
      <c r="AA219" s="862"/>
      <c r="AB219" s="862"/>
      <c r="AC219" s="862"/>
      <c r="AD219" s="862"/>
      <c r="AE219" s="862"/>
      <c r="AF219" s="862"/>
      <c r="AG219" s="862"/>
      <c r="AH219" s="862"/>
      <c r="AI219" s="862"/>
      <c r="AJ219" s="862"/>
      <c r="AK219" s="862"/>
      <c r="AL219" s="862"/>
      <c r="AM219" s="863"/>
    </row>
    <row r="220" spans="1:39" ht="60.75" customHeight="1">
      <c r="B220" s="855"/>
      <c r="C220" s="857"/>
      <c r="D220" s="285">
        <v>2016</v>
      </c>
      <c r="E220" s="285">
        <v>2017</v>
      </c>
      <c r="F220" s="285">
        <v>2018</v>
      </c>
      <c r="G220" s="285">
        <v>2019</v>
      </c>
      <c r="H220" s="285">
        <v>2020</v>
      </c>
      <c r="I220" s="285">
        <v>2021</v>
      </c>
      <c r="J220" s="285">
        <v>2022</v>
      </c>
      <c r="K220" s="285">
        <v>2023</v>
      </c>
      <c r="L220" s="285">
        <v>2024</v>
      </c>
      <c r="M220" s="285">
        <v>2025</v>
      </c>
      <c r="N220" s="865"/>
      <c r="O220" s="285">
        <v>2016</v>
      </c>
      <c r="P220" s="285">
        <v>2017</v>
      </c>
      <c r="Q220" s="285">
        <v>2018</v>
      </c>
      <c r="R220" s="285">
        <v>2019</v>
      </c>
      <c r="S220" s="285">
        <v>2020</v>
      </c>
      <c r="T220" s="285">
        <v>2021</v>
      </c>
      <c r="U220" s="285">
        <v>2022</v>
      </c>
      <c r="V220" s="285">
        <v>2023</v>
      </c>
      <c r="W220" s="285">
        <v>2024</v>
      </c>
      <c r="X220" s="285">
        <v>2025</v>
      </c>
      <c r="Y220" s="285" t="str">
        <f>'1.  LRAMVA Summary'!D52</f>
        <v>Residential</v>
      </c>
      <c r="Z220" s="285" t="str">
        <f>'1.  LRAMVA Summary'!E52</f>
        <v>GS&lt;50 kW</v>
      </c>
      <c r="AA220" s="285" t="str">
        <f>'1.  LRAMVA Summary'!F52</f>
        <v>GS&gt;50 to 999 kW</v>
      </c>
      <c r="AB220" s="285" t="str">
        <f>'1.  LRAMVA Summary'!G52</f>
        <v>Intermediate</v>
      </c>
      <c r="AC220" s="285" t="str">
        <f>'1.  LRAMVA Summary'!H52</f>
        <v>Large Use</v>
      </c>
      <c r="AD220" s="285" t="str">
        <f>'1.  LRAMVA Summary'!I52</f>
        <v>Embedded Distributor</v>
      </c>
      <c r="AE220" s="285" t="str">
        <f>'1.  LRAMVA Summary'!J52</f>
        <v>Unmetered Scattered Load</v>
      </c>
      <c r="AF220" s="285" t="str">
        <f>'1.  LRAMVA Summary'!K52</f>
        <v>Sentinel Lighting</v>
      </c>
      <c r="AG220" s="285" t="str">
        <f>'1.  LRAMVA Summary'!L52</f>
        <v>Street Lighting</v>
      </c>
      <c r="AH220" s="285" t="str">
        <f>'1.  LRAMVA Summary'!M52</f>
        <v/>
      </c>
      <c r="AI220" s="285" t="str">
        <f>'1.  LRAMVA Summary'!N52</f>
        <v/>
      </c>
      <c r="AJ220" s="285" t="str">
        <f>'1.  LRAMVA Summary'!O52</f>
        <v/>
      </c>
      <c r="AK220" s="285" t="str">
        <f>'1.  LRAMVA Summary'!P52</f>
        <v/>
      </c>
      <c r="AL220" s="285" t="str">
        <f>'1.  LRAMVA Summary'!Q52</f>
        <v/>
      </c>
      <c r="AM220" s="287" t="str">
        <f>'1.  LRAMVA Summary'!R52</f>
        <v>Total</v>
      </c>
    </row>
    <row r="221" spans="1:39" ht="15.75" hidden="1" customHeight="1">
      <c r="B221" s="518" t="s">
        <v>503</v>
      </c>
      <c r="C221" s="289"/>
      <c r="D221" s="289"/>
      <c r="E221" s="289"/>
      <c r="F221" s="289"/>
      <c r="G221" s="289"/>
      <c r="H221" s="289"/>
      <c r="I221" s="289"/>
      <c r="J221" s="289"/>
      <c r="K221" s="289"/>
      <c r="L221" s="289"/>
      <c r="M221" s="289"/>
      <c r="N221" s="290"/>
      <c r="O221" s="289"/>
      <c r="P221" s="289"/>
      <c r="Q221" s="289"/>
      <c r="R221" s="289"/>
      <c r="S221" s="289"/>
      <c r="T221" s="289"/>
      <c r="U221" s="289"/>
      <c r="V221" s="289"/>
      <c r="W221" s="289"/>
      <c r="X221" s="289"/>
      <c r="Y221" s="291" t="str">
        <f>'1.  LRAMVA Summary'!D53</f>
        <v>kWh</v>
      </c>
      <c r="Z221" s="291" t="str">
        <f>'1.  LRAMVA Summary'!E53</f>
        <v>kWh</v>
      </c>
      <c r="AA221" s="291" t="str">
        <f>'1.  LRAMVA Summary'!F53</f>
        <v>kW</v>
      </c>
      <c r="AB221" s="291" t="str">
        <f>'1.  LRAMVA Summary'!G53</f>
        <v>kW</v>
      </c>
      <c r="AC221" s="291" t="str">
        <f>'1.  LRAMVA Summary'!H53</f>
        <v>kW</v>
      </c>
      <c r="AD221" s="291" t="str">
        <f>'1.  LRAMVA Summary'!I53</f>
        <v>kW</v>
      </c>
      <c r="AE221" s="291" t="str">
        <f>'1.  LRAMVA Summary'!J53</f>
        <v>kWh</v>
      </c>
      <c r="AF221" s="291" t="str">
        <f>'1.  LRAMVA Summary'!K53</f>
        <v>kW</v>
      </c>
      <c r="AG221" s="291" t="str">
        <f>'1.  LRAMVA Summary'!L53</f>
        <v>kW</v>
      </c>
      <c r="AH221" s="291">
        <f>'1.  LRAMVA Summary'!M53</f>
        <v>0</v>
      </c>
      <c r="AI221" s="291">
        <f>'1.  LRAMVA Summary'!N53</f>
        <v>0</v>
      </c>
      <c r="AJ221" s="291">
        <f>'1.  LRAMVA Summary'!O53</f>
        <v>0</v>
      </c>
      <c r="AK221" s="291">
        <f>'1.  LRAMVA Summary'!P53</f>
        <v>0</v>
      </c>
      <c r="AL221" s="291">
        <f>'1.  LRAMVA Summary'!Q53</f>
        <v>0</v>
      </c>
      <c r="AM221" s="292"/>
    </row>
    <row r="222" spans="1:39" ht="15.6" hidden="1" outlineLevel="1">
      <c r="B222" s="288" t="s">
        <v>496</v>
      </c>
      <c r="C222" s="289"/>
      <c r="D222" s="289"/>
      <c r="E222" s="289"/>
      <c r="F222" s="289"/>
      <c r="G222" s="289"/>
      <c r="H222" s="289"/>
      <c r="I222" s="289"/>
      <c r="J222" s="289"/>
      <c r="K222" s="289"/>
      <c r="L222" s="289"/>
      <c r="M222" s="289"/>
      <c r="N222" s="290"/>
      <c r="O222" s="289"/>
      <c r="P222" s="289"/>
      <c r="Q222" s="289"/>
      <c r="R222" s="289"/>
      <c r="S222" s="289"/>
      <c r="T222" s="289"/>
      <c r="U222" s="289"/>
      <c r="V222" s="289"/>
      <c r="W222" s="289"/>
      <c r="X222" s="289"/>
      <c r="Y222" s="291"/>
      <c r="Z222" s="291"/>
      <c r="AA222" s="291"/>
      <c r="AB222" s="291"/>
      <c r="AC222" s="291"/>
      <c r="AD222" s="291"/>
      <c r="AE222" s="291"/>
      <c r="AF222" s="291"/>
      <c r="AG222" s="291"/>
      <c r="AH222" s="291"/>
      <c r="AI222" s="291"/>
      <c r="AJ222" s="291"/>
      <c r="AK222" s="291"/>
      <c r="AL222" s="291"/>
      <c r="AM222" s="292"/>
    </row>
    <row r="223" spans="1:39" ht="15" hidden="1" outlineLevel="1">
      <c r="A223" s="522">
        <v>1</v>
      </c>
      <c r="B223" s="520" t="s">
        <v>95</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ht="15" hidden="1" outlineLevel="1">
      <c r="B224" s="294" t="s">
        <v>289</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 t="shared" ref="Z224" si="559">Z223</f>
        <v>0</v>
      </c>
      <c r="AA224" s="411">
        <f t="shared" ref="AA224" si="560">AA223</f>
        <v>0</v>
      </c>
      <c r="AB224" s="411">
        <f t="shared" ref="AB224" si="561">AB223</f>
        <v>0</v>
      </c>
      <c r="AC224" s="411">
        <f t="shared" ref="AC224" si="562">AC223</f>
        <v>0</v>
      </c>
      <c r="AD224" s="411">
        <f t="shared" ref="AD224" si="563">AD223</f>
        <v>0</v>
      </c>
      <c r="AE224" s="411">
        <f t="shared" ref="AE224" si="564">AE223</f>
        <v>0</v>
      </c>
      <c r="AF224" s="411">
        <f t="shared" ref="AF224" si="565">AF223</f>
        <v>0</v>
      </c>
      <c r="AG224" s="411">
        <f t="shared" ref="AG224" si="566">AG223</f>
        <v>0</v>
      </c>
      <c r="AH224" s="411">
        <f t="shared" ref="AH224" si="567">AH223</f>
        <v>0</v>
      </c>
      <c r="AI224" s="411">
        <f t="shared" ref="AI224" si="568">AI223</f>
        <v>0</v>
      </c>
      <c r="AJ224" s="411">
        <f t="shared" ref="AJ224" si="569">AJ223</f>
        <v>0</v>
      </c>
      <c r="AK224" s="411">
        <f t="shared" ref="AK224" si="570">AK223</f>
        <v>0</v>
      </c>
      <c r="AL224" s="411">
        <f t="shared" ref="AL224" si="571">AL223</f>
        <v>0</v>
      </c>
      <c r="AM224" s="297"/>
    </row>
    <row r="225" spans="1:39" ht="15.6" hidden="1" outlineLevel="1">
      <c r="B225" s="298"/>
      <c r="C225" s="299"/>
      <c r="D225" s="299"/>
      <c r="E225" s="299"/>
      <c r="F225" s="299"/>
      <c r="G225" s="299"/>
      <c r="H225" s="299"/>
      <c r="I225" s="299"/>
      <c r="J225" s="299"/>
      <c r="K225" s="299"/>
      <c r="L225" s="299"/>
      <c r="M225" s="299"/>
      <c r="N225" s="300"/>
      <c r="O225" s="299"/>
      <c r="P225" s="299"/>
      <c r="Q225" s="299"/>
      <c r="R225" s="299"/>
      <c r="S225" s="299"/>
      <c r="T225" s="299"/>
      <c r="U225" s="299"/>
      <c r="V225" s="299"/>
      <c r="W225" s="299"/>
      <c r="X225" s="299"/>
      <c r="Y225" s="412"/>
      <c r="Z225" s="413"/>
      <c r="AA225" s="413"/>
      <c r="AB225" s="413"/>
      <c r="AC225" s="413"/>
      <c r="AD225" s="413"/>
      <c r="AE225" s="413"/>
      <c r="AF225" s="413"/>
      <c r="AG225" s="413"/>
      <c r="AH225" s="413"/>
      <c r="AI225" s="413"/>
      <c r="AJ225" s="413"/>
      <c r="AK225" s="413"/>
      <c r="AL225" s="413"/>
      <c r="AM225" s="302"/>
    </row>
    <row r="226" spans="1:39" ht="15" hidden="1" outlineLevel="1">
      <c r="A226" s="522">
        <v>2</v>
      </c>
      <c r="B226" s="520" t="s">
        <v>96</v>
      </c>
      <c r="C226" s="291" t="s">
        <v>25</v>
      </c>
      <c r="D226" s="295"/>
      <c r="E226" s="295"/>
      <c r="F226" s="295"/>
      <c r="G226" s="295"/>
      <c r="H226" s="295"/>
      <c r="I226" s="295"/>
      <c r="J226" s="295"/>
      <c r="K226" s="295"/>
      <c r="L226" s="295"/>
      <c r="M226" s="295"/>
      <c r="N226" s="291"/>
      <c r="O226" s="295"/>
      <c r="P226" s="295"/>
      <c r="Q226" s="295"/>
      <c r="R226" s="295"/>
      <c r="S226" s="295"/>
      <c r="T226" s="295"/>
      <c r="U226" s="295"/>
      <c r="V226" s="295"/>
      <c r="W226" s="295"/>
      <c r="X226" s="295"/>
      <c r="Y226" s="410"/>
      <c r="Z226" s="410"/>
      <c r="AA226" s="410"/>
      <c r="AB226" s="410"/>
      <c r="AC226" s="410"/>
      <c r="AD226" s="410"/>
      <c r="AE226" s="410"/>
      <c r="AF226" s="410"/>
      <c r="AG226" s="410"/>
      <c r="AH226" s="410"/>
      <c r="AI226" s="410"/>
      <c r="AJ226" s="410"/>
      <c r="AK226" s="410"/>
      <c r="AL226" s="410"/>
      <c r="AM226" s="296">
        <f>SUM(Y226:AL226)</f>
        <v>0</v>
      </c>
    </row>
    <row r="227" spans="1:39" ht="15" hidden="1" outlineLevel="1">
      <c r="B227" s="294" t="s">
        <v>289</v>
      </c>
      <c r="C227" s="291" t="s">
        <v>163</v>
      </c>
      <c r="D227" s="295"/>
      <c r="E227" s="295"/>
      <c r="F227" s="295"/>
      <c r="G227" s="295"/>
      <c r="H227" s="295"/>
      <c r="I227" s="295"/>
      <c r="J227" s="295"/>
      <c r="K227" s="295"/>
      <c r="L227" s="295"/>
      <c r="M227" s="295"/>
      <c r="N227" s="468"/>
      <c r="O227" s="295"/>
      <c r="P227" s="295"/>
      <c r="Q227" s="295"/>
      <c r="R227" s="295"/>
      <c r="S227" s="295"/>
      <c r="T227" s="295"/>
      <c r="U227" s="295"/>
      <c r="V227" s="295"/>
      <c r="W227" s="295"/>
      <c r="X227" s="295"/>
      <c r="Y227" s="411">
        <f>Y226</f>
        <v>0</v>
      </c>
      <c r="Z227" s="411">
        <f t="shared" ref="Z227" si="572">Z226</f>
        <v>0</v>
      </c>
      <c r="AA227" s="411">
        <f t="shared" ref="AA227" si="573">AA226</f>
        <v>0</v>
      </c>
      <c r="AB227" s="411">
        <f t="shared" ref="AB227" si="574">AB226</f>
        <v>0</v>
      </c>
      <c r="AC227" s="411">
        <f t="shared" ref="AC227" si="575">AC226</f>
        <v>0</v>
      </c>
      <c r="AD227" s="411">
        <f t="shared" ref="AD227" si="576">AD226</f>
        <v>0</v>
      </c>
      <c r="AE227" s="411">
        <f t="shared" ref="AE227" si="577">AE226</f>
        <v>0</v>
      </c>
      <c r="AF227" s="411">
        <f t="shared" ref="AF227" si="578">AF226</f>
        <v>0</v>
      </c>
      <c r="AG227" s="411">
        <f t="shared" ref="AG227" si="579">AG226</f>
        <v>0</v>
      </c>
      <c r="AH227" s="411">
        <f t="shared" ref="AH227" si="580">AH226</f>
        <v>0</v>
      </c>
      <c r="AI227" s="411">
        <f t="shared" ref="AI227" si="581">AI226</f>
        <v>0</v>
      </c>
      <c r="AJ227" s="411">
        <f t="shared" ref="AJ227" si="582">AJ226</f>
        <v>0</v>
      </c>
      <c r="AK227" s="411">
        <f t="shared" ref="AK227" si="583">AK226</f>
        <v>0</v>
      </c>
      <c r="AL227" s="411">
        <f t="shared" ref="AL227" si="584">AL226</f>
        <v>0</v>
      </c>
      <c r="AM227" s="297"/>
    </row>
    <row r="228" spans="1:39" ht="15.6" hidden="1" outlineLevel="1">
      <c r="B228" s="298"/>
      <c r="C228" s="299"/>
      <c r="D228" s="304"/>
      <c r="E228" s="304"/>
      <c r="F228" s="304"/>
      <c r="G228" s="304"/>
      <c r="H228" s="304"/>
      <c r="I228" s="304"/>
      <c r="J228" s="304"/>
      <c r="K228" s="304"/>
      <c r="L228" s="304"/>
      <c r="M228" s="304"/>
      <c r="N228" s="300"/>
      <c r="O228" s="304"/>
      <c r="P228" s="304"/>
      <c r="Q228" s="304"/>
      <c r="R228" s="304"/>
      <c r="S228" s="304"/>
      <c r="T228" s="304"/>
      <c r="U228" s="304"/>
      <c r="V228" s="304"/>
      <c r="W228" s="304"/>
      <c r="X228" s="304"/>
      <c r="Y228" s="412"/>
      <c r="Z228" s="413"/>
      <c r="AA228" s="413"/>
      <c r="AB228" s="413"/>
      <c r="AC228" s="413"/>
      <c r="AD228" s="413"/>
      <c r="AE228" s="413"/>
      <c r="AF228" s="413"/>
      <c r="AG228" s="413"/>
      <c r="AH228" s="413"/>
      <c r="AI228" s="413"/>
      <c r="AJ228" s="413"/>
      <c r="AK228" s="413"/>
      <c r="AL228" s="413"/>
      <c r="AM228" s="302"/>
    </row>
    <row r="229" spans="1:39" ht="15" hidden="1" outlineLevel="1">
      <c r="A229" s="522">
        <v>3</v>
      </c>
      <c r="B229" s="520" t="s">
        <v>97</v>
      </c>
      <c r="C229" s="291" t="s">
        <v>25</v>
      </c>
      <c r="D229" s="295"/>
      <c r="E229" s="295"/>
      <c r="F229" s="295"/>
      <c r="G229" s="295"/>
      <c r="H229" s="295"/>
      <c r="I229" s="295"/>
      <c r="J229" s="295"/>
      <c r="K229" s="295"/>
      <c r="L229" s="295"/>
      <c r="M229" s="295"/>
      <c r="N229" s="291"/>
      <c r="O229" s="295"/>
      <c r="P229" s="295"/>
      <c r="Q229" s="295"/>
      <c r="R229" s="295"/>
      <c r="S229" s="295"/>
      <c r="T229" s="295"/>
      <c r="U229" s="295"/>
      <c r="V229" s="295"/>
      <c r="W229" s="295"/>
      <c r="X229" s="295"/>
      <c r="Y229" s="410"/>
      <c r="Z229" s="410"/>
      <c r="AA229" s="410"/>
      <c r="AB229" s="410"/>
      <c r="AC229" s="410"/>
      <c r="AD229" s="410"/>
      <c r="AE229" s="410"/>
      <c r="AF229" s="410"/>
      <c r="AG229" s="410"/>
      <c r="AH229" s="410"/>
      <c r="AI229" s="410"/>
      <c r="AJ229" s="410"/>
      <c r="AK229" s="410"/>
      <c r="AL229" s="410"/>
      <c r="AM229" s="296">
        <f>SUM(Y229:AL229)</f>
        <v>0</v>
      </c>
    </row>
    <row r="230" spans="1:39" ht="15" hidden="1" outlineLevel="1">
      <c r="B230" s="294" t="s">
        <v>289</v>
      </c>
      <c r="C230" s="291" t="s">
        <v>163</v>
      </c>
      <c r="D230" s="295"/>
      <c r="E230" s="295"/>
      <c r="F230" s="295"/>
      <c r="G230" s="295"/>
      <c r="H230" s="295"/>
      <c r="I230" s="295"/>
      <c r="J230" s="295"/>
      <c r="K230" s="295"/>
      <c r="L230" s="295"/>
      <c r="M230" s="295"/>
      <c r="N230" s="468"/>
      <c r="O230" s="295"/>
      <c r="P230" s="295"/>
      <c r="Q230" s="295"/>
      <c r="R230" s="295"/>
      <c r="S230" s="295"/>
      <c r="T230" s="295"/>
      <c r="U230" s="295"/>
      <c r="V230" s="295"/>
      <c r="W230" s="295"/>
      <c r="X230" s="295"/>
      <c r="Y230" s="411">
        <f>Y229</f>
        <v>0</v>
      </c>
      <c r="Z230" s="411">
        <f t="shared" ref="Z230" si="585">Z229</f>
        <v>0</v>
      </c>
      <c r="AA230" s="411">
        <f t="shared" ref="AA230" si="586">AA229</f>
        <v>0</v>
      </c>
      <c r="AB230" s="411">
        <f t="shared" ref="AB230" si="587">AB229</f>
        <v>0</v>
      </c>
      <c r="AC230" s="411">
        <f t="shared" ref="AC230" si="588">AC229</f>
        <v>0</v>
      </c>
      <c r="AD230" s="411">
        <f t="shared" ref="AD230" si="589">AD229</f>
        <v>0</v>
      </c>
      <c r="AE230" s="411">
        <f t="shared" ref="AE230" si="590">AE229</f>
        <v>0</v>
      </c>
      <c r="AF230" s="411">
        <f t="shared" ref="AF230" si="591">AF229</f>
        <v>0</v>
      </c>
      <c r="AG230" s="411">
        <f t="shared" ref="AG230" si="592">AG229</f>
        <v>0</v>
      </c>
      <c r="AH230" s="411">
        <f t="shared" ref="AH230" si="593">AH229</f>
        <v>0</v>
      </c>
      <c r="AI230" s="411">
        <f t="shared" ref="AI230" si="594">AI229</f>
        <v>0</v>
      </c>
      <c r="AJ230" s="411">
        <f t="shared" ref="AJ230" si="595">AJ229</f>
        <v>0</v>
      </c>
      <c r="AK230" s="411">
        <f t="shared" ref="AK230" si="596">AK229</f>
        <v>0</v>
      </c>
      <c r="AL230" s="411">
        <f t="shared" ref="AL230" si="597">AL229</f>
        <v>0</v>
      </c>
      <c r="AM230" s="297"/>
    </row>
    <row r="231" spans="1:39" ht="15" hidden="1" outlineLevel="1">
      <c r="B231" s="294"/>
      <c r="C231" s="305"/>
      <c r="D231" s="291"/>
      <c r="E231" s="291"/>
      <c r="F231" s="291"/>
      <c r="G231" s="291"/>
      <c r="H231" s="291"/>
      <c r="I231" s="291"/>
      <c r="J231" s="291"/>
      <c r="K231" s="291"/>
      <c r="L231" s="291"/>
      <c r="M231" s="291"/>
      <c r="N231" s="291"/>
      <c r="O231" s="291"/>
      <c r="P231" s="291"/>
      <c r="Q231" s="291"/>
      <c r="R231" s="291"/>
      <c r="S231" s="291"/>
      <c r="T231" s="291"/>
      <c r="U231" s="291"/>
      <c r="V231" s="291"/>
      <c r="W231" s="291"/>
      <c r="X231" s="291"/>
      <c r="Y231" s="412"/>
      <c r="Z231" s="412"/>
      <c r="AA231" s="412"/>
      <c r="AB231" s="412"/>
      <c r="AC231" s="412"/>
      <c r="AD231" s="412"/>
      <c r="AE231" s="412"/>
      <c r="AF231" s="412"/>
      <c r="AG231" s="412"/>
      <c r="AH231" s="412"/>
      <c r="AI231" s="412"/>
      <c r="AJ231" s="412"/>
      <c r="AK231" s="412"/>
      <c r="AL231" s="412"/>
      <c r="AM231" s="306"/>
    </row>
    <row r="232" spans="1:39" ht="15" hidden="1" outlineLevel="1">
      <c r="A232" s="522">
        <v>4</v>
      </c>
      <c r="B232" s="520" t="s">
        <v>679</v>
      </c>
      <c r="C232" s="291" t="s">
        <v>25</v>
      </c>
      <c r="D232" s="295"/>
      <c r="E232" s="295"/>
      <c r="F232" s="295"/>
      <c r="G232" s="295"/>
      <c r="H232" s="295"/>
      <c r="I232" s="295"/>
      <c r="J232" s="295"/>
      <c r="K232" s="295"/>
      <c r="L232" s="295"/>
      <c r="M232" s="295"/>
      <c r="N232" s="291"/>
      <c r="O232" s="295"/>
      <c r="P232" s="295"/>
      <c r="Q232" s="295"/>
      <c r="R232" s="295"/>
      <c r="S232" s="295"/>
      <c r="T232" s="295"/>
      <c r="U232" s="295"/>
      <c r="V232" s="295"/>
      <c r="W232" s="295"/>
      <c r="X232" s="295"/>
      <c r="Y232" s="410"/>
      <c r="Z232" s="410"/>
      <c r="AA232" s="410"/>
      <c r="AB232" s="410"/>
      <c r="AC232" s="410"/>
      <c r="AD232" s="410"/>
      <c r="AE232" s="410"/>
      <c r="AF232" s="410"/>
      <c r="AG232" s="410"/>
      <c r="AH232" s="410"/>
      <c r="AI232" s="410"/>
      <c r="AJ232" s="410"/>
      <c r="AK232" s="410"/>
      <c r="AL232" s="410"/>
      <c r="AM232" s="296">
        <f>SUM(Y232:AL232)</f>
        <v>0</v>
      </c>
    </row>
    <row r="233" spans="1:39" ht="15" hidden="1" outlineLevel="1">
      <c r="B233" s="294" t="s">
        <v>289</v>
      </c>
      <c r="C233" s="291" t="s">
        <v>163</v>
      </c>
      <c r="D233" s="295"/>
      <c r="E233" s="295"/>
      <c r="F233" s="295"/>
      <c r="G233" s="295"/>
      <c r="H233" s="295"/>
      <c r="I233" s="295"/>
      <c r="J233" s="295"/>
      <c r="K233" s="295"/>
      <c r="L233" s="295"/>
      <c r="M233" s="295"/>
      <c r="N233" s="468"/>
      <c r="O233" s="295"/>
      <c r="P233" s="295"/>
      <c r="Q233" s="295"/>
      <c r="R233" s="295"/>
      <c r="S233" s="295"/>
      <c r="T233" s="295"/>
      <c r="U233" s="295"/>
      <c r="V233" s="295"/>
      <c r="W233" s="295"/>
      <c r="X233" s="295"/>
      <c r="Y233" s="411">
        <f>Y232</f>
        <v>0</v>
      </c>
      <c r="Z233" s="411">
        <f t="shared" ref="Z233" si="598">Z232</f>
        <v>0</v>
      </c>
      <c r="AA233" s="411">
        <f t="shared" ref="AA233" si="599">AA232</f>
        <v>0</v>
      </c>
      <c r="AB233" s="411">
        <f t="shared" ref="AB233" si="600">AB232</f>
        <v>0</v>
      </c>
      <c r="AC233" s="411">
        <f t="shared" ref="AC233" si="601">AC232</f>
        <v>0</v>
      </c>
      <c r="AD233" s="411">
        <f t="shared" ref="AD233" si="602">AD232</f>
        <v>0</v>
      </c>
      <c r="AE233" s="411">
        <f t="shared" ref="AE233" si="603">AE232</f>
        <v>0</v>
      </c>
      <c r="AF233" s="411">
        <f t="shared" ref="AF233" si="604">AF232</f>
        <v>0</v>
      </c>
      <c r="AG233" s="411">
        <f t="shared" ref="AG233" si="605">AG232</f>
        <v>0</v>
      </c>
      <c r="AH233" s="411">
        <f t="shared" ref="AH233" si="606">AH232</f>
        <v>0</v>
      </c>
      <c r="AI233" s="411">
        <f t="shared" ref="AI233" si="607">AI232</f>
        <v>0</v>
      </c>
      <c r="AJ233" s="411">
        <f t="shared" ref="AJ233" si="608">AJ232</f>
        <v>0</v>
      </c>
      <c r="AK233" s="411">
        <f t="shared" ref="AK233" si="609">AK232</f>
        <v>0</v>
      </c>
      <c r="AL233" s="411">
        <f t="shared" ref="AL233" si="610">AL232</f>
        <v>0</v>
      </c>
      <c r="AM233" s="297"/>
    </row>
    <row r="234" spans="1:39" ht="15" hidden="1" outlineLevel="1">
      <c r="B234" s="294"/>
      <c r="C234" s="305"/>
      <c r="D234" s="304"/>
      <c r="E234" s="304"/>
      <c r="F234" s="304"/>
      <c r="G234" s="304"/>
      <c r="H234" s="304"/>
      <c r="I234" s="304"/>
      <c r="J234" s="304"/>
      <c r="K234" s="304"/>
      <c r="L234" s="304"/>
      <c r="M234" s="304"/>
      <c r="N234" s="291"/>
      <c r="O234" s="304"/>
      <c r="P234" s="304"/>
      <c r="Q234" s="304"/>
      <c r="R234" s="304"/>
      <c r="S234" s="304"/>
      <c r="T234" s="304"/>
      <c r="U234" s="304"/>
      <c r="V234" s="304"/>
      <c r="W234" s="304"/>
      <c r="X234" s="304"/>
      <c r="Y234" s="412"/>
      <c r="Z234" s="412"/>
      <c r="AA234" s="412"/>
      <c r="AB234" s="412"/>
      <c r="AC234" s="412"/>
      <c r="AD234" s="412"/>
      <c r="AE234" s="412"/>
      <c r="AF234" s="412"/>
      <c r="AG234" s="412"/>
      <c r="AH234" s="412"/>
      <c r="AI234" s="412"/>
      <c r="AJ234" s="412"/>
      <c r="AK234" s="412"/>
      <c r="AL234" s="412"/>
      <c r="AM234" s="306"/>
    </row>
    <row r="235" spans="1:39" ht="30" hidden="1" outlineLevel="1">
      <c r="A235" s="522">
        <v>5</v>
      </c>
      <c r="B235" s="520" t="s">
        <v>98</v>
      </c>
      <c r="C235" s="291" t="s">
        <v>25</v>
      </c>
      <c r="D235" s="295"/>
      <c r="E235" s="295"/>
      <c r="F235" s="295"/>
      <c r="G235" s="295"/>
      <c r="H235" s="295"/>
      <c r="I235" s="295"/>
      <c r="J235" s="295"/>
      <c r="K235" s="295"/>
      <c r="L235" s="295"/>
      <c r="M235" s="295"/>
      <c r="N235" s="291"/>
      <c r="O235" s="295"/>
      <c r="P235" s="295"/>
      <c r="Q235" s="295"/>
      <c r="R235" s="295"/>
      <c r="S235" s="295"/>
      <c r="T235" s="295"/>
      <c r="U235" s="295"/>
      <c r="V235" s="295"/>
      <c r="W235" s="295"/>
      <c r="X235" s="295"/>
      <c r="Y235" s="410"/>
      <c r="Z235" s="410"/>
      <c r="AA235" s="410"/>
      <c r="AB235" s="410"/>
      <c r="AC235" s="410"/>
      <c r="AD235" s="410"/>
      <c r="AE235" s="410"/>
      <c r="AF235" s="410"/>
      <c r="AG235" s="410"/>
      <c r="AH235" s="410"/>
      <c r="AI235" s="410"/>
      <c r="AJ235" s="410"/>
      <c r="AK235" s="410"/>
      <c r="AL235" s="410"/>
      <c r="AM235" s="296">
        <f>SUM(Y235:AL235)</f>
        <v>0</v>
      </c>
    </row>
    <row r="236" spans="1:39" ht="15" hidden="1" outlineLevel="1">
      <c r="B236" s="294" t="s">
        <v>289</v>
      </c>
      <c r="C236" s="291" t="s">
        <v>163</v>
      </c>
      <c r="D236" s="295"/>
      <c r="E236" s="295"/>
      <c r="F236" s="295"/>
      <c r="G236" s="295"/>
      <c r="H236" s="295"/>
      <c r="I236" s="295"/>
      <c r="J236" s="295"/>
      <c r="K236" s="295"/>
      <c r="L236" s="295"/>
      <c r="M236" s="295"/>
      <c r="N236" s="468"/>
      <c r="O236" s="295"/>
      <c r="P236" s="295"/>
      <c r="Q236" s="295"/>
      <c r="R236" s="295"/>
      <c r="S236" s="295"/>
      <c r="T236" s="295"/>
      <c r="U236" s="295"/>
      <c r="V236" s="295"/>
      <c r="W236" s="295"/>
      <c r="X236" s="295"/>
      <c r="Y236" s="411">
        <f>Y235</f>
        <v>0</v>
      </c>
      <c r="Z236" s="411">
        <f t="shared" ref="Z236" si="611">Z235</f>
        <v>0</v>
      </c>
      <c r="AA236" s="411">
        <f t="shared" ref="AA236" si="612">AA235</f>
        <v>0</v>
      </c>
      <c r="AB236" s="411">
        <f t="shared" ref="AB236" si="613">AB235</f>
        <v>0</v>
      </c>
      <c r="AC236" s="411">
        <f t="shared" ref="AC236" si="614">AC235</f>
        <v>0</v>
      </c>
      <c r="AD236" s="411">
        <f t="shared" ref="AD236" si="615">AD235</f>
        <v>0</v>
      </c>
      <c r="AE236" s="411">
        <f t="shared" ref="AE236" si="616">AE235</f>
        <v>0</v>
      </c>
      <c r="AF236" s="411">
        <f t="shared" ref="AF236" si="617">AF235</f>
        <v>0</v>
      </c>
      <c r="AG236" s="411">
        <f t="shared" ref="AG236" si="618">AG235</f>
        <v>0</v>
      </c>
      <c r="AH236" s="411">
        <f t="shared" ref="AH236" si="619">AH235</f>
        <v>0</v>
      </c>
      <c r="AI236" s="411">
        <f t="shared" ref="AI236" si="620">AI235</f>
        <v>0</v>
      </c>
      <c r="AJ236" s="411">
        <f t="shared" ref="AJ236" si="621">AJ235</f>
        <v>0</v>
      </c>
      <c r="AK236" s="411">
        <f t="shared" ref="AK236" si="622">AK235</f>
        <v>0</v>
      </c>
      <c r="AL236" s="411">
        <f t="shared" ref="AL236" si="623">AL235</f>
        <v>0</v>
      </c>
      <c r="AM236" s="297"/>
    </row>
    <row r="237" spans="1:39" ht="15" hidden="1" outlineLevel="1">
      <c r="B237" s="294"/>
      <c r="C237" s="291"/>
      <c r="D237" s="291"/>
      <c r="E237" s="291"/>
      <c r="F237" s="291"/>
      <c r="G237" s="291"/>
      <c r="H237" s="291"/>
      <c r="I237" s="291"/>
      <c r="J237" s="291"/>
      <c r="K237" s="291"/>
      <c r="L237" s="291"/>
      <c r="M237" s="291"/>
      <c r="N237" s="291"/>
      <c r="O237" s="291"/>
      <c r="P237" s="291"/>
      <c r="Q237" s="291"/>
      <c r="R237" s="291"/>
      <c r="S237" s="291"/>
      <c r="T237" s="291"/>
      <c r="U237" s="291"/>
      <c r="V237" s="291"/>
      <c r="W237" s="291"/>
      <c r="X237" s="291"/>
      <c r="Y237" s="422"/>
      <c r="Z237" s="423"/>
      <c r="AA237" s="423"/>
      <c r="AB237" s="423"/>
      <c r="AC237" s="423"/>
      <c r="AD237" s="423"/>
      <c r="AE237" s="423"/>
      <c r="AF237" s="423"/>
      <c r="AG237" s="423"/>
      <c r="AH237" s="423"/>
      <c r="AI237" s="423"/>
      <c r="AJ237" s="423"/>
      <c r="AK237" s="423"/>
      <c r="AL237" s="423"/>
      <c r="AM237" s="297"/>
    </row>
    <row r="238" spans="1:39" ht="15.6" hidden="1" outlineLevel="1">
      <c r="B238" s="319" t="s">
        <v>497</v>
      </c>
      <c r="C238" s="289"/>
      <c r="D238" s="289"/>
      <c r="E238" s="289"/>
      <c r="F238" s="289"/>
      <c r="G238" s="289"/>
      <c r="H238" s="289"/>
      <c r="I238" s="289"/>
      <c r="J238" s="289"/>
      <c r="K238" s="289"/>
      <c r="L238" s="289"/>
      <c r="M238" s="289"/>
      <c r="N238" s="290"/>
      <c r="O238" s="289"/>
      <c r="P238" s="289"/>
      <c r="Q238" s="289"/>
      <c r="R238" s="289"/>
      <c r="S238" s="289"/>
      <c r="T238" s="289"/>
      <c r="U238" s="289"/>
      <c r="V238" s="289"/>
      <c r="W238" s="289"/>
      <c r="X238" s="289"/>
      <c r="Y238" s="414"/>
      <c r="Z238" s="414"/>
      <c r="AA238" s="414"/>
      <c r="AB238" s="414"/>
      <c r="AC238" s="414"/>
      <c r="AD238" s="414"/>
      <c r="AE238" s="414"/>
      <c r="AF238" s="414"/>
      <c r="AG238" s="414"/>
      <c r="AH238" s="414"/>
      <c r="AI238" s="414"/>
      <c r="AJ238" s="414"/>
      <c r="AK238" s="414"/>
      <c r="AL238" s="414"/>
      <c r="AM238" s="292"/>
    </row>
    <row r="239" spans="1:39" ht="15" hidden="1" outlineLevel="1">
      <c r="A239" s="522">
        <v>6</v>
      </c>
      <c r="B239" s="520" t="s">
        <v>99</v>
      </c>
      <c r="C239" s="291" t="s">
        <v>25</v>
      </c>
      <c r="D239" s="295"/>
      <c r="E239" s="295"/>
      <c r="F239" s="295"/>
      <c r="G239" s="295"/>
      <c r="H239" s="295"/>
      <c r="I239" s="295"/>
      <c r="J239" s="295"/>
      <c r="K239" s="295"/>
      <c r="L239" s="295"/>
      <c r="M239" s="295"/>
      <c r="N239" s="295">
        <v>12</v>
      </c>
      <c r="O239" s="295"/>
      <c r="P239" s="295"/>
      <c r="Q239" s="295"/>
      <c r="R239" s="295"/>
      <c r="S239" s="295"/>
      <c r="T239" s="295"/>
      <c r="U239" s="295"/>
      <c r="V239" s="295"/>
      <c r="W239" s="295"/>
      <c r="X239" s="295"/>
      <c r="Y239" s="415"/>
      <c r="Z239" s="410"/>
      <c r="AA239" s="410"/>
      <c r="AB239" s="410"/>
      <c r="AC239" s="410"/>
      <c r="AD239" s="410"/>
      <c r="AE239" s="410"/>
      <c r="AF239" s="415"/>
      <c r="AG239" s="415"/>
      <c r="AH239" s="415"/>
      <c r="AI239" s="415"/>
      <c r="AJ239" s="415"/>
      <c r="AK239" s="415"/>
      <c r="AL239" s="415"/>
      <c r="AM239" s="296">
        <f>SUM(Y239:AL239)</f>
        <v>0</v>
      </c>
    </row>
    <row r="240" spans="1:39" ht="15" hidden="1" outlineLevel="1">
      <c r="B240" s="294" t="s">
        <v>289</v>
      </c>
      <c r="C240" s="291" t="s">
        <v>163</v>
      </c>
      <c r="D240" s="295"/>
      <c r="E240" s="295"/>
      <c r="F240" s="295"/>
      <c r="G240" s="295"/>
      <c r="H240" s="295"/>
      <c r="I240" s="295"/>
      <c r="J240" s="295"/>
      <c r="K240" s="295"/>
      <c r="L240" s="295"/>
      <c r="M240" s="295"/>
      <c r="N240" s="295">
        <f>N239</f>
        <v>12</v>
      </c>
      <c r="O240" s="295"/>
      <c r="P240" s="295"/>
      <c r="Q240" s="295"/>
      <c r="R240" s="295"/>
      <c r="S240" s="295"/>
      <c r="T240" s="295"/>
      <c r="U240" s="295"/>
      <c r="V240" s="295"/>
      <c r="W240" s="295"/>
      <c r="X240" s="295"/>
      <c r="Y240" s="411">
        <f>Y239</f>
        <v>0</v>
      </c>
      <c r="Z240" s="411">
        <f t="shared" ref="Z240" si="624">Z239</f>
        <v>0</v>
      </c>
      <c r="AA240" s="411">
        <f t="shared" ref="AA240" si="625">AA239</f>
        <v>0</v>
      </c>
      <c r="AB240" s="411">
        <f t="shared" ref="AB240" si="626">AB239</f>
        <v>0</v>
      </c>
      <c r="AC240" s="411">
        <f t="shared" ref="AC240" si="627">AC239</f>
        <v>0</v>
      </c>
      <c r="AD240" s="411">
        <f t="shared" ref="AD240" si="628">AD239</f>
        <v>0</v>
      </c>
      <c r="AE240" s="411">
        <f t="shared" ref="AE240" si="629">AE239</f>
        <v>0</v>
      </c>
      <c r="AF240" s="411">
        <f t="shared" ref="AF240" si="630">AF239</f>
        <v>0</v>
      </c>
      <c r="AG240" s="411">
        <f t="shared" ref="AG240" si="631">AG239</f>
        <v>0</v>
      </c>
      <c r="AH240" s="411">
        <f t="shared" ref="AH240" si="632">AH239</f>
        <v>0</v>
      </c>
      <c r="AI240" s="411">
        <f t="shared" ref="AI240" si="633">AI239</f>
        <v>0</v>
      </c>
      <c r="AJ240" s="411">
        <f t="shared" ref="AJ240" si="634">AJ239</f>
        <v>0</v>
      </c>
      <c r="AK240" s="411">
        <f t="shared" ref="AK240" si="635">AK239</f>
        <v>0</v>
      </c>
      <c r="AL240" s="411">
        <f t="shared" ref="AL240" si="636">AL239</f>
        <v>0</v>
      </c>
      <c r="AM240" s="311"/>
    </row>
    <row r="241" spans="1:39" ht="15" hidden="1" outlineLevel="1">
      <c r="B241" s="310"/>
      <c r="C241" s="312"/>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16"/>
      <c r="Z241" s="416"/>
      <c r="AA241" s="416"/>
      <c r="AB241" s="416"/>
      <c r="AC241" s="416"/>
      <c r="AD241" s="416"/>
      <c r="AE241" s="416"/>
      <c r="AF241" s="416"/>
      <c r="AG241" s="416"/>
      <c r="AH241" s="416"/>
      <c r="AI241" s="416"/>
      <c r="AJ241" s="416"/>
      <c r="AK241" s="416"/>
      <c r="AL241" s="416"/>
      <c r="AM241" s="313"/>
    </row>
    <row r="242" spans="1:39" ht="30" hidden="1" outlineLevel="1">
      <c r="A242" s="522">
        <v>7</v>
      </c>
      <c r="B242" s="520" t="s">
        <v>100</v>
      </c>
      <c r="C242" s="291" t="s">
        <v>25</v>
      </c>
      <c r="D242" s="295"/>
      <c r="E242" s="295"/>
      <c r="F242" s="295"/>
      <c r="G242" s="295"/>
      <c r="H242" s="295"/>
      <c r="I242" s="295"/>
      <c r="J242" s="295"/>
      <c r="K242" s="295"/>
      <c r="L242" s="295"/>
      <c r="M242" s="295"/>
      <c r="N242" s="295">
        <v>12</v>
      </c>
      <c r="O242" s="295"/>
      <c r="P242" s="295"/>
      <c r="Q242" s="295"/>
      <c r="R242" s="295"/>
      <c r="S242" s="295"/>
      <c r="T242" s="295"/>
      <c r="U242" s="295"/>
      <c r="V242" s="295"/>
      <c r="W242" s="295"/>
      <c r="X242" s="295"/>
      <c r="Y242" s="415"/>
      <c r="Z242" s="410"/>
      <c r="AA242" s="410"/>
      <c r="AB242" s="410"/>
      <c r="AC242" s="410"/>
      <c r="AD242" s="410"/>
      <c r="AE242" s="410"/>
      <c r="AF242" s="415"/>
      <c r="AG242" s="415"/>
      <c r="AH242" s="415"/>
      <c r="AI242" s="415"/>
      <c r="AJ242" s="415"/>
      <c r="AK242" s="415"/>
      <c r="AL242" s="415"/>
      <c r="AM242" s="296">
        <f>SUM(Y242:AL242)</f>
        <v>0</v>
      </c>
    </row>
    <row r="243" spans="1:39" ht="15" hidden="1" outlineLevel="1">
      <c r="B243" s="294" t="s">
        <v>289</v>
      </c>
      <c r="C243" s="291" t="s">
        <v>163</v>
      </c>
      <c r="D243" s="295"/>
      <c r="E243" s="295"/>
      <c r="F243" s="295"/>
      <c r="G243" s="295"/>
      <c r="H243" s="295"/>
      <c r="I243" s="295"/>
      <c r="J243" s="295"/>
      <c r="K243" s="295"/>
      <c r="L243" s="295"/>
      <c r="M243" s="295"/>
      <c r="N243" s="295">
        <f>N242</f>
        <v>12</v>
      </c>
      <c r="O243" s="295"/>
      <c r="P243" s="295"/>
      <c r="Q243" s="295"/>
      <c r="R243" s="295"/>
      <c r="S243" s="295"/>
      <c r="T243" s="295"/>
      <c r="U243" s="295"/>
      <c r="V243" s="295"/>
      <c r="W243" s="295"/>
      <c r="X243" s="295"/>
      <c r="Y243" s="411">
        <f>Y242</f>
        <v>0</v>
      </c>
      <c r="Z243" s="411">
        <f t="shared" ref="Z243" si="637">Z242</f>
        <v>0</v>
      </c>
      <c r="AA243" s="411">
        <f t="shared" ref="AA243" si="638">AA242</f>
        <v>0</v>
      </c>
      <c r="AB243" s="411">
        <f t="shared" ref="AB243" si="639">AB242</f>
        <v>0</v>
      </c>
      <c r="AC243" s="411">
        <f t="shared" ref="AC243" si="640">AC242</f>
        <v>0</v>
      </c>
      <c r="AD243" s="411">
        <f t="shared" ref="AD243" si="641">AD242</f>
        <v>0</v>
      </c>
      <c r="AE243" s="411">
        <f t="shared" ref="AE243" si="642">AE242</f>
        <v>0</v>
      </c>
      <c r="AF243" s="411">
        <f t="shared" ref="AF243" si="643">AF242</f>
        <v>0</v>
      </c>
      <c r="AG243" s="411">
        <f t="shared" ref="AG243" si="644">AG242</f>
        <v>0</v>
      </c>
      <c r="AH243" s="411">
        <f t="shared" ref="AH243" si="645">AH242</f>
        <v>0</v>
      </c>
      <c r="AI243" s="411">
        <f t="shared" ref="AI243" si="646">AI242</f>
        <v>0</v>
      </c>
      <c r="AJ243" s="411">
        <f t="shared" ref="AJ243" si="647">AJ242</f>
        <v>0</v>
      </c>
      <c r="AK243" s="411">
        <f t="shared" ref="AK243" si="648">AK242</f>
        <v>0</v>
      </c>
      <c r="AL243" s="411">
        <f t="shared" ref="AL243" si="649">AL242</f>
        <v>0</v>
      </c>
      <c r="AM243" s="311"/>
    </row>
    <row r="244" spans="1:39" ht="15" hidden="1" outlineLevel="1">
      <c r="B244" s="314"/>
      <c r="C244" s="312"/>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6"/>
      <c r="Z244" s="417"/>
      <c r="AA244" s="416"/>
      <c r="AB244" s="416"/>
      <c r="AC244" s="416"/>
      <c r="AD244" s="416"/>
      <c r="AE244" s="416"/>
      <c r="AF244" s="416"/>
      <c r="AG244" s="416"/>
      <c r="AH244" s="416"/>
      <c r="AI244" s="416"/>
      <c r="AJ244" s="416"/>
      <c r="AK244" s="416"/>
      <c r="AL244" s="416"/>
      <c r="AM244" s="313"/>
    </row>
    <row r="245" spans="1:39" ht="30" hidden="1" outlineLevel="1">
      <c r="A245" s="522">
        <v>8</v>
      </c>
      <c r="B245" s="520" t="s">
        <v>101</v>
      </c>
      <c r="C245" s="291" t="s">
        <v>25</v>
      </c>
      <c r="D245" s="295"/>
      <c r="E245" s="295"/>
      <c r="F245" s="295"/>
      <c r="G245" s="295"/>
      <c r="H245" s="295"/>
      <c r="I245" s="295"/>
      <c r="J245" s="295"/>
      <c r="K245" s="295"/>
      <c r="L245" s="295"/>
      <c r="M245" s="295"/>
      <c r="N245" s="295">
        <v>12</v>
      </c>
      <c r="O245" s="295"/>
      <c r="P245" s="295"/>
      <c r="Q245" s="295"/>
      <c r="R245" s="295"/>
      <c r="S245" s="295"/>
      <c r="T245" s="295"/>
      <c r="U245" s="295"/>
      <c r="V245" s="295"/>
      <c r="W245" s="295"/>
      <c r="X245" s="295"/>
      <c r="Y245" s="415"/>
      <c r="Z245" s="410"/>
      <c r="AA245" s="410"/>
      <c r="AB245" s="410"/>
      <c r="AC245" s="410"/>
      <c r="AD245" s="410"/>
      <c r="AE245" s="410"/>
      <c r="AF245" s="415"/>
      <c r="AG245" s="415"/>
      <c r="AH245" s="415"/>
      <c r="AI245" s="415"/>
      <c r="AJ245" s="415"/>
      <c r="AK245" s="415"/>
      <c r="AL245" s="415"/>
      <c r="AM245" s="296">
        <f>SUM(Y245:AL245)</f>
        <v>0</v>
      </c>
    </row>
    <row r="246" spans="1:39" ht="15" hidden="1" outlineLevel="1">
      <c r="B246" s="294" t="s">
        <v>289</v>
      </c>
      <c r="C246" s="291" t="s">
        <v>163</v>
      </c>
      <c r="D246" s="295"/>
      <c r="E246" s="295"/>
      <c r="F246" s="295"/>
      <c r="G246" s="295"/>
      <c r="H246" s="295"/>
      <c r="I246" s="295"/>
      <c r="J246" s="295"/>
      <c r="K246" s="295"/>
      <c r="L246" s="295"/>
      <c r="M246" s="295"/>
      <c r="N246" s="295">
        <f>N245</f>
        <v>12</v>
      </c>
      <c r="O246" s="295"/>
      <c r="P246" s="295"/>
      <c r="Q246" s="295"/>
      <c r="R246" s="295"/>
      <c r="S246" s="295"/>
      <c r="T246" s="295"/>
      <c r="U246" s="295"/>
      <c r="V246" s="295"/>
      <c r="W246" s="295"/>
      <c r="X246" s="295"/>
      <c r="Y246" s="411">
        <f>Y245</f>
        <v>0</v>
      </c>
      <c r="Z246" s="411">
        <f t="shared" ref="Z246" si="650">Z245</f>
        <v>0</v>
      </c>
      <c r="AA246" s="411">
        <f t="shared" ref="AA246" si="651">AA245</f>
        <v>0</v>
      </c>
      <c r="AB246" s="411">
        <f t="shared" ref="AB246" si="652">AB245</f>
        <v>0</v>
      </c>
      <c r="AC246" s="411">
        <f t="shared" ref="AC246" si="653">AC245</f>
        <v>0</v>
      </c>
      <c r="AD246" s="411">
        <f t="shared" ref="AD246" si="654">AD245</f>
        <v>0</v>
      </c>
      <c r="AE246" s="411">
        <f t="shared" ref="AE246" si="655">AE245</f>
        <v>0</v>
      </c>
      <c r="AF246" s="411">
        <f t="shared" ref="AF246" si="656">AF245</f>
        <v>0</v>
      </c>
      <c r="AG246" s="411">
        <f t="shared" ref="AG246" si="657">AG245</f>
        <v>0</v>
      </c>
      <c r="AH246" s="411">
        <f t="shared" ref="AH246" si="658">AH245</f>
        <v>0</v>
      </c>
      <c r="AI246" s="411">
        <f t="shared" ref="AI246" si="659">AI245</f>
        <v>0</v>
      </c>
      <c r="AJ246" s="411">
        <f t="shared" ref="AJ246" si="660">AJ245</f>
        <v>0</v>
      </c>
      <c r="AK246" s="411">
        <f t="shared" ref="AK246" si="661">AK245</f>
        <v>0</v>
      </c>
      <c r="AL246" s="411">
        <f t="shared" ref="AL246" si="662">AL245</f>
        <v>0</v>
      </c>
      <c r="AM246" s="311"/>
    </row>
    <row r="247" spans="1:39" ht="15" hidden="1" outlineLevel="1">
      <c r="B247" s="314"/>
      <c r="C247" s="312"/>
      <c r="D247" s="316"/>
      <c r="E247" s="316"/>
      <c r="F247" s="316"/>
      <c r="G247" s="316"/>
      <c r="H247" s="316"/>
      <c r="I247" s="316"/>
      <c r="J247" s="316"/>
      <c r="K247" s="316"/>
      <c r="L247" s="316"/>
      <c r="M247" s="316"/>
      <c r="N247" s="291"/>
      <c r="O247" s="316"/>
      <c r="P247" s="316"/>
      <c r="Q247" s="316"/>
      <c r="R247" s="316"/>
      <c r="S247" s="316"/>
      <c r="T247" s="316"/>
      <c r="U247" s="316"/>
      <c r="V247" s="316"/>
      <c r="W247" s="316"/>
      <c r="X247" s="316"/>
      <c r="Y247" s="416"/>
      <c r="Z247" s="417"/>
      <c r="AA247" s="416"/>
      <c r="AB247" s="416"/>
      <c r="AC247" s="416"/>
      <c r="AD247" s="416"/>
      <c r="AE247" s="416"/>
      <c r="AF247" s="416"/>
      <c r="AG247" s="416"/>
      <c r="AH247" s="416"/>
      <c r="AI247" s="416"/>
      <c r="AJ247" s="416"/>
      <c r="AK247" s="416"/>
      <c r="AL247" s="416"/>
      <c r="AM247" s="313"/>
    </row>
    <row r="248" spans="1:39" ht="30" hidden="1" outlineLevel="1">
      <c r="A248" s="522">
        <v>9</v>
      </c>
      <c r="B248" s="520" t="s">
        <v>102</v>
      </c>
      <c r="C248" s="291" t="s">
        <v>25</v>
      </c>
      <c r="D248" s="295"/>
      <c r="E248" s="295"/>
      <c r="F248" s="295"/>
      <c r="G248" s="295"/>
      <c r="H248" s="295"/>
      <c r="I248" s="295"/>
      <c r="J248" s="295"/>
      <c r="K248" s="295"/>
      <c r="L248" s="295"/>
      <c r="M248" s="295"/>
      <c r="N248" s="295">
        <v>12</v>
      </c>
      <c r="O248" s="295"/>
      <c r="P248" s="295"/>
      <c r="Q248" s="295"/>
      <c r="R248" s="295"/>
      <c r="S248" s="295"/>
      <c r="T248" s="295"/>
      <c r="U248" s="295"/>
      <c r="V248" s="295"/>
      <c r="W248" s="295"/>
      <c r="X248" s="295"/>
      <c r="Y248" s="415"/>
      <c r="Z248" s="410"/>
      <c r="AA248" s="410"/>
      <c r="AB248" s="410"/>
      <c r="AC248" s="410"/>
      <c r="AD248" s="410"/>
      <c r="AE248" s="410"/>
      <c r="AF248" s="415"/>
      <c r="AG248" s="415"/>
      <c r="AH248" s="415"/>
      <c r="AI248" s="415"/>
      <c r="AJ248" s="415"/>
      <c r="AK248" s="415"/>
      <c r="AL248" s="415"/>
      <c r="AM248" s="296">
        <f>SUM(Y248:AL248)</f>
        <v>0</v>
      </c>
    </row>
    <row r="249" spans="1:39" ht="15" hidden="1" outlineLevel="1">
      <c r="B249" s="294" t="s">
        <v>289</v>
      </c>
      <c r="C249" s="291" t="s">
        <v>163</v>
      </c>
      <c r="D249" s="295"/>
      <c r="E249" s="295"/>
      <c r="F249" s="295"/>
      <c r="G249" s="295"/>
      <c r="H249" s="295"/>
      <c r="I249" s="295"/>
      <c r="J249" s="295"/>
      <c r="K249" s="295"/>
      <c r="L249" s="295"/>
      <c r="M249" s="295"/>
      <c r="N249" s="295">
        <f>N248</f>
        <v>12</v>
      </c>
      <c r="O249" s="295"/>
      <c r="P249" s="295"/>
      <c r="Q249" s="295"/>
      <c r="R249" s="295"/>
      <c r="S249" s="295"/>
      <c r="T249" s="295"/>
      <c r="U249" s="295"/>
      <c r="V249" s="295"/>
      <c r="W249" s="295"/>
      <c r="X249" s="295"/>
      <c r="Y249" s="411">
        <f>Y248</f>
        <v>0</v>
      </c>
      <c r="Z249" s="411">
        <f t="shared" ref="Z249" si="663">Z248</f>
        <v>0</v>
      </c>
      <c r="AA249" s="411">
        <f t="shared" ref="AA249" si="664">AA248</f>
        <v>0</v>
      </c>
      <c r="AB249" s="411">
        <f t="shared" ref="AB249" si="665">AB248</f>
        <v>0</v>
      </c>
      <c r="AC249" s="411">
        <f t="shared" ref="AC249" si="666">AC248</f>
        <v>0</v>
      </c>
      <c r="AD249" s="411">
        <f t="shared" ref="AD249" si="667">AD248</f>
        <v>0</v>
      </c>
      <c r="AE249" s="411">
        <f t="shared" ref="AE249" si="668">AE248</f>
        <v>0</v>
      </c>
      <c r="AF249" s="411">
        <f t="shared" ref="AF249" si="669">AF248</f>
        <v>0</v>
      </c>
      <c r="AG249" s="411">
        <f t="shared" ref="AG249" si="670">AG248</f>
        <v>0</v>
      </c>
      <c r="AH249" s="411">
        <f t="shared" ref="AH249" si="671">AH248</f>
        <v>0</v>
      </c>
      <c r="AI249" s="411">
        <f t="shared" ref="AI249" si="672">AI248</f>
        <v>0</v>
      </c>
      <c r="AJ249" s="411">
        <f t="shared" ref="AJ249" si="673">AJ248</f>
        <v>0</v>
      </c>
      <c r="AK249" s="411">
        <f t="shared" ref="AK249" si="674">AK248</f>
        <v>0</v>
      </c>
      <c r="AL249" s="411">
        <f t="shared" ref="AL249" si="675">AL248</f>
        <v>0</v>
      </c>
      <c r="AM249" s="311"/>
    </row>
    <row r="250" spans="1:39" ht="15" hidden="1" outlineLevel="1">
      <c r="B250" s="314"/>
      <c r="C250" s="312"/>
      <c r="D250" s="316"/>
      <c r="E250" s="316"/>
      <c r="F250" s="316"/>
      <c r="G250" s="316"/>
      <c r="H250" s="316"/>
      <c r="I250" s="316"/>
      <c r="J250" s="316"/>
      <c r="K250" s="316"/>
      <c r="L250" s="316"/>
      <c r="M250" s="316"/>
      <c r="N250" s="291"/>
      <c r="O250" s="316"/>
      <c r="P250" s="316"/>
      <c r="Q250" s="316"/>
      <c r="R250" s="316"/>
      <c r="S250" s="316"/>
      <c r="T250" s="316"/>
      <c r="U250" s="316"/>
      <c r="V250" s="316"/>
      <c r="W250" s="316"/>
      <c r="X250" s="316"/>
      <c r="Y250" s="416"/>
      <c r="Z250" s="416"/>
      <c r="AA250" s="416"/>
      <c r="AB250" s="416"/>
      <c r="AC250" s="416"/>
      <c r="AD250" s="416"/>
      <c r="AE250" s="416"/>
      <c r="AF250" s="416"/>
      <c r="AG250" s="416"/>
      <c r="AH250" s="416"/>
      <c r="AI250" s="416"/>
      <c r="AJ250" s="416"/>
      <c r="AK250" s="416"/>
      <c r="AL250" s="416"/>
      <c r="AM250" s="313"/>
    </row>
    <row r="251" spans="1:39" ht="30" hidden="1" outlineLevel="1">
      <c r="A251" s="522">
        <v>10</v>
      </c>
      <c r="B251" s="520" t="s">
        <v>103</v>
      </c>
      <c r="C251" s="291" t="s">
        <v>25</v>
      </c>
      <c r="D251" s="295"/>
      <c r="E251" s="295"/>
      <c r="F251" s="295"/>
      <c r="G251" s="295"/>
      <c r="H251" s="295"/>
      <c r="I251" s="295"/>
      <c r="J251" s="295"/>
      <c r="K251" s="295"/>
      <c r="L251" s="295"/>
      <c r="M251" s="295"/>
      <c r="N251" s="295">
        <v>3</v>
      </c>
      <c r="O251" s="295"/>
      <c r="P251" s="295"/>
      <c r="Q251" s="295"/>
      <c r="R251" s="295"/>
      <c r="S251" s="295"/>
      <c r="T251" s="295"/>
      <c r="U251" s="295"/>
      <c r="V251" s="295"/>
      <c r="W251" s="295"/>
      <c r="X251" s="295"/>
      <c r="Y251" s="415"/>
      <c r="Z251" s="410"/>
      <c r="AA251" s="410"/>
      <c r="AB251" s="410"/>
      <c r="AC251" s="410"/>
      <c r="AD251" s="410"/>
      <c r="AE251" s="410"/>
      <c r="AF251" s="415"/>
      <c r="AG251" s="415"/>
      <c r="AH251" s="415"/>
      <c r="AI251" s="415"/>
      <c r="AJ251" s="415"/>
      <c r="AK251" s="415"/>
      <c r="AL251" s="415"/>
      <c r="AM251" s="296">
        <f>SUM(Y251:AL251)</f>
        <v>0</v>
      </c>
    </row>
    <row r="252" spans="1:39" ht="15" hidden="1" outlineLevel="1">
      <c r="B252" s="294" t="s">
        <v>289</v>
      </c>
      <c r="C252" s="291" t="s">
        <v>163</v>
      </c>
      <c r="D252" s="295"/>
      <c r="E252" s="295"/>
      <c r="F252" s="295"/>
      <c r="G252" s="295"/>
      <c r="H252" s="295"/>
      <c r="I252" s="295"/>
      <c r="J252" s="295"/>
      <c r="K252" s="295"/>
      <c r="L252" s="295"/>
      <c r="M252" s="295"/>
      <c r="N252" s="295">
        <f>N251</f>
        <v>3</v>
      </c>
      <c r="O252" s="295"/>
      <c r="P252" s="295"/>
      <c r="Q252" s="295"/>
      <c r="R252" s="295"/>
      <c r="S252" s="295"/>
      <c r="T252" s="295"/>
      <c r="U252" s="295"/>
      <c r="V252" s="295"/>
      <c r="W252" s="295"/>
      <c r="X252" s="295"/>
      <c r="Y252" s="411">
        <f>Y251</f>
        <v>0</v>
      </c>
      <c r="Z252" s="411">
        <f t="shared" ref="Z252" si="676">Z251</f>
        <v>0</v>
      </c>
      <c r="AA252" s="411">
        <f t="shared" ref="AA252" si="677">AA251</f>
        <v>0</v>
      </c>
      <c r="AB252" s="411">
        <f t="shared" ref="AB252" si="678">AB251</f>
        <v>0</v>
      </c>
      <c r="AC252" s="411">
        <f t="shared" ref="AC252" si="679">AC251</f>
        <v>0</v>
      </c>
      <c r="AD252" s="411">
        <f t="shared" ref="AD252" si="680">AD251</f>
        <v>0</v>
      </c>
      <c r="AE252" s="411">
        <f t="shared" ref="AE252" si="681">AE251</f>
        <v>0</v>
      </c>
      <c r="AF252" s="411">
        <f t="shared" ref="AF252" si="682">AF251</f>
        <v>0</v>
      </c>
      <c r="AG252" s="411">
        <f t="shared" ref="AG252" si="683">AG251</f>
        <v>0</v>
      </c>
      <c r="AH252" s="411">
        <f t="shared" ref="AH252" si="684">AH251</f>
        <v>0</v>
      </c>
      <c r="AI252" s="411">
        <f t="shared" ref="AI252" si="685">AI251</f>
        <v>0</v>
      </c>
      <c r="AJ252" s="411">
        <f t="shared" ref="AJ252" si="686">AJ251</f>
        <v>0</v>
      </c>
      <c r="AK252" s="411">
        <f t="shared" ref="AK252" si="687">AK251</f>
        <v>0</v>
      </c>
      <c r="AL252" s="411">
        <f t="shared" ref="AL252" si="688">AL251</f>
        <v>0</v>
      </c>
      <c r="AM252" s="311"/>
    </row>
    <row r="253" spans="1:39" ht="15" hidden="1" outlineLevel="1">
      <c r="B253" s="314"/>
      <c r="C253" s="312"/>
      <c r="D253" s="316"/>
      <c r="E253" s="316"/>
      <c r="F253" s="316"/>
      <c r="G253" s="316"/>
      <c r="H253" s="316"/>
      <c r="I253" s="316"/>
      <c r="J253" s="316"/>
      <c r="K253" s="316"/>
      <c r="L253" s="316"/>
      <c r="M253" s="316"/>
      <c r="N253" s="291"/>
      <c r="O253" s="316"/>
      <c r="P253" s="316"/>
      <c r="Q253" s="316"/>
      <c r="R253" s="316"/>
      <c r="S253" s="316"/>
      <c r="T253" s="316"/>
      <c r="U253" s="316"/>
      <c r="V253" s="316"/>
      <c r="W253" s="316"/>
      <c r="X253" s="316"/>
      <c r="Y253" s="416"/>
      <c r="Z253" s="417"/>
      <c r="AA253" s="416"/>
      <c r="AB253" s="416"/>
      <c r="AC253" s="416"/>
      <c r="AD253" s="416"/>
      <c r="AE253" s="416"/>
      <c r="AF253" s="416"/>
      <c r="AG253" s="416"/>
      <c r="AH253" s="416"/>
      <c r="AI253" s="416"/>
      <c r="AJ253" s="416"/>
      <c r="AK253" s="416"/>
      <c r="AL253" s="416"/>
      <c r="AM253" s="313"/>
    </row>
    <row r="254" spans="1:39" ht="15.6" hidden="1" outlineLevel="1">
      <c r="B254" s="288" t="s">
        <v>10</v>
      </c>
      <c r="C254" s="289"/>
      <c r="D254" s="289"/>
      <c r="E254" s="289"/>
      <c r="F254" s="289"/>
      <c r="G254" s="289"/>
      <c r="H254" s="289"/>
      <c r="I254" s="289"/>
      <c r="J254" s="289"/>
      <c r="K254" s="289"/>
      <c r="L254" s="289"/>
      <c r="M254" s="289"/>
      <c r="N254" s="290"/>
      <c r="O254" s="289"/>
      <c r="P254" s="289"/>
      <c r="Q254" s="289"/>
      <c r="R254" s="289"/>
      <c r="S254" s="289"/>
      <c r="T254" s="289"/>
      <c r="U254" s="289"/>
      <c r="V254" s="289"/>
      <c r="W254" s="289"/>
      <c r="X254" s="289"/>
      <c r="Y254" s="414"/>
      <c r="Z254" s="414"/>
      <c r="AA254" s="414"/>
      <c r="AB254" s="414"/>
      <c r="AC254" s="414"/>
      <c r="AD254" s="414"/>
      <c r="AE254" s="414"/>
      <c r="AF254" s="414"/>
      <c r="AG254" s="414"/>
      <c r="AH254" s="414"/>
      <c r="AI254" s="414"/>
      <c r="AJ254" s="414"/>
      <c r="AK254" s="414"/>
      <c r="AL254" s="414"/>
      <c r="AM254" s="292"/>
    </row>
    <row r="255" spans="1:39" ht="30" hidden="1" outlineLevel="1">
      <c r="A255" s="522">
        <v>11</v>
      </c>
      <c r="B255" s="520" t="s">
        <v>104</v>
      </c>
      <c r="C255" s="291" t="s">
        <v>25</v>
      </c>
      <c r="D255" s="295"/>
      <c r="E255" s="295"/>
      <c r="F255" s="295"/>
      <c r="G255" s="295"/>
      <c r="H255" s="295"/>
      <c r="I255" s="295"/>
      <c r="J255" s="295"/>
      <c r="K255" s="295"/>
      <c r="L255" s="295"/>
      <c r="M255" s="295"/>
      <c r="N255" s="295">
        <v>12</v>
      </c>
      <c r="O255" s="295"/>
      <c r="P255" s="295"/>
      <c r="Q255" s="295"/>
      <c r="R255" s="295"/>
      <c r="S255" s="295"/>
      <c r="T255" s="295"/>
      <c r="U255" s="295"/>
      <c r="V255" s="295"/>
      <c r="W255" s="295"/>
      <c r="X255" s="295"/>
      <c r="Y255" s="426"/>
      <c r="Z255" s="410"/>
      <c r="AA255" s="410"/>
      <c r="AB255" s="410"/>
      <c r="AC255" s="410"/>
      <c r="AD255" s="410"/>
      <c r="AE255" s="410"/>
      <c r="AF255" s="415"/>
      <c r="AG255" s="415"/>
      <c r="AH255" s="415"/>
      <c r="AI255" s="415"/>
      <c r="AJ255" s="415"/>
      <c r="AK255" s="415"/>
      <c r="AL255" s="415"/>
      <c r="AM255" s="296">
        <f>SUM(Y255:AL255)</f>
        <v>0</v>
      </c>
    </row>
    <row r="256" spans="1:39" ht="15" hidden="1" outlineLevel="1">
      <c r="B256" s="294" t="s">
        <v>289</v>
      </c>
      <c r="C256" s="291" t="s">
        <v>163</v>
      </c>
      <c r="D256" s="295"/>
      <c r="E256" s="295"/>
      <c r="F256" s="295"/>
      <c r="G256" s="295"/>
      <c r="H256" s="295"/>
      <c r="I256" s="295"/>
      <c r="J256" s="295"/>
      <c r="K256" s="295"/>
      <c r="L256" s="295"/>
      <c r="M256" s="295"/>
      <c r="N256" s="295">
        <f>N255</f>
        <v>12</v>
      </c>
      <c r="O256" s="295"/>
      <c r="P256" s="295"/>
      <c r="Q256" s="295"/>
      <c r="R256" s="295"/>
      <c r="S256" s="295"/>
      <c r="T256" s="295"/>
      <c r="U256" s="295"/>
      <c r="V256" s="295"/>
      <c r="W256" s="295"/>
      <c r="X256" s="295"/>
      <c r="Y256" s="411">
        <f>Y255</f>
        <v>0</v>
      </c>
      <c r="Z256" s="411">
        <f t="shared" ref="Z256" si="689">Z255</f>
        <v>0</v>
      </c>
      <c r="AA256" s="411">
        <f t="shared" ref="AA256" si="690">AA255</f>
        <v>0</v>
      </c>
      <c r="AB256" s="411">
        <f t="shared" ref="AB256" si="691">AB255</f>
        <v>0</v>
      </c>
      <c r="AC256" s="411">
        <f t="shared" ref="AC256" si="692">AC255</f>
        <v>0</v>
      </c>
      <c r="AD256" s="411">
        <f t="shared" ref="AD256" si="693">AD255</f>
        <v>0</v>
      </c>
      <c r="AE256" s="411">
        <f t="shared" ref="AE256" si="694">AE255</f>
        <v>0</v>
      </c>
      <c r="AF256" s="411">
        <f t="shared" ref="AF256" si="695">AF255</f>
        <v>0</v>
      </c>
      <c r="AG256" s="411">
        <f t="shared" ref="AG256" si="696">AG255</f>
        <v>0</v>
      </c>
      <c r="AH256" s="411">
        <f t="shared" ref="AH256" si="697">AH255</f>
        <v>0</v>
      </c>
      <c r="AI256" s="411">
        <f t="shared" ref="AI256" si="698">AI255</f>
        <v>0</v>
      </c>
      <c r="AJ256" s="411">
        <f t="shared" ref="AJ256" si="699">AJ255</f>
        <v>0</v>
      </c>
      <c r="AK256" s="411">
        <f t="shared" ref="AK256" si="700">AK255</f>
        <v>0</v>
      </c>
      <c r="AL256" s="411">
        <f t="shared" ref="AL256" si="701">AL255</f>
        <v>0</v>
      </c>
      <c r="AM256" s="297"/>
    </row>
    <row r="257" spans="1:40" ht="15" hidden="1" outlineLevel="1">
      <c r="B257" s="315"/>
      <c r="C257" s="305"/>
      <c r="D257" s="291"/>
      <c r="E257" s="291"/>
      <c r="F257" s="291"/>
      <c r="G257" s="291"/>
      <c r="H257" s="291"/>
      <c r="I257" s="291"/>
      <c r="J257" s="291"/>
      <c r="K257" s="291"/>
      <c r="L257" s="291"/>
      <c r="M257" s="291"/>
      <c r="N257" s="291"/>
      <c r="O257" s="291"/>
      <c r="P257" s="291"/>
      <c r="Q257" s="291"/>
      <c r="R257" s="291"/>
      <c r="S257" s="291"/>
      <c r="T257" s="291"/>
      <c r="U257" s="291"/>
      <c r="V257" s="291"/>
      <c r="W257" s="291"/>
      <c r="X257" s="291"/>
      <c r="Y257" s="412"/>
      <c r="Z257" s="421"/>
      <c r="AA257" s="421"/>
      <c r="AB257" s="421"/>
      <c r="AC257" s="421"/>
      <c r="AD257" s="421"/>
      <c r="AE257" s="421"/>
      <c r="AF257" s="421"/>
      <c r="AG257" s="421"/>
      <c r="AH257" s="421"/>
      <c r="AI257" s="421"/>
      <c r="AJ257" s="421"/>
      <c r="AK257" s="421"/>
      <c r="AL257" s="421"/>
      <c r="AM257" s="306"/>
    </row>
    <row r="258" spans="1:40" ht="30" hidden="1" outlineLevel="1">
      <c r="A258" s="522">
        <v>12</v>
      </c>
      <c r="B258" s="520" t="s">
        <v>105</v>
      </c>
      <c r="C258" s="291" t="s">
        <v>25</v>
      </c>
      <c r="D258" s="295"/>
      <c r="E258" s="295"/>
      <c r="F258" s="295"/>
      <c r="G258" s="295"/>
      <c r="H258" s="295"/>
      <c r="I258" s="295"/>
      <c r="J258" s="295"/>
      <c r="K258" s="295"/>
      <c r="L258" s="295"/>
      <c r="M258" s="295"/>
      <c r="N258" s="295">
        <v>12</v>
      </c>
      <c r="O258" s="295"/>
      <c r="P258" s="295"/>
      <c r="Q258" s="295"/>
      <c r="R258" s="295"/>
      <c r="S258" s="295"/>
      <c r="T258" s="295"/>
      <c r="U258" s="295"/>
      <c r="V258" s="295"/>
      <c r="W258" s="295"/>
      <c r="X258" s="295"/>
      <c r="Y258" s="410"/>
      <c r="Z258" s="410"/>
      <c r="AA258" s="410"/>
      <c r="AB258" s="410"/>
      <c r="AC258" s="410"/>
      <c r="AD258" s="410"/>
      <c r="AE258" s="410"/>
      <c r="AF258" s="415"/>
      <c r="AG258" s="415"/>
      <c r="AH258" s="415"/>
      <c r="AI258" s="415"/>
      <c r="AJ258" s="415"/>
      <c r="AK258" s="415"/>
      <c r="AL258" s="415"/>
      <c r="AM258" s="296">
        <f>SUM(Y258:AL258)</f>
        <v>0</v>
      </c>
    </row>
    <row r="259" spans="1:40" ht="15" hidden="1" outlineLevel="1">
      <c r="B259" s="294" t="s">
        <v>289</v>
      </c>
      <c r="C259" s="291" t="s">
        <v>163</v>
      </c>
      <c r="D259" s="295"/>
      <c r="E259" s="295"/>
      <c r="F259" s="295"/>
      <c r="G259" s="295"/>
      <c r="H259" s="295"/>
      <c r="I259" s="295"/>
      <c r="J259" s="295"/>
      <c r="K259" s="295"/>
      <c r="L259" s="295"/>
      <c r="M259" s="295"/>
      <c r="N259" s="295">
        <f>N258</f>
        <v>12</v>
      </c>
      <c r="O259" s="295"/>
      <c r="P259" s="295"/>
      <c r="Q259" s="295"/>
      <c r="R259" s="295"/>
      <c r="S259" s="295"/>
      <c r="T259" s="295"/>
      <c r="U259" s="295"/>
      <c r="V259" s="295"/>
      <c r="W259" s="295"/>
      <c r="X259" s="295"/>
      <c r="Y259" s="411">
        <f>Y258</f>
        <v>0</v>
      </c>
      <c r="Z259" s="411">
        <f t="shared" ref="Z259" si="702">Z258</f>
        <v>0</v>
      </c>
      <c r="AA259" s="411">
        <f t="shared" ref="AA259" si="703">AA258</f>
        <v>0</v>
      </c>
      <c r="AB259" s="411">
        <f t="shared" ref="AB259" si="704">AB258</f>
        <v>0</v>
      </c>
      <c r="AC259" s="411">
        <f t="shared" ref="AC259" si="705">AC258</f>
        <v>0</v>
      </c>
      <c r="AD259" s="411">
        <f t="shared" ref="AD259" si="706">AD258</f>
        <v>0</v>
      </c>
      <c r="AE259" s="411">
        <f t="shared" ref="AE259" si="707">AE258</f>
        <v>0</v>
      </c>
      <c r="AF259" s="411">
        <f t="shared" ref="AF259" si="708">AF258</f>
        <v>0</v>
      </c>
      <c r="AG259" s="411">
        <f t="shared" ref="AG259" si="709">AG258</f>
        <v>0</v>
      </c>
      <c r="AH259" s="411">
        <f t="shared" ref="AH259" si="710">AH258</f>
        <v>0</v>
      </c>
      <c r="AI259" s="411">
        <f t="shared" ref="AI259" si="711">AI258</f>
        <v>0</v>
      </c>
      <c r="AJ259" s="411">
        <f t="shared" ref="AJ259" si="712">AJ258</f>
        <v>0</v>
      </c>
      <c r="AK259" s="411">
        <f t="shared" ref="AK259" si="713">AK258</f>
        <v>0</v>
      </c>
      <c r="AL259" s="411">
        <f t="shared" ref="AL259" si="714">AL258</f>
        <v>0</v>
      </c>
      <c r="AM259" s="297"/>
    </row>
    <row r="260" spans="1:40" ht="15" hidden="1" outlineLevel="1">
      <c r="B260" s="315"/>
      <c r="C260" s="305"/>
      <c r="D260" s="291"/>
      <c r="E260" s="291"/>
      <c r="F260" s="291"/>
      <c r="G260" s="291"/>
      <c r="H260" s="291"/>
      <c r="I260" s="291"/>
      <c r="J260" s="291"/>
      <c r="K260" s="291"/>
      <c r="L260" s="291"/>
      <c r="M260" s="291"/>
      <c r="N260" s="291"/>
      <c r="O260" s="291"/>
      <c r="P260" s="291"/>
      <c r="Q260" s="291"/>
      <c r="R260" s="291"/>
      <c r="S260" s="291"/>
      <c r="T260" s="291"/>
      <c r="U260" s="291"/>
      <c r="V260" s="291"/>
      <c r="W260" s="291"/>
      <c r="X260" s="291"/>
      <c r="Y260" s="422"/>
      <c r="Z260" s="422"/>
      <c r="AA260" s="412"/>
      <c r="AB260" s="412"/>
      <c r="AC260" s="412"/>
      <c r="AD260" s="412"/>
      <c r="AE260" s="412"/>
      <c r="AF260" s="412"/>
      <c r="AG260" s="412"/>
      <c r="AH260" s="412"/>
      <c r="AI260" s="412"/>
      <c r="AJ260" s="412"/>
      <c r="AK260" s="412"/>
      <c r="AL260" s="412"/>
      <c r="AM260" s="306"/>
    </row>
    <row r="261" spans="1:40" ht="30" hidden="1" outlineLevel="1">
      <c r="A261" s="522">
        <v>13</v>
      </c>
      <c r="B261" s="520" t="s">
        <v>106</v>
      </c>
      <c r="C261" s="291" t="s">
        <v>25</v>
      </c>
      <c r="D261" s="295"/>
      <c r="E261" s="295"/>
      <c r="F261" s="295"/>
      <c r="G261" s="295"/>
      <c r="H261" s="295"/>
      <c r="I261" s="295"/>
      <c r="J261" s="295"/>
      <c r="K261" s="295"/>
      <c r="L261" s="295"/>
      <c r="M261" s="295"/>
      <c r="N261" s="295">
        <v>12</v>
      </c>
      <c r="O261" s="295"/>
      <c r="P261" s="295"/>
      <c r="Q261" s="295"/>
      <c r="R261" s="295"/>
      <c r="S261" s="295"/>
      <c r="T261" s="295"/>
      <c r="U261" s="295"/>
      <c r="V261" s="295"/>
      <c r="W261" s="295"/>
      <c r="X261" s="295"/>
      <c r="Y261" s="410"/>
      <c r="Z261" s="410"/>
      <c r="AA261" s="410"/>
      <c r="AB261" s="410"/>
      <c r="AC261" s="410"/>
      <c r="AD261" s="410"/>
      <c r="AE261" s="410"/>
      <c r="AF261" s="415"/>
      <c r="AG261" s="415"/>
      <c r="AH261" s="415"/>
      <c r="AI261" s="415"/>
      <c r="AJ261" s="415"/>
      <c r="AK261" s="415"/>
      <c r="AL261" s="415"/>
      <c r="AM261" s="296">
        <f>SUM(Y261:AL261)</f>
        <v>0</v>
      </c>
    </row>
    <row r="262" spans="1:40" ht="15" hidden="1" outlineLevel="1">
      <c r="B262" s="294" t="s">
        <v>289</v>
      </c>
      <c r="C262" s="291" t="s">
        <v>163</v>
      </c>
      <c r="D262" s="295"/>
      <c r="E262" s="295"/>
      <c r="F262" s="295"/>
      <c r="G262" s="295"/>
      <c r="H262" s="295"/>
      <c r="I262" s="295"/>
      <c r="J262" s="295"/>
      <c r="K262" s="295"/>
      <c r="L262" s="295"/>
      <c r="M262" s="295"/>
      <c r="N262" s="295">
        <f>N261</f>
        <v>12</v>
      </c>
      <c r="O262" s="295"/>
      <c r="P262" s="295"/>
      <c r="Q262" s="295"/>
      <c r="R262" s="295"/>
      <c r="S262" s="295"/>
      <c r="T262" s="295"/>
      <c r="U262" s="295"/>
      <c r="V262" s="295"/>
      <c r="W262" s="295"/>
      <c r="X262" s="295"/>
      <c r="Y262" s="411">
        <f>Y261</f>
        <v>0</v>
      </c>
      <c r="Z262" s="411">
        <f t="shared" ref="Z262" si="715">Z261</f>
        <v>0</v>
      </c>
      <c r="AA262" s="411">
        <f t="shared" ref="AA262" si="716">AA261</f>
        <v>0</v>
      </c>
      <c r="AB262" s="411">
        <f t="shared" ref="AB262" si="717">AB261</f>
        <v>0</v>
      </c>
      <c r="AC262" s="411">
        <f t="shared" ref="AC262" si="718">AC261</f>
        <v>0</v>
      </c>
      <c r="AD262" s="411">
        <f t="shared" ref="AD262" si="719">AD261</f>
        <v>0</v>
      </c>
      <c r="AE262" s="411">
        <f t="shared" ref="AE262" si="720">AE261</f>
        <v>0</v>
      </c>
      <c r="AF262" s="411">
        <f t="shared" ref="AF262" si="721">AF261</f>
        <v>0</v>
      </c>
      <c r="AG262" s="411">
        <f t="shared" ref="AG262" si="722">AG261</f>
        <v>0</v>
      </c>
      <c r="AH262" s="411">
        <f t="shared" ref="AH262" si="723">AH261</f>
        <v>0</v>
      </c>
      <c r="AI262" s="411">
        <f t="shared" ref="AI262" si="724">AI261</f>
        <v>0</v>
      </c>
      <c r="AJ262" s="411">
        <f t="shared" ref="AJ262" si="725">AJ261</f>
        <v>0</v>
      </c>
      <c r="AK262" s="411">
        <f t="shared" ref="AK262" si="726">AK261</f>
        <v>0</v>
      </c>
      <c r="AL262" s="411">
        <f t="shared" ref="AL262" si="727">AL261</f>
        <v>0</v>
      </c>
      <c r="AM262" s="306"/>
    </row>
    <row r="263" spans="1:40" ht="15" hidden="1" outlineLevel="1">
      <c r="B263" s="315"/>
      <c r="C263" s="305"/>
      <c r="D263" s="291"/>
      <c r="E263" s="291"/>
      <c r="F263" s="291"/>
      <c r="G263" s="291"/>
      <c r="H263" s="291"/>
      <c r="I263" s="291"/>
      <c r="J263" s="291"/>
      <c r="K263" s="291"/>
      <c r="L263" s="291"/>
      <c r="M263" s="291"/>
      <c r="N263" s="291"/>
      <c r="O263" s="291"/>
      <c r="P263" s="291"/>
      <c r="Q263" s="291"/>
      <c r="R263" s="291"/>
      <c r="S263" s="291"/>
      <c r="T263" s="291"/>
      <c r="U263" s="291"/>
      <c r="V263" s="291"/>
      <c r="W263" s="291"/>
      <c r="X263" s="291"/>
      <c r="Y263" s="412"/>
      <c r="Z263" s="412"/>
      <c r="AA263" s="412"/>
      <c r="AB263" s="412"/>
      <c r="AC263" s="412"/>
      <c r="AD263" s="412"/>
      <c r="AE263" s="412"/>
      <c r="AF263" s="412"/>
      <c r="AG263" s="412"/>
      <c r="AH263" s="412"/>
      <c r="AI263" s="412"/>
      <c r="AJ263" s="412"/>
      <c r="AK263" s="412"/>
      <c r="AL263" s="412"/>
      <c r="AM263" s="306"/>
    </row>
    <row r="264" spans="1:40" ht="15.6" hidden="1" outlineLevel="1">
      <c r="B264" s="288" t="s">
        <v>107</v>
      </c>
      <c r="C264" s="289"/>
      <c r="D264" s="290"/>
      <c r="E264" s="290"/>
      <c r="F264" s="290"/>
      <c r="G264" s="290"/>
      <c r="H264" s="290"/>
      <c r="I264" s="290"/>
      <c r="J264" s="290"/>
      <c r="K264" s="290"/>
      <c r="L264" s="290"/>
      <c r="M264" s="290"/>
      <c r="N264" s="290"/>
      <c r="O264" s="290"/>
      <c r="P264" s="289"/>
      <c r="Q264" s="289"/>
      <c r="R264" s="289"/>
      <c r="S264" s="289"/>
      <c r="T264" s="289"/>
      <c r="U264" s="289"/>
      <c r="V264" s="289"/>
      <c r="W264" s="289"/>
      <c r="X264" s="289"/>
      <c r="Y264" s="414"/>
      <c r="Z264" s="414"/>
      <c r="AA264" s="414"/>
      <c r="AB264" s="414"/>
      <c r="AC264" s="414"/>
      <c r="AD264" s="414"/>
      <c r="AE264" s="414"/>
      <c r="AF264" s="414"/>
      <c r="AG264" s="414"/>
      <c r="AH264" s="414"/>
      <c r="AI264" s="414"/>
      <c r="AJ264" s="414"/>
      <c r="AK264" s="414"/>
      <c r="AL264" s="414"/>
      <c r="AM264" s="292"/>
    </row>
    <row r="265" spans="1:40" ht="15" hidden="1" outlineLevel="1">
      <c r="A265" s="522">
        <v>14</v>
      </c>
      <c r="B265" s="315" t="s">
        <v>108</v>
      </c>
      <c r="C265" s="291" t="s">
        <v>25</v>
      </c>
      <c r="D265" s="295"/>
      <c r="E265" s="295"/>
      <c r="F265" s="295"/>
      <c r="G265" s="295"/>
      <c r="H265" s="295"/>
      <c r="I265" s="295"/>
      <c r="J265" s="295"/>
      <c r="K265" s="295"/>
      <c r="L265" s="295"/>
      <c r="M265" s="295"/>
      <c r="N265" s="295">
        <v>12</v>
      </c>
      <c r="O265" s="295"/>
      <c r="P265" s="295"/>
      <c r="Q265" s="295"/>
      <c r="R265" s="295"/>
      <c r="S265" s="295"/>
      <c r="T265" s="295"/>
      <c r="U265" s="295"/>
      <c r="V265" s="295"/>
      <c r="W265" s="295"/>
      <c r="X265" s="295"/>
      <c r="Y265" s="410"/>
      <c r="Z265" s="410"/>
      <c r="AA265" s="410"/>
      <c r="AB265" s="410"/>
      <c r="AC265" s="410"/>
      <c r="AD265" s="410"/>
      <c r="AE265" s="410"/>
      <c r="AF265" s="410"/>
      <c r="AG265" s="410"/>
      <c r="AH265" s="410"/>
      <c r="AI265" s="410"/>
      <c r="AJ265" s="410"/>
      <c r="AK265" s="410"/>
      <c r="AL265" s="410"/>
      <c r="AM265" s="296">
        <f>SUM(Y265:AL265)</f>
        <v>0</v>
      </c>
    </row>
    <row r="266" spans="1:40" ht="15" hidden="1" outlineLevel="1">
      <c r="B266" s="294" t="s">
        <v>289</v>
      </c>
      <c r="C266" s="291" t="s">
        <v>163</v>
      </c>
      <c r="D266" s="295"/>
      <c r="E266" s="295"/>
      <c r="F266" s="295"/>
      <c r="G266" s="295"/>
      <c r="H266" s="295"/>
      <c r="I266" s="295"/>
      <c r="J266" s="295"/>
      <c r="K266" s="295"/>
      <c r="L266" s="295"/>
      <c r="M266" s="295"/>
      <c r="N266" s="295">
        <f>N265</f>
        <v>12</v>
      </c>
      <c r="O266" s="295"/>
      <c r="P266" s="295"/>
      <c r="Q266" s="295"/>
      <c r="R266" s="295"/>
      <c r="S266" s="295"/>
      <c r="T266" s="295"/>
      <c r="U266" s="295"/>
      <c r="V266" s="295"/>
      <c r="W266" s="295"/>
      <c r="X266" s="295"/>
      <c r="Y266" s="411">
        <f>Y265</f>
        <v>0</v>
      </c>
      <c r="Z266" s="411">
        <f t="shared" ref="Z266" si="728">Z265</f>
        <v>0</v>
      </c>
      <c r="AA266" s="411">
        <f t="shared" ref="AA266" si="729">AA265</f>
        <v>0</v>
      </c>
      <c r="AB266" s="411">
        <f t="shared" ref="AB266" si="730">AB265</f>
        <v>0</v>
      </c>
      <c r="AC266" s="411">
        <f t="shared" ref="AC266" si="731">AC265</f>
        <v>0</v>
      </c>
      <c r="AD266" s="411">
        <f t="shared" ref="AD266" si="732">AD265</f>
        <v>0</v>
      </c>
      <c r="AE266" s="411">
        <f t="shared" ref="AE266" si="733">AE265</f>
        <v>0</v>
      </c>
      <c r="AF266" s="411">
        <f t="shared" ref="AF266" si="734">AF265</f>
        <v>0</v>
      </c>
      <c r="AG266" s="411">
        <f t="shared" ref="AG266" si="735">AG265</f>
        <v>0</v>
      </c>
      <c r="AH266" s="411">
        <f t="shared" ref="AH266" si="736">AH265</f>
        <v>0</v>
      </c>
      <c r="AI266" s="411">
        <f t="shared" ref="AI266" si="737">AI265</f>
        <v>0</v>
      </c>
      <c r="AJ266" s="411">
        <f t="shared" ref="AJ266" si="738">AJ265</f>
        <v>0</v>
      </c>
      <c r="AK266" s="411">
        <f t="shared" ref="AK266" si="739">AK265</f>
        <v>0</v>
      </c>
      <c r="AL266" s="411">
        <f t="shared" ref="AL266" si="740">AL265</f>
        <v>0</v>
      </c>
      <c r="AM266" s="297"/>
    </row>
    <row r="267" spans="1:40" ht="15" hidden="1" outlineLevel="1">
      <c r="A267" s="523"/>
      <c r="B267" s="315"/>
      <c r="C267" s="305"/>
      <c r="D267" s="291"/>
      <c r="E267" s="291"/>
      <c r="F267" s="291"/>
      <c r="G267" s="291"/>
      <c r="H267" s="291"/>
      <c r="I267" s="291"/>
      <c r="J267" s="291"/>
      <c r="K267" s="291"/>
      <c r="L267" s="291"/>
      <c r="M267" s="291"/>
      <c r="N267" s="468"/>
      <c r="O267" s="291"/>
      <c r="P267" s="291"/>
      <c r="Q267" s="291"/>
      <c r="R267" s="291"/>
      <c r="S267" s="291"/>
      <c r="T267" s="291"/>
      <c r="U267" s="291"/>
      <c r="V267" s="291"/>
      <c r="W267" s="291"/>
      <c r="X267" s="291"/>
      <c r="Y267" s="412"/>
      <c r="Z267" s="412"/>
      <c r="AA267" s="412"/>
      <c r="AB267" s="412"/>
      <c r="AC267" s="412"/>
      <c r="AD267" s="412"/>
      <c r="AE267" s="412"/>
      <c r="AF267" s="412"/>
      <c r="AG267" s="412"/>
      <c r="AH267" s="412"/>
      <c r="AI267" s="412"/>
      <c r="AJ267" s="412"/>
      <c r="AK267" s="412"/>
      <c r="AL267" s="412"/>
      <c r="AM267" s="301"/>
      <c r="AN267" s="630"/>
    </row>
    <row r="268" spans="1:40" s="309" customFormat="1" ht="15.6" hidden="1" outlineLevel="1">
      <c r="A268" s="523"/>
      <c r="B268" s="288" t="s">
        <v>489</v>
      </c>
      <c r="C268" s="291"/>
      <c r="D268" s="291"/>
      <c r="E268" s="291"/>
      <c r="F268" s="291"/>
      <c r="G268" s="291"/>
      <c r="H268" s="291"/>
      <c r="I268" s="291"/>
      <c r="J268" s="291"/>
      <c r="K268" s="291"/>
      <c r="L268" s="291"/>
      <c r="M268" s="291"/>
      <c r="N268" s="291"/>
      <c r="O268" s="291"/>
      <c r="P268" s="291"/>
      <c r="Q268" s="291"/>
      <c r="R268" s="291"/>
      <c r="S268" s="291"/>
      <c r="T268" s="291"/>
      <c r="U268" s="291"/>
      <c r="V268" s="291"/>
      <c r="W268" s="291"/>
      <c r="X268" s="291"/>
      <c r="Y268" s="412"/>
      <c r="Z268" s="412"/>
      <c r="AA268" s="412"/>
      <c r="AB268" s="412"/>
      <c r="AC268" s="412"/>
      <c r="AD268" s="412"/>
      <c r="AE268" s="416"/>
      <c r="AF268" s="416"/>
      <c r="AG268" s="416"/>
      <c r="AH268" s="416"/>
      <c r="AI268" s="416"/>
      <c r="AJ268" s="416"/>
      <c r="AK268" s="416"/>
      <c r="AL268" s="416"/>
      <c r="AM268" s="517"/>
      <c r="AN268" s="631"/>
    </row>
    <row r="269" spans="1:40" ht="15" hidden="1" outlineLevel="1">
      <c r="A269" s="522">
        <v>15</v>
      </c>
      <c r="B269" s="294" t="s">
        <v>494</v>
      </c>
      <c r="C269" s="291" t="s">
        <v>25</v>
      </c>
      <c r="D269" s="295"/>
      <c r="E269" s="295"/>
      <c r="F269" s="295"/>
      <c r="G269" s="295"/>
      <c r="H269" s="295"/>
      <c r="I269" s="295"/>
      <c r="J269" s="295"/>
      <c r="K269" s="295"/>
      <c r="L269" s="295"/>
      <c r="M269" s="295"/>
      <c r="N269" s="295">
        <v>0</v>
      </c>
      <c r="O269" s="295"/>
      <c r="P269" s="295"/>
      <c r="Q269" s="295"/>
      <c r="R269" s="295"/>
      <c r="S269" s="295"/>
      <c r="T269" s="295"/>
      <c r="U269" s="295"/>
      <c r="V269" s="295"/>
      <c r="W269" s="295"/>
      <c r="X269" s="295"/>
      <c r="Y269" s="410"/>
      <c r="Z269" s="410"/>
      <c r="AA269" s="410"/>
      <c r="AB269" s="410"/>
      <c r="AC269" s="410"/>
      <c r="AD269" s="410"/>
      <c r="AE269" s="410"/>
      <c r="AF269" s="410"/>
      <c r="AG269" s="410"/>
      <c r="AH269" s="410"/>
      <c r="AI269" s="410"/>
      <c r="AJ269" s="410"/>
      <c r="AK269" s="410"/>
      <c r="AL269" s="410"/>
      <c r="AM269" s="296">
        <f>SUM(Y269:AL269)</f>
        <v>0</v>
      </c>
    </row>
    <row r="270" spans="1:40" ht="15" hidden="1" outlineLevel="1">
      <c r="B270" s="294" t="s">
        <v>289</v>
      </c>
      <c r="C270" s="291" t="s">
        <v>163</v>
      </c>
      <c r="D270" s="295"/>
      <c r="E270" s="295"/>
      <c r="F270" s="295"/>
      <c r="G270" s="295"/>
      <c r="H270" s="295"/>
      <c r="I270" s="295"/>
      <c r="J270" s="295"/>
      <c r="K270" s="295"/>
      <c r="L270" s="295"/>
      <c r="M270" s="295"/>
      <c r="N270" s="295">
        <f>N269</f>
        <v>0</v>
      </c>
      <c r="O270" s="295"/>
      <c r="P270" s="295"/>
      <c r="Q270" s="295"/>
      <c r="R270" s="295"/>
      <c r="S270" s="295"/>
      <c r="T270" s="295"/>
      <c r="U270" s="295"/>
      <c r="V270" s="295"/>
      <c r="W270" s="295"/>
      <c r="X270" s="295"/>
      <c r="Y270" s="411">
        <f>Y269</f>
        <v>0</v>
      </c>
      <c r="Z270" s="411">
        <f t="shared" ref="Z270:AL270" si="741">Z269</f>
        <v>0</v>
      </c>
      <c r="AA270" s="411">
        <f t="shared" si="741"/>
        <v>0</v>
      </c>
      <c r="AB270" s="411">
        <f t="shared" si="741"/>
        <v>0</v>
      </c>
      <c r="AC270" s="411">
        <f t="shared" si="741"/>
        <v>0</v>
      </c>
      <c r="AD270" s="411">
        <f t="shared" si="741"/>
        <v>0</v>
      </c>
      <c r="AE270" s="411">
        <f t="shared" si="741"/>
        <v>0</v>
      </c>
      <c r="AF270" s="411">
        <f t="shared" si="741"/>
        <v>0</v>
      </c>
      <c r="AG270" s="411">
        <f t="shared" si="741"/>
        <v>0</v>
      </c>
      <c r="AH270" s="411">
        <f t="shared" si="741"/>
        <v>0</v>
      </c>
      <c r="AI270" s="411">
        <f t="shared" si="741"/>
        <v>0</v>
      </c>
      <c r="AJ270" s="411">
        <f t="shared" si="741"/>
        <v>0</v>
      </c>
      <c r="AK270" s="411">
        <f t="shared" si="741"/>
        <v>0</v>
      </c>
      <c r="AL270" s="411">
        <f t="shared" si="741"/>
        <v>0</v>
      </c>
      <c r="AM270" s="297"/>
    </row>
    <row r="271" spans="1:40" ht="15" hidden="1" outlineLevel="1">
      <c r="B271" s="315"/>
      <c r="C271" s="305"/>
      <c r="D271" s="291"/>
      <c r="E271" s="291"/>
      <c r="F271" s="291"/>
      <c r="G271" s="291"/>
      <c r="H271" s="291"/>
      <c r="I271" s="291"/>
      <c r="J271" s="291"/>
      <c r="K271" s="291"/>
      <c r="L271" s="291"/>
      <c r="M271" s="291"/>
      <c r="N271" s="291"/>
      <c r="O271" s="291"/>
      <c r="P271" s="291"/>
      <c r="Q271" s="291"/>
      <c r="R271" s="291"/>
      <c r="S271" s="291"/>
      <c r="T271" s="291"/>
      <c r="U271" s="291"/>
      <c r="V271" s="291"/>
      <c r="W271" s="291"/>
      <c r="X271" s="291"/>
      <c r="Y271" s="412"/>
      <c r="Z271" s="412"/>
      <c r="AA271" s="412"/>
      <c r="AB271" s="412"/>
      <c r="AC271" s="412"/>
      <c r="AD271" s="412"/>
      <c r="AE271" s="412"/>
      <c r="AF271" s="412"/>
      <c r="AG271" s="412"/>
      <c r="AH271" s="412"/>
      <c r="AI271" s="412"/>
      <c r="AJ271" s="412"/>
      <c r="AK271" s="412"/>
      <c r="AL271" s="412"/>
      <c r="AM271" s="306"/>
    </row>
    <row r="272" spans="1:40" s="283" customFormat="1" ht="15" hidden="1" outlineLevel="1">
      <c r="A272" s="522">
        <v>16</v>
      </c>
      <c r="B272" s="324" t="s">
        <v>490</v>
      </c>
      <c r="C272" s="291" t="s">
        <v>25</v>
      </c>
      <c r="D272" s="295"/>
      <c r="E272" s="295"/>
      <c r="F272" s="295"/>
      <c r="G272" s="295"/>
      <c r="H272" s="295"/>
      <c r="I272" s="295"/>
      <c r="J272" s="295"/>
      <c r="K272" s="295"/>
      <c r="L272" s="295"/>
      <c r="M272" s="295"/>
      <c r="N272" s="295">
        <v>0</v>
      </c>
      <c r="O272" s="295"/>
      <c r="P272" s="295"/>
      <c r="Q272" s="295"/>
      <c r="R272" s="295"/>
      <c r="S272" s="295"/>
      <c r="T272" s="295"/>
      <c r="U272" s="295"/>
      <c r="V272" s="295"/>
      <c r="W272" s="295"/>
      <c r="X272" s="295"/>
      <c r="Y272" s="410"/>
      <c r="Z272" s="410"/>
      <c r="AA272" s="410"/>
      <c r="AB272" s="410"/>
      <c r="AC272" s="410"/>
      <c r="AD272" s="410"/>
      <c r="AE272" s="410"/>
      <c r="AF272" s="410"/>
      <c r="AG272" s="410"/>
      <c r="AH272" s="410"/>
      <c r="AI272" s="410"/>
      <c r="AJ272" s="410"/>
      <c r="AK272" s="410"/>
      <c r="AL272" s="410"/>
      <c r="AM272" s="296">
        <f>SUM(Y272:AL272)</f>
        <v>0</v>
      </c>
    </row>
    <row r="273" spans="1:39" s="283" customFormat="1" ht="15" hidden="1" outlineLevel="1">
      <c r="A273" s="522"/>
      <c r="B273" s="324" t="s">
        <v>289</v>
      </c>
      <c r="C273" s="291" t="s">
        <v>163</v>
      </c>
      <c r="D273" s="295"/>
      <c r="E273" s="295"/>
      <c r="F273" s="295"/>
      <c r="G273" s="295"/>
      <c r="H273" s="295"/>
      <c r="I273" s="295"/>
      <c r="J273" s="295"/>
      <c r="K273" s="295"/>
      <c r="L273" s="295"/>
      <c r="M273" s="295"/>
      <c r="N273" s="295">
        <f>N272</f>
        <v>0</v>
      </c>
      <c r="O273" s="295"/>
      <c r="P273" s="295"/>
      <c r="Q273" s="295"/>
      <c r="R273" s="295"/>
      <c r="S273" s="295"/>
      <c r="T273" s="295"/>
      <c r="U273" s="295"/>
      <c r="V273" s="295"/>
      <c r="W273" s="295"/>
      <c r="X273" s="295"/>
      <c r="Y273" s="411">
        <f>Y272</f>
        <v>0</v>
      </c>
      <c r="Z273" s="411">
        <f t="shared" ref="Z273:AL273" si="742">Z272</f>
        <v>0</v>
      </c>
      <c r="AA273" s="411">
        <f t="shared" si="742"/>
        <v>0</v>
      </c>
      <c r="AB273" s="411">
        <f t="shared" si="742"/>
        <v>0</v>
      </c>
      <c r="AC273" s="411">
        <f t="shared" si="742"/>
        <v>0</v>
      </c>
      <c r="AD273" s="411">
        <f t="shared" si="742"/>
        <v>0</v>
      </c>
      <c r="AE273" s="411">
        <f t="shared" si="742"/>
        <v>0</v>
      </c>
      <c r="AF273" s="411">
        <f t="shared" si="742"/>
        <v>0</v>
      </c>
      <c r="AG273" s="411">
        <f t="shared" si="742"/>
        <v>0</v>
      </c>
      <c r="AH273" s="411">
        <f t="shared" si="742"/>
        <v>0</v>
      </c>
      <c r="AI273" s="411">
        <f t="shared" si="742"/>
        <v>0</v>
      </c>
      <c r="AJ273" s="411">
        <f t="shared" si="742"/>
        <v>0</v>
      </c>
      <c r="AK273" s="411">
        <f t="shared" si="742"/>
        <v>0</v>
      </c>
      <c r="AL273" s="411">
        <f t="shared" si="742"/>
        <v>0</v>
      </c>
      <c r="AM273" s="297"/>
    </row>
    <row r="274" spans="1:39" s="283" customFormat="1" ht="15" hidden="1" outlineLevel="1">
      <c r="A274" s="522"/>
      <c r="B274" s="324"/>
      <c r="C274" s="291"/>
      <c r="D274" s="291"/>
      <c r="E274" s="291"/>
      <c r="F274" s="291"/>
      <c r="G274" s="291"/>
      <c r="H274" s="291"/>
      <c r="I274" s="291"/>
      <c r="J274" s="291"/>
      <c r="K274" s="291"/>
      <c r="L274" s="291"/>
      <c r="M274" s="291"/>
      <c r="N274" s="291"/>
      <c r="O274" s="291"/>
      <c r="P274" s="291"/>
      <c r="Q274" s="291"/>
      <c r="R274" s="291"/>
      <c r="S274" s="291"/>
      <c r="T274" s="291"/>
      <c r="U274" s="291"/>
      <c r="V274" s="291"/>
      <c r="W274" s="291"/>
      <c r="X274" s="291"/>
      <c r="Y274" s="412"/>
      <c r="Z274" s="412"/>
      <c r="AA274" s="412"/>
      <c r="AB274" s="412"/>
      <c r="AC274" s="412"/>
      <c r="AD274" s="412"/>
      <c r="AE274" s="416"/>
      <c r="AF274" s="416"/>
      <c r="AG274" s="416"/>
      <c r="AH274" s="416"/>
      <c r="AI274" s="416"/>
      <c r="AJ274" s="416"/>
      <c r="AK274" s="416"/>
      <c r="AL274" s="416"/>
      <c r="AM274" s="313"/>
    </row>
    <row r="275" spans="1:39" ht="15.6" hidden="1" outlineLevel="1">
      <c r="B275" s="519" t="s">
        <v>495</v>
      </c>
      <c r="C275" s="320"/>
      <c r="D275" s="290"/>
      <c r="E275" s="289"/>
      <c r="F275" s="289"/>
      <c r="G275" s="289"/>
      <c r="H275" s="289"/>
      <c r="I275" s="289"/>
      <c r="J275" s="289"/>
      <c r="K275" s="289"/>
      <c r="L275" s="289"/>
      <c r="M275" s="289"/>
      <c r="N275" s="290"/>
      <c r="O275" s="289"/>
      <c r="P275" s="289"/>
      <c r="Q275" s="289"/>
      <c r="R275" s="289"/>
      <c r="S275" s="289"/>
      <c r="T275" s="289"/>
      <c r="U275" s="289"/>
      <c r="V275" s="289"/>
      <c r="W275" s="289"/>
      <c r="X275" s="289"/>
      <c r="Y275" s="414"/>
      <c r="Z275" s="414"/>
      <c r="AA275" s="414"/>
      <c r="AB275" s="414"/>
      <c r="AC275" s="414"/>
      <c r="AD275" s="414"/>
      <c r="AE275" s="414"/>
      <c r="AF275" s="414"/>
      <c r="AG275" s="414"/>
      <c r="AH275" s="414"/>
      <c r="AI275" s="414"/>
      <c r="AJ275" s="414"/>
      <c r="AK275" s="414"/>
      <c r="AL275" s="414"/>
      <c r="AM275" s="292"/>
    </row>
    <row r="276" spans="1:39" ht="15" hidden="1" outlineLevel="1">
      <c r="A276" s="522">
        <v>17</v>
      </c>
      <c r="B276" s="520" t="s">
        <v>112</v>
      </c>
      <c r="C276" s="291" t="s">
        <v>25</v>
      </c>
      <c r="D276" s="295"/>
      <c r="E276" s="295"/>
      <c r="F276" s="295"/>
      <c r="G276" s="295"/>
      <c r="H276" s="295"/>
      <c r="I276" s="295"/>
      <c r="J276" s="295"/>
      <c r="K276" s="295"/>
      <c r="L276" s="295"/>
      <c r="M276" s="295"/>
      <c r="N276" s="295">
        <v>12</v>
      </c>
      <c r="O276" s="295"/>
      <c r="P276" s="295"/>
      <c r="Q276" s="295"/>
      <c r="R276" s="295"/>
      <c r="S276" s="295"/>
      <c r="T276" s="295"/>
      <c r="U276" s="295"/>
      <c r="V276" s="295"/>
      <c r="W276" s="295"/>
      <c r="X276" s="295"/>
      <c r="Y276" s="426"/>
      <c r="Z276" s="410"/>
      <c r="AA276" s="410"/>
      <c r="AB276" s="410"/>
      <c r="AC276" s="410"/>
      <c r="AD276" s="410"/>
      <c r="AE276" s="410"/>
      <c r="AF276" s="415"/>
      <c r="AG276" s="415"/>
      <c r="AH276" s="415"/>
      <c r="AI276" s="415"/>
      <c r="AJ276" s="415"/>
      <c r="AK276" s="415"/>
      <c r="AL276" s="415"/>
      <c r="AM276" s="296">
        <f>SUM(Y276:AL276)</f>
        <v>0</v>
      </c>
    </row>
    <row r="277" spans="1:39" ht="15" hidden="1" outlineLevel="1">
      <c r="B277" s="294" t="s">
        <v>289</v>
      </c>
      <c r="C277" s="291" t="s">
        <v>163</v>
      </c>
      <c r="D277" s="295"/>
      <c r="E277" s="295"/>
      <c r="F277" s="295"/>
      <c r="G277" s="295"/>
      <c r="H277" s="295"/>
      <c r="I277" s="295"/>
      <c r="J277" s="295"/>
      <c r="K277" s="295"/>
      <c r="L277" s="295"/>
      <c r="M277" s="295"/>
      <c r="N277" s="295">
        <f>N276</f>
        <v>12</v>
      </c>
      <c r="O277" s="295"/>
      <c r="P277" s="295"/>
      <c r="Q277" s="295"/>
      <c r="R277" s="295"/>
      <c r="S277" s="295"/>
      <c r="T277" s="295"/>
      <c r="U277" s="295"/>
      <c r="V277" s="295"/>
      <c r="W277" s="295"/>
      <c r="X277" s="295"/>
      <c r="Y277" s="411">
        <f>Y276</f>
        <v>0</v>
      </c>
      <c r="Z277" s="411">
        <f t="shared" ref="Z277:AL277" si="743">Z276</f>
        <v>0</v>
      </c>
      <c r="AA277" s="411">
        <f t="shared" si="743"/>
        <v>0</v>
      </c>
      <c r="AB277" s="411">
        <f t="shared" si="743"/>
        <v>0</v>
      </c>
      <c r="AC277" s="411">
        <f t="shared" si="743"/>
        <v>0</v>
      </c>
      <c r="AD277" s="411">
        <f t="shared" si="743"/>
        <v>0</v>
      </c>
      <c r="AE277" s="411">
        <f t="shared" si="743"/>
        <v>0</v>
      </c>
      <c r="AF277" s="411">
        <f t="shared" si="743"/>
        <v>0</v>
      </c>
      <c r="AG277" s="411">
        <f t="shared" si="743"/>
        <v>0</v>
      </c>
      <c r="AH277" s="411">
        <f t="shared" si="743"/>
        <v>0</v>
      </c>
      <c r="AI277" s="411">
        <f t="shared" si="743"/>
        <v>0</v>
      </c>
      <c r="AJ277" s="411">
        <f t="shared" si="743"/>
        <v>0</v>
      </c>
      <c r="AK277" s="411">
        <f t="shared" si="743"/>
        <v>0</v>
      </c>
      <c r="AL277" s="411">
        <f t="shared" si="743"/>
        <v>0</v>
      </c>
      <c r="AM277" s="306"/>
    </row>
    <row r="278" spans="1:39" ht="15" hidden="1" outlineLevel="1">
      <c r="B278" s="294"/>
      <c r="C278" s="291"/>
      <c r="D278" s="291"/>
      <c r="E278" s="291"/>
      <c r="F278" s="291"/>
      <c r="G278" s="291"/>
      <c r="H278" s="291"/>
      <c r="I278" s="291"/>
      <c r="J278" s="291"/>
      <c r="K278" s="291"/>
      <c r="L278" s="291"/>
      <c r="M278" s="291"/>
      <c r="N278" s="291"/>
      <c r="O278" s="291"/>
      <c r="P278" s="291"/>
      <c r="Q278" s="291"/>
      <c r="R278" s="291"/>
      <c r="S278" s="291"/>
      <c r="T278" s="291"/>
      <c r="U278" s="291"/>
      <c r="V278" s="291"/>
      <c r="W278" s="291"/>
      <c r="X278" s="291"/>
      <c r="Y278" s="422"/>
      <c r="Z278" s="425"/>
      <c r="AA278" s="425"/>
      <c r="AB278" s="425"/>
      <c r="AC278" s="425"/>
      <c r="AD278" s="425"/>
      <c r="AE278" s="425"/>
      <c r="AF278" s="425"/>
      <c r="AG278" s="425"/>
      <c r="AH278" s="425"/>
      <c r="AI278" s="425"/>
      <c r="AJ278" s="425"/>
      <c r="AK278" s="425"/>
      <c r="AL278" s="425"/>
      <c r="AM278" s="306"/>
    </row>
    <row r="279" spans="1:39" ht="15" hidden="1" outlineLevel="1">
      <c r="A279" s="522">
        <v>18</v>
      </c>
      <c r="B279" s="520" t="s">
        <v>109</v>
      </c>
      <c r="C279" s="291" t="s">
        <v>25</v>
      </c>
      <c r="D279" s="295"/>
      <c r="E279" s="295"/>
      <c r="F279" s="295"/>
      <c r="G279" s="295"/>
      <c r="H279" s="295"/>
      <c r="I279" s="295"/>
      <c r="J279" s="295"/>
      <c r="K279" s="295"/>
      <c r="L279" s="295"/>
      <c r="M279" s="295"/>
      <c r="N279" s="295">
        <v>12</v>
      </c>
      <c r="O279" s="295"/>
      <c r="P279" s="295"/>
      <c r="Q279" s="295"/>
      <c r="R279" s="295"/>
      <c r="S279" s="295"/>
      <c r="T279" s="295"/>
      <c r="U279" s="295"/>
      <c r="V279" s="295"/>
      <c r="W279" s="295"/>
      <c r="X279" s="295"/>
      <c r="Y279" s="426"/>
      <c r="Z279" s="410"/>
      <c r="AA279" s="410"/>
      <c r="AB279" s="410"/>
      <c r="AC279" s="410"/>
      <c r="AD279" s="410"/>
      <c r="AE279" s="410"/>
      <c r="AF279" s="415"/>
      <c r="AG279" s="415"/>
      <c r="AH279" s="415"/>
      <c r="AI279" s="415"/>
      <c r="AJ279" s="415"/>
      <c r="AK279" s="415"/>
      <c r="AL279" s="415"/>
      <c r="AM279" s="296">
        <f>SUM(Y279:AL279)</f>
        <v>0</v>
      </c>
    </row>
    <row r="280" spans="1:39" ht="15" hidden="1" outlineLevel="1">
      <c r="B280" s="294" t="s">
        <v>289</v>
      </c>
      <c r="C280" s="291" t="s">
        <v>163</v>
      </c>
      <c r="D280" s="295"/>
      <c r="E280" s="295"/>
      <c r="F280" s="295"/>
      <c r="G280" s="295"/>
      <c r="H280" s="295"/>
      <c r="I280" s="295"/>
      <c r="J280" s="295"/>
      <c r="K280" s="295"/>
      <c r="L280" s="295"/>
      <c r="M280" s="295"/>
      <c r="N280" s="295">
        <f>N279</f>
        <v>12</v>
      </c>
      <c r="O280" s="295"/>
      <c r="P280" s="295"/>
      <c r="Q280" s="295"/>
      <c r="R280" s="295"/>
      <c r="S280" s="295"/>
      <c r="T280" s="295"/>
      <c r="U280" s="295"/>
      <c r="V280" s="295"/>
      <c r="W280" s="295"/>
      <c r="X280" s="295"/>
      <c r="Y280" s="411">
        <f>Y279</f>
        <v>0</v>
      </c>
      <c r="Z280" s="411">
        <f t="shared" ref="Z280:AL280" si="744">Z279</f>
        <v>0</v>
      </c>
      <c r="AA280" s="411">
        <f t="shared" si="744"/>
        <v>0</v>
      </c>
      <c r="AB280" s="411">
        <f t="shared" si="744"/>
        <v>0</v>
      </c>
      <c r="AC280" s="411">
        <f t="shared" si="744"/>
        <v>0</v>
      </c>
      <c r="AD280" s="411">
        <f t="shared" si="744"/>
        <v>0</v>
      </c>
      <c r="AE280" s="411">
        <f t="shared" si="744"/>
        <v>0</v>
      </c>
      <c r="AF280" s="411">
        <f t="shared" si="744"/>
        <v>0</v>
      </c>
      <c r="AG280" s="411">
        <f t="shared" si="744"/>
        <v>0</v>
      </c>
      <c r="AH280" s="411">
        <f t="shared" si="744"/>
        <v>0</v>
      </c>
      <c r="AI280" s="411">
        <f t="shared" si="744"/>
        <v>0</v>
      </c>
      <c r="AJ280" s="411">
        <f t="shared" si="744"/>
        <v>0</v>
      </c>
      <c r="AK280" s="411">
        <f t="shared" si="744"/>
        <v>0</v>
      </c>
      <c r="AL280" s="411">
        <f t="shared" si="744"/>
        <v>0</v>
      </c>
      <c r="AM280" s="306"/>
    </row>
    <row r="281" spans="1:39" ht="15" hidden="1" outlineLevel="1">
      <c r="B281" s="322"/>
      <c r="C281" s="291"/>
      <c r="D281" s="291"/>
      <c r="E281" s="291"/>
      <c r="F281" s="291"/>
      <c r="G281" s="291"/>
      <c r="H281" s="291"/>
      <c r="I281" s="291"/>
      <c r="J281" s="291"/>
      <c r="K281" s="291"/>
      <c r="L281" s="291"/>
      <c r="M281" s="291"/>
      <c r="N281" s="291"/>
      <c r="O281" s="291"/>
      <c r="P281" s="291"/>
      <c r="Q281" s="291"/>
      <c r="R281" s="291"/>
      <c r="S281" s="291"/>
      <c r="T281" s="291"/>
      <c r="U281" s="291"/>
      <c r="V281" s="291"/>
      <c r="W281" s="291"/>
      <c r="X281" s="291"/>
      <c r="Y281" s="423"/>
      <c r="Z281" s="424"/>
      <c r="AA281" s="424"/>
      <c r="AB281" s="424"/>
      <c r="AC281" s="424"/>
      <c r="AD281" s="424"/>
      <c r="AE281" s="424"/>
      <c r="AF281" s="424"/>
      <c r="AG281" s="424"/>
      <c r="AH281" s="424"/>
      <c r="AI281" s="424"/>
      <c r="AJ281" s="424"/>
      <c r="AK281" s="424"/>
      <c r="AL281" s="424"/>
      <c r="AM281" s="297"/>
    </row>
    <row r="282" spans="1:39" ht="15" hidden="1" outlineLevel="1">
      <c r="A282" s="522">
        <v>19</v>
      </c>
      <c r="B282" s="520" t="s">
        <v>111</v>
      </c>
      <c r="C282" s="291" t="s">
        <v>25</v>
      </c>
      <c r="D282" s="295"/>
      <c r="E282" s="295"/>
      <c r="F282" s="295"/>
      <c r="G282" s="295"/>
      <c r="H282" s="295"/>
      <c r="I282" s="295"/>
      <c r="J282" s="295"/>
      <c r="K282" s="295"/>
      <c r="L282" s="295"/>
      <c r="M282" s="295"/>
      <c r="N282" s="295">
        <v>12</v>
      </c>
      <c r="O282" s="295"/>
      <c r="P282" s="295"/>
      <c r="Q282" s="295"/>
      <c r="R282" s="295"/>
      <c r="S282" s="295"/>
      <c r="T282" s="295"/>
      <c r="U282" s="295"/>
      <c r="V282" s="295"/>
      <c r="W282" s="295"/>
      <c r="X282" s="295"/>
      <c r="Y282" s="426"/>
      <c r="Z282" s="410"/>
      <c r="AA282" s="410"/>
      <c r="AB282" s="410"/>
      <c r="AC282" s="410"/>
      <c r="AD282" s="410"/>
      <c r="AE282" s="410"/>
      <c r="AF282" s="415"/>
      <c r="AG282" s="415"/>
      <c r="AH282" s="415"/>
      <c r="AI282" s="415"/>
      <c r="AJ282" s="415"/>
      <c r="AK282" s="415"/>
      <c r="AL282" s="415"/>
      <c r="AM282" s="296">
        <f>SUM(Y282:AL282)</f>
        <v>0</v>
      </c>
    </row>
    <row r="283" spans="1:39" ht="15" hidden="1" outlineLevel="1">
      <c r="B283" s="294" t="s">
        <v>289</v>
      </c>
      <c r="C283" s="291" t="s">
        <v>163</v>
      </c>
      <c r="D283" s="295"/>
      <c r="E283" s="295"/>
      <c r="F283" s="295"/>
      <c r="G283" s="295"/>
      <c r="H283" s="295"/>
      <c r="I283" s="295"/>
      <c r="J283" s="295"/>
      <c r="K283" s="295"/>
      <c r="L283" s="295"/>
      <c r="M283" s="295"/>
      <c r="N283" s="295">
        <f>N282</f>
        <v>12</v>
      </c>
      <c r="O283" s="295"/>
      <c r="P283" s="295"/>
      <c r="Q283" s="295"/>
      <c r="R283" s="295"/>
      <c r="S283" s="295"/>
      <c r="T283" s="295"/>
      <c r="U283" s="295"/>
      <c r="V283" s="295"/>
      <c r="W283" s="295"/>
      <c r="X283" s="295"/>
      <c r="Y283" s="411">
        <f>Y282</f>
        <v>0</v>
      </c>
      <c r="Z283" s="411">
        <f t="shared" ref="Z283:AL283" si="745">Z282</f>
        <v>0</v>
      </c>
      <c r="AA283" s="411">
        <f t="shared" si="745"/>
        <v>0</v>
      </c>
      <c r="AB283" s="411">
        <f t="shared" si="745"/>
        <v>0</v>
      </c>
      <c r="AC283" s="411">
        <f t="shared" si="745"/>
        <v>0</v>
      </c>
      <c r="AD283" s="411">
        <f t="shared" si="745"/>
        <v>0</v>
      </c>
      <c r="AE283" s="411">
        <f t="shared" si="745"/>
        <v>0</v>
      </c>
      <c r="AF283" s="411">
        <f t="shared" si="745"/>
        <v>0</v>
      </c>
      <c r="AG283" s="411">
        <f t="shared" si="745"/>
        <v>0</v>
      </c>
      <c r="AH283" s="411">
        <f t="shared" si="745"/>
        <v>0</v>
      </c>
      <c r="AI283" s="411">
        <f t="shared" si="745"/>
        <v>0</v>
      </c>
      <c r="AJ283" s="411">
        <f t="shared" si="745"/>
        <v>0</v>
      </c>
      <c r="AK283" s="411">
        <f t="shared" si="745"/>
        <v>0</v>
      </c>
      <c r="AL283" s="411">
        <f t="shared" si="745"/>
        <v>0</v>
      </c>
      <c r="AM283" s="297"/>
    </row>
    <row r="284" spans="1:39" ht="15" hidden="1" outlineLevel="1">
      <c r="B284" s="322"/>
      <c r="C284" s="291"/>
      <c r="D284" s="291"/>
      <c r="E284" s="291"/>
      <c r="F284" s="291"/>
      <c r="G284" s="291"/>
      <c r="H284" s="291"/>
      <c r="I284" s="291"/>
      <c r="J284" s="291"/>
      <c r="K284" s="291"/>
      <c r="L284" s="291"/>
      <c r="M284" s="291"/>
      <c r="N284" s="291"/>
      <c r="O284" s="291"/>
      <c r="P284" s="291"/>
      <c r="Q284" s="291"/>
      <c r="R284" s="291"/>
      <c r="S284" s="291"/>
      <c r="T284" s="291"/>
      <c r="U284" s="291"/>
      <c r="V284" s="291"/>
      <c r="W284" s="291"/>
      <c r="X284" s="291"/>
      <c r="Y284" s="412"/>
      <c r="Z284" s="412"/>
      <c r="AA284" s="412"/>
      <c r="AB284" s="412"/>
      <c r="AC284" s="412"/>
      <c r="AD284" s="412"/>
      <c r="AE284" s="412"/>
      <c r="AF284" s="412"/>
      <c r="AG284" s="412"/>
      <c r="AH284" s="412"/>
      <c r="AI284" s="412"/>
      <c r="AJ284" s="412"/>
      <c r="AK284" s="412"/>
      <c r="AL284" s="412"/>
      <c r="AM284" s="306"/>
    </row>
    <row r="285" spans="1:39" ht="15" hidden="1" outlineLevel="1">
      <c r="A285" s="522">
        <v>20</v>
      </c>
      <c r="B285" s="520" t="s">
        <v>110</v>
      </c>
      <c r="C285" s="291" t="s">
        <v>25</v>
      </c>
      <c r="D285" s="295"/>
      <c r="E285" s="295"/>
      <c r="F285" s="295"/>
      <c r="G285" s="295"/>
      <c r="H285" s="295"/>
      <c r="I285" s="295"/>
      <c r="J285" s="295"/>
      <c r="K285" s="295"/>
      <c r="L285" s="295"/>
      <c r="M285" s="295"/>
      <c r="N285" s="295">
        <v>12</v>
      </c>
      <c r="O285" s="295"/>
      <c r="P285" s="295"/>
      <c r="Q285" s="295"/>
      <c r="R285" s="295"/>
      <c r="S285" s="295"/>
      <c r="T285" s="295"/>
      <c r="U285" s="295"/>
      <c r="V285" s="295"/>
      <c r="W285" s="295"/>
      <c r="X285" s="295"/>
      <c r="Y285" s="426"/>
      <c r="Z285" s="410"/>
      <c r="AA285" s="410"/>
      <c r="AB285" s="410"/>
      <c r="AC285" s="410"/>
      <c r="AD285" s="410"/>
      <c r="AE285" s="410"/>
      <c r="AF285" s="415"/>
      <c r="AG285" s="415"/>
      <c r="AH285" s="415"/>
      <c r="AI285" s="415"/>
      <c r="AJ285" s="415"/>
      <c r="AK285" s="415"/>
      <c r="AL285" s="415"/>
      <c r="AM285" s="296">
        <f>SUM(Y285:AL285)</f>
        <v>0</v>
      </c>
    </row>
    <row r="286" spans="1:39" ht="15" hidden="1" outlineLevel="1">
      <c r="B286" s="294" t="s">
        <v>289</v>
      </c>
      <c r="C286" s="291" t="s">
        <v>163</v>
      </c>
      <c r="D286" s="295"/>
      <c r="E286" s="295"/>
      <c r="F286" s="295"/>
      <c r="G286" s="295"/>
      <c r="H286" s="295"/>
      <c r="I286" s="295"/>
      <c r="J286" s="295"/>
      <c r="K286" s="295"/>
      <c r="L286" s="295"/>
      <c r="M286" s="295"/>
      <c r="N286" s="295">
        <f>N285</f>
        <v>12</v>
      </c>
      <c r="O286" s="295"/>
      <c r="P286" s="295"/>
      <c r="Q286" s="295"/>
      <c r="R286" s="295"/>
      <c r="S286" s="295"/>
      <c r="T286" s="295"/>
      <c r="U286" s="295"/>
      <c r="V286" s="295"/>
      <c r="W286" s="295"/>
      <c r="X286" s="295"/>
      <c r="Y286" s="411">
        <f t="shared" ref="Y286:AL286" si="746">Y285</f>
        <v>0</v>
      </c>
      <c r="Z286" s="411">
        <f t="shared" si="746"/>
        <v>0</v>
      </c>
      <c r="AA286" s="411">
        <f t="shared" si="746"/>
        <v>0</v>
      </c>
      <c r="AB286" s="411">
        <f t="shared" si="746"/>
        <v>0</v>
      </c>
      <c r="AC286" s="411">
        <f t="shared" si="746"/>
        <v>0</v>
      </c>
      <c r="AD286" s="411">
        <f t="shared" si="746"/>
        <v>0</v>
      </c>
      <c r="AE286" s="411">
        <f t="shared" si="746"/>
        <v>0</v>
      </c>
      <c r="AF286" s="411">
        <f t="shared" si="746"/>
        <v>0</v>
      </c>
      <c r="AG286" s="411">
        <f t="shared" si="746"/>
        <v>0</v>
      </c>
      <c r="AH286" s="411">
        <f t="shared" si="746"/>
        <v>0</v>
      </c>
      <c r="AI286" s="411">
        <f t="shared" si="746"/>
        <v>0</v>
      </c>
      <c r="AJ286" s="411">
        <f t="shared" si="746"/>
        <v>0</v>
      </c>
      <c r="AK286" s="411">
        <f t="shared" si="746"/>
        <v>0</v>
      </c>
      <c r="AL286" s="411">
        <f t="shared" si="746"/>
        <v>0</v>
      </c>
      <c r="AM286" s="306"/>
    </row>
    <row r="287" spans="1:39" ht="15.6" hidden="1" outlineLevel="1">
      <c r="B287" s="323"/>
      <c r="C287" s="300"/>
      <c r="D287" s="291"/>
      <c r="E287" s="291"/>
      <c r="F287" s="291"/>
      <c r="G287" s="291"/>
      <c r="H287" s="291"/>
      <c r="I287" s="291"/>
      <c r="J287" s="291"/>
      <c r="K287" s="291"/>
      <c r="L287" s="291"/>
      <c r="M287" s="291"/>
      <c r="N287" s="300"/>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6" outlineLevel="1">
      <c r="B288" s="518" t="s">
        <v>502</v>
      </c>
      <c r="C288" s="291"/>
      <c r="D288" s="291"/>
      <c r="E288" s="291"/>
      <c r="F288" s="291"/>
      <c r="G288" s="291"/>
      <c r="H288" s="291"/>
      <c r="I288" s="291"/>
      <c r="J288" s="291"/>
      <c r="K288" s="291"/>
      <c r="L288" s="291"/>
      <c r="M288" s="291"/>
      <c r="N288" s="291"/>
      <c r="O288" s="291"/>
      <c r="P288" s="291"/>
      <c r="Q288" s="291"/>
      <c r="R288" s="291"/>
      <c r="S288" s="291"/>
      <c r="T288" s="291"/>
      <c r="U288" s="291"/>
      <c r="V288" s="291"/>
      <c r="W288" s="291"/>
      <c r="X288" s="291"/>
      <c r="Y288" s="422"/>
      <c r="Z288" s="425"/>
      <c r="AA288" s="425"/>
      <c r="AB288" s="425"/>
      <c r="AC288" s="425"/>
      <c r="AD288" s="425"/>
      <c r="AE288" s="425"/>
      <c r="AF288" s="425"/>
      <c r="AG288" s="425"/>
      <c r="AH288" s="425"/>
      <c r="AI288" s="425"/>
      <c r="AJ288" s="425"/>
      <c r="AK288" s="425"/>
      <c r="AL288" s="425"/>
      <c r="AM288" s="306"/>
    </row>
    <row r="289" spans="1:39" ht="15.6" outlineLevel="1">
      <c r="B289" s="288" t="s">
        <v>498</v>
      </c>
      <c r="C289" s="291"/>
      <c r="D289" s="291"/>
      <c r="E289" s="291"/>
      <c r="F289" s="291"/>
      <c r="G289" s="291"/>
      <c r="H289" s="291"/>
      <c r="I289" s="291"/>
      <c r="J289" s="291"/>
      <c r="K289" s="291"/>
      <c r="L289" s="291"/>
      <c r="M289" s="291"/>
      <c r="N289" s="291"/>
      <c r="O289" s="291"/>
      <c r="P289" s="291"/>
      <c r="Q289" s="291"/>
      <c r="R289" s="291"/>
      <c r="S289" s="291"/>
      <c r="T289" s="291"/>
      <c r="U289" s="291"/>
      <c r="V289" s="291"/>
      <c r="W289" s="291"/>
      <c r="X289" s="291"/>
      <c r="Y289" s="422"/>
      <c r="Z289" s="425"/>
      <c r="AA289" s="425"/>
      <c r="AB289" s="425"/>
      <c r="AC289" s="425"/>
      <c r="AD289" s="425"/>
      <c r="AE289" s="425"/>
      <c r="AF289" s="425"/>
      <c r="AG289" s="425"/>
      <c r="AH289" s="425"/>
      <c r="AI289" s="425"/>
      <c r="AJ289" s="425"/>
      <c r="AK289" s="425"/>
      <c r="AL289" s="425"/>
      <c r="AM289" s="306"/>
    </row>
    <row r="290" spans="1:39" ht="15" outlineLevel="1">
      <c r="A290" s="522">
        <v>21</v>
      </c>
      <c r="B290" s="520" t="s">
        <v>113</v>
      </c>
      <c r="C290" s="291" t="s">
        <v>25</v>
      </c>
      <c r="D290" s="295">
        <v>1352728</v>
      </c>
      <c r="E290" s="295">
        <v>1352728</v>
      </c>
      <c r="F290" s="295">
        <v>1352728</v>
      </c>
      <c r="G290" s="295">
        <v>1352728</v>
      </c>
      <c r="H290" s="295">
        <v>1352728</v>
      </c>
      <c r="I290" s="295">
        <v>1352728</v>
      </c>
      <c r="J290" s="295">
        <v>1352728</v>
      </c>
      <c r="K290" s="295">
        <v>1352529</v>
      </c>
      <c r="L290" s="295">
        <v>1352529</v>
      </c>
      <c r="M290" s="295">
        <v>1346470</v>
      </c>
      <c r="N290" s="291"/>
      <c r="O290" s="295">
        <v>88</v>
      </c>
      <c r="P290" s="295">
        <v>88</v>
      </c>
      <c r="Q290" s="295">
        <v>88</v>
      </c>
      <c r="R290" s="295">
        <v>88</v>
      </c>
      <c r="S290" s="295">
        <v>88</v>
      </c>
      <c r="T290" s="295">
        <v>88</v>
      </c>
      <c r="U290" s="295">
        <v>88</v>
      </c>
      <c r="V290" s="295">
        <v>88</v>
      </c>
      <c r="W290" s="295">
        <v>88</v>
      </c>
      <c r="X290" s="295">
        <v>87</v>
      </c>
      <c r="Y290" s="410">
        <v>1</v>
      </c>
      <c r="Z290" s="410"/>
      <c r="AA290" s="410"/>
      <c r="AB290" s="410"/>
      <c r="AC290" s="410"/>
      <c r="AD290" s="410"/>
      <c r="AE290" s="410"/>
      <c r="AF290" s="410"/>
      <c r="AG290" s="410"/>
      <c r="AH290" s="410"/>
      <c r="AI290" s="410"/>
      <c r="AJ290" s="410"/>
      <c r="AK290" s="410"/>
      <c r="AL290" s="410"/>
      <c r="AM290" s="296">
        <f>SUM(Y290:AL290)</f>
        <v>1</v>
      </c>
    </row>
    <row r="291" spans="1:39" ht="15" outlineLevel="1">
      <c r="B291" s="294" t="s">
        <v>289</v>
      </c>
      <c r="C291" s="291" t="s">
        <v>163</v>
      </c>
      <c r="D291" s="295">
        <v>150710</v>
      </c>
      <c r="E291" s="295">
        <v>150710</v>
      </c>
      <c r="F291" s="295">
        <v>150710</v>
      </c>
      <c r="G291" s="295">
        <v>150710</v>
      </c>
      <c r="H291" s="295">
        <v>150710</v>
      </c>
      <c r="I291" s="295">
        <v>150710</v>
      </c>
      <c r="J291" s="295">
        <v>150710</v>
      </c>
      <c r="K291" s="295">
        <v>150698</v>
      </c>
      <c r="L291" s="295">
        <v>150698</v>
      </c>
      <c r="M291" s="295">
        <v>150921</v>
      </c>
      <c r="N291" s="291"/>
      <c r="O291" s="295">
        <v>10</v>
      </c>
      <c r="P291" s="295">
        <v>10</v>
      </c>
      <c r="Q291" s="295">
        <v>10</v>
      </c>
      <c r="R291" s="295">
        <v>10</v>
      </c>
      <c r="S291" s="295">
        <v>10</v>
      </c>
      <c r="T291" s="295">
        <v>10</v>
      </c>
      <c r="U291" s="295">
        <v>10</v>
      </c>
      <c r="V291" s="295">
        <v>10</v>
      </c>
      <c r="W291" s="295">
        <v>10</v>
      </c>
      <c r="X291" s="295">
        <v>10</v>
      </c>
      <c r="Y291" s="411">
        <f>Y290</f>
        <v>1</v>
      </c>
      <c r="Z291" s="411">
        <f t="shared" ref="Z291" si="747">Z290</f>
        <v>0</v>
      </c>
      <c r="AA291" s="411">
        <f t="shared" ref="AA291" si="748">AA290</f>
        <v>0</v>
      </c>
      <c r="AB291" s="411">
        <f t="shared" ref="AB291" si="749">AB290</f>
        <v>0</v>
      </c>
      <c r="AC291" s="411">
        <f t="shared" ref="AC291" si="750">AC290</f>
        <v>0</v>
      </c>
      <c r="AD291" s="411">
        <f t="shared" ref="AD291" si="751">AD290</f>
        <v>0</v>
      </c>
      <c r="AE291" s="411">
        <f t="shared" ref="AE291" si="752">AE290</f>
        <v>0</v>
      </c>
      <c r="AF291" s="411">
        <f t="shared" ref="AF291" si="753">AF290</f>
        <v>0</v>
      </c>
      <c r="AG291" s="411">
        <f t="shared" ref="AG291" si="754">AG290</f>
        <v>0</v>
      </c>
      <c r="AH291" s="411">
        <f t="shared" ref="AH291" si="755">AH290</f>
        <v>0</v>
      </c>
      <c r="AI291" s="411">
        <f t="shared" ref="AI291" si="756">AI290</f>
        <v>0</v>
      </c>
      <c r="AJ291" s="411">
        <f t="shared" ref="AJ291" si="757">AJ290</f>
        <v>0</v>
      </c>
      <c r="AK291" s="411">
        <f t="shared" ref="AK291" si="758">AK290</f>
        <v>0</v>
      </c>
      <c r="AL291" s="411">
        <f t="shared" ref="AL291" si="759">AL290</f>
        <v>0</v>
      </c>
      <c r="AM291" s="306"/>
    </row>
    <row r="292" spans="1:39" ht="15" outlineLevel="1">
      <c r="B292" s="294"/>
      <c r="C292" s="291"/>
      <c r="D292" s="291"/>
      <c r="E292" s="291"/>
      <c r="F292" s="291"/>
      <c r="G292" s="291"/>
      <c r="H292" s="291"/>
      <c r="I292" s="291"/>
      <c r="J292" s="291"/>
      <c r="K292" s="291"/>
      <c r="L292" s="291"/>
      <c r="M292" s="291"/>
      <c r="N292" s="291"/>
      <c r="O292" s="291"/>
      <c r="P292" s="291"/>
      <c r="Q292" s="291"/>
      <c r="R292" s="291"/>
      <c r="S292" s="291"/>
      <c r="T292" s="291"/>
      <c r="U292" s="291"/>
      <c r="V292" s="291"/>
      <c r="W292" s="291"/>
      <c r="X292" s="291"/>
      <c r="Y292" s="422"/>
      <c r="Z292" s="425"/>
      <c r="AA292" s="425"/>
      <c r="AB292" s="425"/>
      <c r="AC292" s="425"/>
      <c r="AD292" s="425"/>
      <c r="AE292" s="425"/>
      <c r="AF292" s="425"/>
      <c r="AG292" s="425"/>
      <c r="AH292" s="425"/>
      <c r="AI292" s="425"/>
      <c r="AJ292" s="425"/>
      <c r="AK292" s="425"/>
      <c r="AL292" s="425"/>
      <c r="AM292" s="306"/>
    </row>
    <row r="293" spans="1:39" ht="30" outlineLevel="1">
      <c r="A293" s="522">
        <v>22</v>
      </c>
      <c r="B293" s="520" t="s">
        <v>114</v>
      </c>
      <c r="C293" s="291" t="s">
        <v>25</v>
      </c>
      <c r="D293" s="295">
        <v>233416</v>
      </c>
      <c r="E293" s="295">
        <v>233416</v>
      </c>
      <c r="F293" s="295">
        <v>233416</v>
      </c>
      <c r="G293" s="295">
        <v>233416</v>
      </c>
      <c r="H293" s="295">
        <v>233416</v>
      </c>
      <c r="I293" s="295">
        <v>233416</v>
      </c>
      <c r="J293" s="295">
        <v>233416</v>
      </c>
      <c r="K293" s="295">
        <v>233416</v>
      </c>
      <c r="L293" s="295">
        <v>233416</v>
      </c>
      <c r="M293" s="295">
        <v>233416</v>
      </c>
      <c r="N293" s="291"/>
      <c r="O293" s="295">
        <v>68</v>
      </c>
      <c r="P293" s="295">
        <v>68</v>
      </c>
      <c r="Q293" s="295">
        <v>68</v>
      </c>
      <c r="R293" s="295">
        <v>68</v>
      </c>
      <c r="S293" s="295">
        <v>68</v>
      </c>
      <c r="T293" s="295">
        <v>68</v>
      </c>
      <c r="U293" s="295">
        <v>68</v>
      </c>
      <c r="V293" s="295">
        <v>68</v>
      </c>
      <c r="W293" s="295">
        <v>68</v>
      </c>
      <c r="X293" s="295">
        <v>68</v>
      </c>
      <c r="Y293" s="410">
        <v>1</v>
      </c>
      <c r="Z293" s="410"/>
      <c r="AA293" s="410"/>
      <c r="AB293" s="410"/>
      <c r="AC293" s="410"/>
      <c r="AD293" s="410"/>
      <c r="AE293" s="410"/>
      <c r="AF293" s="410"/>
      <c r="AG293" s="410"/>
      <c r="AH293" s="410"/>
      <c r="AI293" s="410"/>
      <c r="AJ293" s="410"/>
      <c r="AK293" s="410"/>
      <c r="AL293" s="410"/>
      <c r="AM293" s="296">
        <f>SUM(Y293:AL293)</f>
        <v>1</v>
      </c>
    </row>
    <row r="294" spans="1:39" ht="15" outlineLevel="1">
      <c r="B294" s="294" t="s">
        <v>289</v>
      </c>
      <c r="C294" s="291" t="s">
        <v>163</v>
      </c>
      <c r="D294" s="295">
        <v>957</v>
      </c>
      <c r="E294" s="295">
        <v>957</v>
      </c>
      <c r="F294" s="295">
        <v>957</v>
      </c>
      <c r="G294" s="295">
        <v>957</v>
      </c>
      <c r="H294" s="295">
        <v>957</v>
      </c>
      <c r="I294" s="295">
        <v>957</v>
      </c>
      <c r="J294" s="295">
        <v>957</v>
      </c>
      <c r="K294" s="295">
        <v>957</v>
      </c>
      <c r="L294" s="295">
        <v>957</v>
      </c>
      <c r="M294" s="295">
        <v>957</v>
      </c>
      <c r="N294" s="291"/>
      <c r="O294" s="295">
        <v>0</v>
      </c>
      <c r="P294" s="295"/>
      <c r="Q294" s="295"/>
      <c r="R294" s="295"/>
      <c r="S294" s="295"/>
      <c r="T294" s="295"/>
      <c r="U294" s="295"/>
      <c r="V294" s="295"/>
      <c r="W294" s="295"/>
      <c r="X294" s="295"/>
      <c r="Y294" s="411">
        <f>Y293</f>
        <v>1</v>
      </c>
      <c r="Z294" s="411">
        <f t="shared" ref="Z294" si="760">Z293</f>
        <v>0</v>
      </c>
      <c r="AA294" s="411">
        <f t="shared" ref="AA294" si="761">AA293</f>
        <v>0</v>
      </c>
      <c r="AB294" s="411">
        <f t="shared" ref="AB294" si="762">AB293</f>
        <v>0</v>
      </c>
      <c r="AC294" s="411">
        <f t="shared" ref="AC294" si="763">AC293</f>
        <v>0</v>
      </c>
      <c r="AD294" s="411">
        <f t="shared" ref="AD294" si="764">AD293</f>
        <v>0</v>
      </c>
      <c r="AE294" s="411">
        <f t="shared" ref="AE294" si="765">AE293</f>
        <v>0</v>
      </c>
      <c r="AF294" s="411">
        <f t="shared" ref="AF294" si="766">AF293</f>
        <v>0</v>
      </c>
      <c r="AG294" s="411">
        <f t="shared" ref="AG294" si="767">AG293</f>
        <v>0</v>
      </c>
      <c r="AH294" s="411">
        <f t="shared" ref="AH294" si="768">AH293</f>
        <v>0</v>
      </c>
      <c r="AI294" s="411">
        <f t="shared" ref="AI294" si="769">AI293</f>
        <v>0</v>
      </c>
      <c r="AJ294" s="411">
        <f t="shared" ref="AJ294" si="770">AJ293</f>
        <v>0</v>
      </c>
      <c r="AK294" s="411">
        <f t="shared" ref="AK294" si="771">AK293</f>
        <v>0</v>
      </c>
      <c r="AL294" s="411">
        <f t="shared" ref="AL294" si="772">AL293</f>
        <v>0</v>
      </c>
      <c r="AM294" s="306"/>
    </row>
    <row r="295" spans="1:39" ht="15" outlineLevel="1">
      <c r="B295" s="294"/>
      <c r="C295" s="291"/>
      <c r="D295" s="291"/>
      <c r="E295" s="291"/>
      <c r="F295" s="291"/>
      <c r="G295" s="291"/>
      <c r="H295" s="291"/>
      <c r="I295" s="291"/>
      <c r="J295" s="291"/>
      <c r="K295" s="291"/>
      <c r="L295" s="291"/>
      <c r="M295" s="291"/>
      <c r="N295" s="291"/>
      <c r="O295" s="291"/>
      <c r="P295" s="291"/>
      <c r="Q295" s="291"/>
      <c r="R295" s="291"/>
      <c r="S295" s="291"/>
      <c r="T295" s="291"/>
      <c r="U295" s="291"/>
      <c r="V295" s="291"/>
      <c r="W295" s="291"/>
      <c r="X295" s="291"/>
      <c r="Y295" s="422"/>
      <c r="Z295" s="425"/>
      <c r="AA295" s="425"/>
      <c r="AB295" s="425"/>
      <c r="AC295" s="425"/>
      <c r="AD295" s="425"/>
      <c r="AE295" s="425"/>
      <c r="AF295" s="425"/>
      <c r="AG295" s="425"/>
      <c r="AH295" s="425"/>
      <c r="AI295" s="425"/>
      <c r="AJ295" s="425"/>
      <c r="AK295" s="425"/>
      <c r="AL295" s="425"/>
      <c r="AM295" s="306"/>
    </row>
    <row r="296" spans="1:39" ht="30" outlineLevel="1">
      <c r="A296" s="522">
        <v>23</v>
      </c>
      <c r="B296" s="520" t="s">
        <v>115</v>
      </c>
      <c r="C296" s="291" t="s">
        <v>25</v>
      </c>
      <c r="D296" s="295"/>
      <c r="E296" s="295"/>
      <c r="F296" s="295"/>
      <c r="G296" s="295"/>
      <c r="H296" s="295"/>
      <c r="I296" s="295"/>
      <c r="J296" s="295"/>
      <c r="K296" s="295"/>
      <c r="L296" s="295"/>
      <c r="M296" s="295"/>
      <c r="N296" s="291"/>
      <c r="O296" s="295"/>
      <c r="P296" s="295"/>
      <c r="Q296" s="295"/>
      <c r="R296" s="295"/>
      <c r="S296" s="295"/>
      <c r="T296" s="295"/>
      <c r="U296" s="295"/>
      <c r="V296" s="295"/>
      <c r="W296" s="295"/>
      <c r="X296" s="295"/>
      <c r="Y296" s="410">
        <v>1</v>
      </c>
      <c r="Z296" s="410"/>
      <c r="AA296" s="410"/>
      <c r="AB296" s="410"/>
      <c r="AC296" s="410"/>
      <c r="AD296" s="410"/>
      <c r="AE296" s="410"/>
      <c r="AF296" s="410"/>
      <c r="AG296" s="410"/>
      <c r="AH296" s="410"/>
      <c r="AI296" s="410"/>
      <c r="AJ296" s="410"/>
      <c r="AK296" s="410"/>
      <c r="AL296" s="410"/>
      <c r="AM296" s="296">
        <f>SUM(Y296:AL296)</f>
        <v>1</v>
      </c>
    </row>
    <row r="297" spans="1:39" ht="15" outlineLevel="1">
      <c r="B297" s="294" t="s">
        <v>289</v>
      </c>
      <c r="C297" s="291" t="s">
        <v>163</v>
      </c>
      <c r="D297" s="295">
        <v>1520</v>
      </c>
      <c r="E297" s="295">
        <v>1520</v>
      </c>
      <c r="F297" s="295">
        <v>1520</v>
      </c>
      <c r="G297" s="295">
        <v>1520</v>
      </c>
      <c r="H297" s="295">
        <v>1520</v>
      </c>
      <c r="I297" s="295">
        <v>1520</v>
      </c>
      <c r="J297" s="295">
        <v>1520</v>
      </c>
      <c r="K297" s="295">
        <v>1520</v>
      </c>
      <c r="L297" s="295">
        <v>1520</v>
      </c>
      <c r="M297" s="295">
        <v>1520</v>
      </c>
      <c r="N297" s="291"/>
      <c r="O297" s="295"/>
      <c r="P297" s="295"/>
      <c r="Q297" s="295"/>
      <c r="R297" s="295"/>
      <c r="S297" s="295"/>
      <c r="T297" s="295"/>
      <c r="U297" s="295"/>
      <c r="V297" s="295"/>
      <c r="W297" s="295"/>
      <c r="X297" s="295"/>
      <c r="Y297" s="410">
        <v>1</v>
      </c>
      <c r="Z297" s="410"/>
      <c r="AA297" s="410"/>
      <c r="AB297" s="410"/>
      <c r="AC297" s="410"/>
      <c r="AD297" s="410"/>
      <c r="AE297" s="410"/>
      <c r="AF297" s="410"/>
      <c r="AG297" s="410"/>
      <c r="AH297" s="410"/>
      <c r="AI297" s="410"/>
      <c r="AJ297" s="410"/>
      <c r="AK297" s="410"/>
      <c r="AL297" s="410"/>
      <c r="AM297" s="296"/>
    </row>
    <row r="298" spans="1:39" ht="15" outlineLevel="1">
      <c r="B298" s="294" t="s">
        <v>289</v>
      </c>
      <c r="C298" s="340" t="s">
        <v>745</v>
      </c>
      <c r="D298" s="295">
        <v>29282</v>
      </c>
      <c r="E298" s="295">
        <f>D298+($H$298-$D$298)/4</f>
        <v>29282</v>
      </c>
      <c r="F298" s="295">
        <f>E298+($H$298-$D$298)/4</f>
        <v>29282</v>
      </c>
      <c r="G298" s="295">
        <f>F298+($H$298-$D$298)/4</f>
        <v>29282</v>
      </c>
      <c r="H298" s="295">
        <v>29282</v>
      </c>
      <c r="I298" s="295"/>
      <c r="J298" s="295"/>
      <c r="K298" s="295"/>
      <c r="L298" s="295"/>
      <c r="M298" s="295"/>
      <c r="N298" s="291"/>
      <c r="O298" s="295">
        <v>0</v>
      </c>
      <c r="P298" s="295"/>
      <c r="Q298" s="295"/>
      <c r="R298" s="295"/>
      <c r="S298" s="295"/>
      <c r="T298" s="295"/>
      <c r="U298" s="295"/>
      <c r="V298" s="295"/>
      <c r="W298" s="295"/>
      <c r="X298" s="295"/>
      <c r="Y298" s="411">
        <f>Y296</f>
        <v>1</v>
      </c>
      <c r="Z298" s="411">
        <f t="shared" ref="Z298" si="773">Z296</f>
        <v>0</v>
      </c>
      <c r="AA298" s="411">
        <f t="shared" ref="AA298" si="774">AA296</f>
        <v>0</v>
      </c>
      <c r="AB298" s="411">
        <f t="shared" ref="AB298" si="775">AB296</f>
        <v>0</v>
      </c>
      <c r="AC298" s="411">
        <f t="shared" ref="AC298" si="776">AC296</f>
        <v>0</v>
      </c>
      <c r="AD298" s="411">
        <f t="shared" ref="AD298" si="777">AD296</f>
        <v>0</v>
      </c>
      <c r="AE298" s="411">
        <f t="shared" ref="AE298" si="778">AE296</f>
        <v>0</v>
      </c>
      <c r="AF298" s="411">
        <f t="shared" ref="AF298" si="779">AF296</f>
        <v>0</v>
      </c>
      <c r="AG298" s="411">
        <f t="shared" ref="AG298" si="780">AG296</f>
        <v>0</v>
      </c>
      <c r="AH298" s="411">
        <f t="shared" ref="AH298" si="781">AH296</f>
        <v>0</v>
      </c>
      <c r="AI298" s="411">
        <f t="shared" ref="AI298" si="782">AI296</f>
        <v>0</v>
      </c>
      <c r="AJ298" s="411">
        <f t="shared" ref="AJ298" si="783">AJ296</f>
        <v>0</v>
      </c>
      <c r="AK298" s="411">
        <f t="shared" ref="AK298" si="784">AK296</f>
        <v>0</v>
      </c>
      <c r="AL298" s="411">
        <f t="shared" ref="AL298" si="785">AL296</f>
        <v>0</v>
      </c>
      <c r="AM298" s="306"/>
    </row>
    <row r="299" spans="1:39" ht="15" outlineLevel="1">
      <c r="B299" s="322"/>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22"/>
      <c r="Z299" s="425"/>
      <c r="AA299" s="425"/>
      <c r="AB299" s="425"/>
      <c r="AC299" s="425"/>
      <c r="AD299" s="425"/>
      <c r="AE299" s="425"/>
      <c r="AF299" s="425"/>
      <c r="AG299" s="425"/>
      <c r="AH299" s="425"/>
      <c r="AI299" s="425"/>
      <c r="AJ299" s="425"/>
      <c r="AK299" s="425"/>
      <c r="AL299" s="425"/>
      <c r="AM299" s="306"/>
    </row>
    <row r="300" spans="1:39" ht="15" outlineLevel="1">
      <c r="A300" s="522">
        <v>24</v>
      </c>
      <c r="B300" s="520" t="s">
        <v>116</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ht="15" outlineLevel="1">
      <c r="B301" s="294" t="s">
        <v>289</v>
      </c>
      <c r="C301" s="291" t="s">
        <v>163</v>
      </c>
      <c r="D301" s="295">
        <v>3147</v>
      </c>
      <c r="E301" s="295">
        <v>3147</v>
      </c>
      <c r="F301" s="295">
        <v>3147</v>
      </c>
      <c r="G301" s="295">
        <v>3147</v>
      </c>
      <c r="H301" s="295">
        <v>3147</v>
      </c>
      <c r="I301" s="295">
        <v>3147</v>
      </c>
      <c r="J301" s="295">
        <v>3147</v>
      </c>
      <c r="K301" s="295">
        <v>3147</v>
      </c>
      <c r="L301" s="295">
        <v>3147</v>
      </c>
      <c r="M301" s="295">
        <v>2482</v>
      </c>
      <c r="N301" s="291"/>
      <c r="O301" s="295">
        <v>0</v>
      </c>
      <c r="P301" s="295"/>
      <c r="Q301" s="295"/>
      <c r="R301" s="295"/>
      <c r="S301" s="295"/>
      <c r="T301" s="295"/>
      <c r="U301" s="295"/>
      <c r="V301" s="295"/>
      <c r="W301" s="295"/>
      <c r="X301" s="295"/>
      <c r="Y301" s="411">
        <f>Y300</f>
        <v>0</v>
      </c>
      <c r="Z301" s="411">
        <f t="shared" ref="Z301" si="786">Z300</f>
        <v>0</v>
      </c>
      <c r="AA301" s="411">
        <f t="shared" ref="AA301" si="787">AA300</f>
        <v>0</v>
      </c>
      <c r="AB301" s="411">
        <f t="shared" ref="AB301" si="788">AB300</f>
        <v>0</v>
      </c>
      <c r="AC301" s="411">
        <f t="shared" ref="AC301" si="789">AC300</f>
        <v>0</v>
      </c>
      <c r="AD301" s="411">
        <f t="shared" ref="AD301" si="790">AD300</f>
        <v>0</v>
      </c>
      <c r="AE301" s="411">
        <f t="shared" ref="AE301" si="791">AE300</f>
        <v>0</v>
      </c>
      <c r="AF301" s="411">
        <f t="shared" ref="AF301" si="792">AF300</f>
        <v>0</v>
      </c>
      <c r="AG301" s="411">
        <f t="shared" ref="AG301" si="793">AG300</f>
        <v>0</v>
      </c>
      <c r="AH301" s="411">
        <f t="shared" ref="AH301" si="794">AH300</f>
        <v>0</v>
      </c>
      <c r="AI301" s="411">
        <f t="shared" ref="AI301" si="795">AI300</f>
        <v>0</v>
      </c>
      <c r="AJ301" s="411">
        <f t="shared" ref="AJ301" si="796">AJ300</f>
        <v>0</v>
      </c>
      <c r="AK301" s="411">
        <f t="shared" ref="AK301" si="797">AK300</f>
        <v>0</v>
      </c>
      <c r="AL301" s="411">
        <f t="shared" ref="AL301" si="798">AL300</f>
        <v>0</v>
      </c>
      <c r="AM301" s="306"/>
    </row>
    <row r="302" spans="1:39" ht="15" outlineLevel="1">
      <c r="B302" s="294"/>
      <c r="C302" s="291"/>
      <c r="D302" s="291"/>
      <c r="E302" s="291"/>
      <c r="F302" s="291"/>
      <c r="G302" s="291"/>
      <c r="H302" s="291"/>
      <c r="I302" s="291"/>
      <c r="J302" s="291"/>
      <c r="K302" s="291"/>
      <c r="L302" s="291"/>
      <c r="M302" s="291"/>
      <c r="N302" s="291"/>
      <c r="O302" s="291"/>
      <c r="P302" s="291"/>
      <c r="Q302" s="291"/>
      <c r="R302" s="291"/>
      <c r="S302" s="291"/>
      <c r="T302" s="291"/>
      <c r="U302" s="291"/>
      <c r="V302" s="291"/>
      <c r="W302" s="291"/>
      <c r="X302" s="291"/>
      <c r="Y302" s="412"/>
      <c r="Z302" s="425"/>
      <c r="AA302" s="425"/>
      <c r="AB302" s="425"/>
      <c r="AC302" s="425"/>
      <c r="AD302" s="425"/>
      <c r="AE302" s="425"/>
      <c r="AF302" s="425"/>
      <c r="AG302" s="425"/>
      <c r="AH302" s="425"/>
      <c r="AI302" s="425"/>
      <c r="AJ302" s="425"/>
      <c r="AK302" s="425"/>
      <c r="AL302" s="425"/>
      <c r="AM302" s="306"/>
    </row>
    <row r="303" spans="1:39" ht="15.6" outlineLevel="1">
      <c r="B303" s="288" t="s">
        <v>499</v>
      </c>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ht="15" outlineLevel="1">
      <c r="A304" s="522">
        <v>25</v>
      </c>
      <c r="B304" s="520" t="s">
        <v>117</v>
      </c>
      <c r="C304" s="291" t="s">
        <v>25</v>
      </c>
      <c r="D304" s="295"/>
      <c r="E304" s="295"/>
      <c r="F304" s="295"/>
      <c r="G304" s="295"/>
      <c r="H304" s="295"/>
      <c r="I304" s="295"/>
      <c r="J304" s="295"/>
      <c r="K304" s="295"/>
      <c r="L304" s="295"/>
      <c r="M304" s="295"/>
      <c r="N304" s="295">
        <v>12</v>
      </c>
      <c r="O304" s="295"/>
      <c r="P304" s="295"/>
      <c r="Q304" s="295"/>
      <c r="R304" s="295"/>
      <c r="S304" s="295"/>
      <c r="T304" s="295"/>
      <c r="U304" s="295"/>
      <c r="V304" s="295"/>
      <c r="W304" s="295"/>
      <c r="X304" s="295"/>
      <c r="Y304" s="426"/>
      <c r="Z304" s="410"/>
      <c r="AA304" s="410"/>
      <c r="AB304" s="410"/>
      <c r="AC304" s="410"/>
      <c r="AD304" s="410"/>
      <c r="AE304" s="410"/>
      <c r="AF304" s="410"/>
      <c r="AG304" s="415"/>
      <c r="AH304" s="415"/>
      <c r="AI304" s="415"/>
      <c r="AJ304" s="415"/>
      <c r="AK304" s="415"/>
      <c r="AL304" s="415"/>
      <c r="AM304" s="296">
        <f>SUM(Y304:AL304)</f>
        <v>0</v>
      </c>
    </row>
    <row r="305" spans="1:39" ht="15" outlineLevel="1">
      <c r="B305" s="294" t="s">
        <v>289</v>
      </c>
      <c r="C305" s="291" t="s">
        <v>163</v>
      </c>
      <c r="D305" s="295"/>
      <c r="E305" s="295"/>
      <c r="F305" s="295"/>
      <c r="G305" s="295"/>
      <c r="H305" s="295"/>
      <c r="I305" s="295"/>
      <c r="J305" s="295"/>
      <c r="K305" s="295"/>
      <c r="L305" s="295"/>
      <c r="M305" s="295"/>
      <c r="N305" s="295">
        <f>N304</f>
        <v>12</v>
      </c>
      <c r="O305" s="295"/>
      <c r="P305" s="295"/>
      <c r="Q305" s="295"/>
      <c r="R305" s="295"/>
      <c r="S305" s="295"/>
      <c r="T305" s="295"/>
      <c r="U305" s="295"/>
      <c r="V305" s="295"/>
      <c r="W305" s="295"/>
      <c r="X305" s="295"/>
      <c r="Y305" s="411">
        <f>Y304</f>
        <v>0</v>
      </c>
      <c r="Z305" s="411">
        <f t="shared" ref="Z305" si="799">Z304</f>
        <v>0</v>
      </c>
      <c r="AA305" s="411">
        <f t="shared" ref="AA305" si="800">AA304</f>
        <v>0</v>
      </c>
      <c r="AB305" s="411">
        <f t="shared" ref="AB305" si="801">AB304</f>
        <v>0</v>
      </c>
      <c r="AC305" s="411">
        <f t="shared" ref="AC305" si="802">AC304</f>
        <v>0</v>
      </c>
      <c r="AD305" s="411">
        <f t="shared" ref="AD305" si="803">AD304</f>
        <v>0</v>
      </c>
      <c r="AE305" s="411">
        <f t="shared" ref="AE305" si="804">AE304</f>
        <v>0</v>
      </c>
      <c r="AF305" s="411">
        <f t="shared" ref="AF305" si="805">AF304</f>
        <v>0</v>
      </c>
      <c r="AG305" s="411">
        <f t="shared" ref="AG305" si="806">AG304</f>
        <v>0</v>
      </c>
      <c r="AH305" s="411">
        <f t="shared" ref="AH305" si="807">AH304</f>
        <v>0</v>
      </c>
      <c r="AI305" s="411">
        <f t="shared" ref="AI305" si="808">AI304</f>
        <v>0</v>
      </c>
      <c r="AJ305" s="411">
        <f t="shared" ref="AJ305" si="809">AJ304</f>
        <v>0</v>
      </c>
      <c r="AK305" s="411">
        <f t="shared" ref="AK305" si="810">AK304</f>
        <v>0</v>
      </c>
      <c r="AL305" s="411">
        <f t="shared" ref="AL305" si="811">AL304</f>
        <v>0</v>
      </c>
      <c r="AM305" s="306"/>
    </row>
    <row r="306" spans="1:39" ht="15"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15" outlineLevel="1">
      <c r="A307" s="522">
        <v>26</v>
      </c>
      <c r="B307" s="520" t="s">
        <v>118</v>
      </c>
      <c r="C307" s="291" t="s">
        <v>25</v>
      </c>
      <c r="D307" s="295">
        <v>994015</v>
      </c>
      <c r="E307" s="295">
        <v>969070</v>
      </c>
      <c r="F307" s="295">
        <v>969070</v>
      </c>
      <c r="G307" s="295">
        <v>969070</v>
      </c>
      <c r="H307" s="295">
        <v>969070</v>
      </c>
      <c r="I307" s="295">
        <v>963737</v>
      </c>
      <c r="J307" s="295">
        <v>963737</v>
      </c>
      <c r="K307" s="295">
        <v>963737</v>
      </c>
      <c r="L307" s="295">
        <v>963737</v>
      </c>
      <c r="M307" s="295">
        <v>963737</v>
      </c>
      <c r="N307" s="295">
        <v>12</v>
      </c>
      <c r="O307" s="295">
        <v>138</v>
      </c>
      <c r="P307" s="295">
        <v>133</v>
      </c>
      <c r="Q307" s="295">
        <v>133</v>
      </c>
      <c r="R307" s="295">
        <v>133</v>
      </c>
      <c r="S307" s="295">
        <v>133</v>
      </c>
      <c r="T307" s="295">
        <v>133</v>
      </c>
      <c r="U307" s="295">
        <v>133</v>
      </c>
      <c r="V307" s="295">
        <v>133</v>
      </c>
      <c r="W307" s="295">
        <v>133</v>
      </c>
      <c r="X307" s="295">
        <v>133</v>
      </c>
      <c r="Y307" s="426"/>
      <c r="Z307" s="410">
        <v>0.321087022</v>
      </c>
      <c r="AA307" s="410">
        <v>0.52074531000000002</v>
      </c>
      <c r="AB307" s="410">
        <v>0</v>
      </c>
      <c r="AC307" s="410">
        <v>7.1011567999999997E-2</v>
      </c>
      <c r="AD307" s="410"/>
      <c r="AE307" s="410"/>
      <c r="AF307" s="410"/>
      <c r="AG307" s="415"/>
      <c r="AH307" s="415"/>
      <c r="AI307" s="415"/>
      <c r="AJ307" s="415"/>
      <c r="AK307" s="415"/>
      <c r="AL307" s="415"/>
      <c r="AM307" s="296">
        <f>SUM(Y307:AL307)</f>
        <v>0.91284390000000004</v>
      </c>
    </row>
    <row r="308" spans="1:39" ht="15" outlineLevel="1">
      <c r="B308" s="294" t="s">
        <v>289</v>
      </c>
      <c r="C308" s="291" t="s">
        <v>163</v>
      </c>
      <c r="D308" s="295">
        <v>451577</v>
      </c>
      <c r="E308" s="295">
        <v>476521</v>
      </c>
      <c r="F308" s="295">
        <v>476521</v>
      </c>
      <c r="G308" s="295">
        <v>476521</v>
      </c>
      <c r="H308" s="295">
        <v>476521</v>
      </c>
      <c r="I308" s="295">
        <v>475880</v>
      </c>
      <c r="J308" s="295">
        <v>475880</v>
      </c>
      <c r="K308" s="295">
        <v>475880</v>
      </c>
      <c r="L308" s="295">
        <v>475880</v>
      </c>
      <c r="M308" s="295">
        <v>475880</v>
      </c>
      <c r="N308" s="295">
        <f>N307</f>
        <v>12</v>
      </c>
      <c r="O308" s="295">
        <v>53</v>
      </c>
      <c r="P308" s="295">
        <v>58</v>
      </c>
      <c r="Q308" s="295">
        <v>58</v>
      </c>
      <c r="R308" s="295">
        <v>58</v>
      </c>
      <c r="S308" s="295">
        <v>58</v>
      </c>
      <c r="T308" s="295">
        <v>58</v>
      </c>
      <c r="U308" s="295">
        <v>58</v>
      </c>
      <c r="V308" s="295">
        <v>58</v>
      </c>
      <c r="W308" s="295">
        <v>58</v>
      </c>
      <c r="X308" s="295">
        <v>58</v>
      </c>
      <c r="Y308" s="411">
        <f t="shared" ref="Y308:AL308" si="812">Y307</f>
        <v>0</v>
      </c>
      <c r="Z308" s="411">
        <f t="shared" si="812"/>
        <v>0.321087022</v>
      </c>
      <c r="AA308" s="411">
        <f t="shared" si="812"/>
        <v>0.52074531000000002</v>
      </c>
      <c r="AB308" s="411">
        <f t="shared" si="812"/>
        <v>0</v>
      </c>
      <c r="AC308" s="411">
        <f t="shared" si="812"/>
        <v>7.1011567999999997E-2</v>
      </c>
      <c r="AD308" s="411">
        <f t="shared" si="812"/>
        <v>0</v>
      </c>
      <c r="AE308" s="411">
        <f t="shared" si="812"/>
        <v>0</v>
      </c>
      <c r="AF308" s="411">
        <f t="shared" si="812"/>
        <v>0</v>
      </c>
      <c r="AG308" s="411">
        <f t="shared" si="812"/>
        <v>0</v>
      </c>
      <c r="AH308" s="411">
        <f t="shared" si="812"/>
        <v>0</v>
      </c>
      <c r="AI308" s="411">
        <f t="shared" si="812"/>
        <v>0</v>
      </c>
      <c r="AJ308" s="411">
        <f t="shared" si="812"/>
        <v>0</v>
      </c>
      <c r="AK308" s="411">
        <f t="shared" si="812"/>
        <v>0</v>
      </c>
      <c r="AL308" s="411">
        <f t="shared" si="812"/>
        <v>0</v>
      </c>
      <c r="AM308" s="306"/>
    </row>
    <row r="309" spans="1:39" ht="15"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outlineLevel="1">
      <c r="A310" s="522">
        <v>27</v>
      </c>
      <c r="B310" s="520" t="s">
        <v>119</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6"/>
      <c r="Z310" s="410">
        <v>1</v>
      </c>
      <c r="AA310" s="410">
        <v>0</v>
      </c>
      <c r="AB310" s="410"/>
      <c r="AC310" s="410"/>
      <c r="AD310" s="410"/>
      <c r="AE310" s="410"/>
      <c r="AF310" s="410"/>
      <c r="AG310" s="415"/>
      <c r="AH310" s="415"/>
      <c r="AI310" s="415"/>
      <c r="AJ310" s="415"/>
      <c r="AK310" s="415"/>
      <c r="AL310" s="415"/>
      <c r="AM310" s="296">
        <f>SUM(Y310:AL310)</f>
        <v>1</v>
      </c>
    </row>
    <row r="311" spans="1:39" ht="15" outlineLevel="1">
      <c r="B311" s="294" t="s">
        <v>289</v>
      </c>
      <c r="C311" s="291" t="s">
        <v>163</v>
      </c>
      <c r="D311" s="295">
        <v>74044</v>
      </c>
      <c r="E311" s="295">
        <v>74044</v>
      </c>
      <c r="F311" s="295">
        <v>74044</v>
      </c>
      <c r="G311" s="295">
        <v>74044</v>
      </c>
      <c r="H311" s="295">
        <v>74044</v>
      </c>
      <c r="I311" s="295">
        <v>68507</v>
      </c>
      <c r="J311" s="295">
        <v>56642</v>
      </c>
      <c r="K311" s="295">
        <v>44901</v>
      </c>
      <c r="L311" s="295">
        <v>43701</v>
      </c>
      <c r="M311" s="295">
        <v>27777</v>
      </c>
      <c r="N311" s="295">
        <f>N310</f>
        <v>12</v>
      </c>
      <c r="O311" s="295">
        <v>17</v>
      </c>
      <c r="P311" s="295">
        <v>17</v>
      </c>
      <c r="Q311" s="295">
        <v>17</v>
      </c>
      <c r="R311" s="295">
        <v>17</v>
      </c>
      <c r="S311" s="295">
        <v>17</v>
      </c>
      <c r="T311" s="295">
        <v>16</v>
      </c>
      <c r="U311" s="295">
        <v>14</v>
      </c>
      <c r="V311" s="295">
        <v>12</v>
      </c>
      <c r="W311" s="295">
        <v>12</v>
      </c>
      <c r="X311" s="295">
        <v>8</v>
      </c>
      <c r="Y311" s="411">
        <f>Y310</f>
        <v>0</v>
      </c>
      <c r="Z311" s="411">
        <f t="shared" ref="Z311" si="813">Z310</f>
        <v>1</v>
      </c>
      <c r="AA311" s="411">
        <f t="shared" ref="AA311" si="814">AA310</f>
        <v>0</v>
      </c>
      <c r="AB311" s="411">
        <f t="shared" ref="AB311" si="815">AB310</f>
        <v>0</v>
      </c>
      <c r="AC311" s="411">
        <f t="shared" ref="AC311" si="816">AC310</f>
        <v>0</v>
      </c>
      <c r="AD311" s="411">
        <f t="shared" ref="AD311" si="817">AD310</f>
        <v>0</v>
      </c>
      <c r="AE311" s="411">
        <f t="shared" ref="AE311" si="818">AE310</f>
        <v>0</v>
      </c>
      <c r="AF311" s="411">
        <f t="shared" ref="AF311" si="819">AF310</f>
        <v>0</v>
      </c>
      <c r="AG311" s="411">
        <f t="shared" ref="AG311" si="820">AG310</f>
        <v>0</v>
      </c>
      <c r="AH311" s="411">
        <f t="shared" ref="AH311" si="821">AH310</f>
        <v>0</v>
      </c>
      <c r="AI311" s="411">
        <f t="shared" ref="AI311" si="822">AI310</f>
        <v>0</v>
      </c>
      <c r="AJ311" s="411">
        <f t="shared" ref="AJ311" si="823">AJ310</f>
        <v>0</v>
      </c>
      <c r="AK311" s="411">
        <f t="shared" ref="AK311" si="824">AK310</f>
        <v>0</v>
      </c>
      <c r="AL311" s="411">
        <f t="shared" ref="AL311" si="825">AL310</f>
        <v>0</v>
      </c>
      <c r="AM311" s="306"/>
    </row>
    <row r="312" spans="1:39" ht="15"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22">
        <v>28</v>
      </c>
      <c r="B313" s="520" t="s">
        <v>120</v>
      </c>
      <c r="C313" s="291" t="s">
        <v>25</v>
      </c>
      <c r="D313" s="295"/>
      <c r="E313" s="295"/>
      <c r="F313" s="295"/>
      <c r="G313" s="295"/>
      <c r="H313" s="295"/>
      <c r="I313" s="295"/>
      <c r="J313" s="295"/>
      <c r="K313" s="295"/>
      <c r="L313" s="295"/>
      <c r="M313" s="295"/>
      <c r="N313" s="295">
        <v>12</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ht="15" outlineLevel="1">
      <c r="B314" s="294" t="s">
        <v>289</v>
      </c>
      <c r="C314" s="291" t="s">
        <v>163</v>
      </c>
      <c r="D314" s="295"/>
      <c r="E314" s="295"/>
      <c r="F314" s="295"/>
      <c r="G314" s="295"/>
      <c r="H314" s="295"/>
      <c r="I314" s="295"/>
      <c r="J314" s="295"/>
      <c r="K314" s="295"/>
      <c r="L314" s="295"/>
      <c r="M314" s="295"/>
      <c r="N314" s="295">
        <f>N313</f>
        <v>12</v>
      </c>
      <c r="O314" s="295"/>
      <c r="P314" s="295"/>
      <c r="Q314" s="295"/>
      <c r="R314" s="295"/>
      <c r="S314" s="295"/>
      <c r="T314" s="295"/>
      <c r="U314" s="295"/>
      <c r="V314" s="295"/>
      <c r="W314" s="295"/>
      <c r="X314" s="295"/>
      <c r="Y314" s="411">
        <f t="shared" ref="Y314:AL314" si="826">Y313</f>
        <v>0</v>
      </c>
      <c r="Z314" s="411">
        <f t="shared" si="826"/>
        <v>0</v>
      </c>
      <c r="AA314" s="411">
        <f t="shared" si="826"/>
        <v>0</v>
      </c>
      <c r="AB314" s="411">
        <f t="shared" si="826"/>
        <v>0</v>
      </c>
      <c r="AC314" s="411">
        <f t="shared" si="826"/>
        <v>0</v>
      </c>
      <c r="AD314" s="411">
        <f t="shared" si="826"/>
        <v>0</v>
      </c>
      <c r="AE314" s="411">
        <f t="shared" si="826"/>
        <v>0</v>
      </c>
      <c r="AF314" s="411">
        <f t="shared" si="826"/>
        <v>0</v>
      </c>
      <c r="AG314" s="411">
        <f t="shared" si="826"/>
        <v>0</v>
      </c>
      <c r="AH314" s="411">
        <f t="shared" si="826"/>
        <v>0</v>
      </c>
      <c r="AI314" s="411">
        <f t="shared" si="826"/>
        <v>0</v>
      </c>
      <c r="AJ314" s="411">
        <f t="shared" si="826"/>
        <v>0</v>
      </c>
      <c r="AK314" s="411">
        <f t="shared" si="826"/>
        <v>0</v>
      </c>
      <c r="AL314" s="411">
        <f t="shared" si="826"/>
        <v>0</v>
      </c>
      <c r="AM314" s="306"/>
    </row>
    <row r="315" spans="1:39" ht="15"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22">
        <v>29</v>
      </c>
      <c r="B316" s="520" t="s">
        <v>121</v>
      </c>
      <c r="C316" s="291" t="s">
        <v>25</v>
      </c>
      <c r="D316" s="295"/>
      <c r="E316" s="295"/>
      <c r="F316" s="295"/>
      <c r="G316" s="295"/>
      <c r="H316" s="295"/>
      <c r="I316" s="295"/>
      <c r="J316" s="295"/>
      <c r="K316" s="295"/>
      <c r="L316" s="295"/>
      <c r="M316" s="295"/>
      <c r="N316" s="295">
        <v>3</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ht="15" outlineLevel="1">
      <c r="B317" s="294" t="s">
        <v>289</v>
      </c>
      <c r="C317" s="291" t="s">
        <v>163</v>
      </c>
      <c r="D317" s="295"/>
      <c r="E317" s="295"/>
      <c r="F317" s="295"/>
      <c r="G317" s="295"/>
      <c r="H317" s="295"/>
      <c r="I317" s="295"/>
      <c r="J317" s="295"/>
      <c r="K317" s="295"/>
      <c r="L317" s="295"/>
      <c r="M317" s="295"/>
      <c r="N317" s="295">
        <f>N316</f>
        <v>3</v>
      </c>
      <c r="O317" s="295"/>
      <c r="P317" s="295"/>
      <c r="Q317" s="295"/>
      <c r="R317" s="295"/>
      <c r="S317" s="295"/>
      <c r="T317" s="295"/>
      <c r="U317" s="295"/>
      <c r="V317" s="295"/>
      <c r="W317" s="295"/>
      <c r="X317" s="295"/>
      <c r="Y317" s="411">
        <f>Y316</f>
        <v>0</v>
      </c>
      <c r="Z317" s="411">
        <f t="shared" ref="Z317" si="827">Z316</f>
        <v>0</v>
      </c>
      <c r="AA317" s="411">
        <f t="shared" ref="AA317" si="828">AA316</f>
        <v>0</v>
      </c>
      <c r="AB317" s="411">
        <f t="shared" ref="AB317" si="829">AB316</f>
        <v>0</v>
      </c>
      <c r="AC317" s="411">
        <f t="shared" ref="AC317" si="830">AC316</f>
        <v>0</v>
      </c>
      <c r="AD317" s="411">
        <f t="shared" ref="AD317" si="831">AD316</f>
        <v>0</v>
      </c>
      <c r="AE317" s="411">
        <f t="shared" ref="AE317" si="832">AE316</f>
        <v>0</v>
      </c>
      <c r="AF317" s="411">
        <f t="shared" ref="AF317" si="833">AF316</f>
        <v>0</v>
      </c>
      <c r="AG317" s="411">
        <f t="shared" ref="AG317" si="834">AG316</f>
        <v>0</v>
      </c>
      <c r="AH317" s="411">
        <f t="shared" ref="AH317" si="835">AH316</f>
        <v>0</v>
      </c>
      <c r="AI317" s="411">
        <f t="shared" ref="AI317" si="836">AI316</f>
        <v>0</v>
      </c>
      <c r="AJ317" s="411">
        <f t="shared" ref="AJ317" si="837">AJ316</f>
        <v>0</v>
      </c>
      <c r="AK317" s="411">
        <f t="shared" ref="AK317" si="838">AK316</f>
        <v>0</v>
      </c>
      <c r="AL317" s="411">
        <f t="shared" ref="AL317" si="839">AL316</f>
        <v>0</v>
      </c>
      <c r="AM317" s="306"/>
    </row>
    <row r="318" spans="1:39" ht="15"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22">
        <v>30</v>
      </c>
      <c r="B319" s="520" t="s">
        <v>122</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ht="15"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 si="840">Z319</f>
        <v>0</v>
      </c>
      <c r="AA320" s="411">
        <f t="shared" ref="AA320" si="841">AA319</f>
        <v>0</v>
      </c>
      <c r="AB320" s="411">
        <f t="shared" ref="AB320" si="842">AB319</f>
        <v>0</v>
      </c>
      <c r="AC320" s="411">
        <f t="shared" ref="AC320" si="843">AC319</f>
        <v>0</v>
      </c>
      <c r="AD320" s="411">
        <f t="shared" ref="AD320" si="844">AD319</f>
        <v>0</v>
      </c>
      <c r="AE320" s="411">
        <f t="shared" ref="AE320" si="845">AE319</f>
        <v>0</v>
      </c>
      <c r="AF320" s="411">
        <f t="shared" ref="AF320" si="846">AF319</f>
        <v>0</v>
      </c>
      <c r="AG320" s="411">
        <f t="shared" ref="AG320" si="847">AG319</f>
        <v>0</v>
      </c>
      <c r="AH320" s="411">
        <f t="shared" ref="AH320" si="848">AH319</f>
        <v>0</v>
      </c>
      <c r="AI320" s="411">
        <f t="shared" ref="AI320" si="849">AI319</f>
        <v>0</v>
      </c>
      <c r="AJ320" s="411">
        <f t="shared" ref="AJ320" si="850">AJ319</f>
        <v>0</v>
      </c>
      <c r="AK320" s="411">
        <f t="shared" ref="AK320" si="851">AK319</f>
        <v>0</v>
      </c>
      <c r="AL320" s="411">
        <f t="shared" ref="AL320" si="852">AL319</f>
        <v>0</v>
      </c>
      <c r="AM320" s="306"/>
    </row>
    <row r="321" spans="1:39" ht="15" outlineLevel="1">
      <c r="B321" s="294"/>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30" outlineLevel="1">
      <c r="A322" s="522">
        <v>31</v>
      </c>
      <c r="B322" s="520" t="s">
        <v>123</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ht="15" outlineLevel="1">
      <c r="B323" s="294" t="s">
        <v>289</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Y322</f>
        <v>0</v>
      </c>
      <c r="Z323" s="411">
        <f t="shared" ref="Z323" si="853">Z322</f>
        <v>0</v>
      </c>
      <c r="AA323" s="411">
        <f t="shared" ref="AA323" si="854">AA322</f>
        <v>0</v>
      </c>
      <c r="AB323" s="411">
        <f t="shared" ref="AB323" si="855">AB322</f>
        <v>0</v>
      </c>
      <c r="AC323" s="411">
        <f t="shared" ref="AC323" si="856">AC322</f>
        <v>0</v>
      </c>
      <c r="AD323" s="411">
        <f t="shared" ref="AD323" si="857">AD322</f>
        <v>0</v>
      </c>
      <c r="AE323" s="411">
        <f t="shared" ref="AE323" si="858">AE322</f>
        <v>0</v>
      </c>
      <c r="AF323" s="411">
        <f t="shared" ref="AF323" si="859">AF322</f>
        <v>0</v>
      </c>
      <c r="AG323" s="411">
        <f t="shared" ref="AG323" si="860">AG322</f>
        <v>0</v>
      </c>
      <c r="AH323" s="411">
        <f t="shared" ref="AH323" si="861">AH322</f>
        <v>0</v>
      </c>
      <c r="AI323" s="411">
        <f t="shared" ref="AI323" si="862">AI322</f>
        <v>0</v>
      </c>
      <c r="AJ323" s="411">
        <f t="shared" ref="AJ323" si="863">AJ322</f>
        <v>0</v>
      </c>
      <c r="AK323" s="411">
        <f t="shared" ref="AK323" si="864">AK322</f>
        <v>0</v>
      </c>
      <c r="AL323" s="411">
        <f t="shared" ref="AL323" si="865">AL322</f>
        <v>0</v>
      </c>
      <c r="AM323" s="306"/>
    </row>
    <row r="324" spans="1:39" ht="15"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 outlineLevel="1">
      <c r="A325" s="522">
        <v>32</v>
      </c>
      <c r="B325" s="520" t="s">
        <v>124</v>
      </c>
      <c r="C325" s="291" t="s">
        <v>25</v>
      </c>
      <c r="D325" s="295"/>
      <c r="E325" s="295"/>
      <c r="F325" s="295"/>
      <c r="G325" s="295"/>
      <c r="H325" s="295"/>
      <c r="I325" s="295"/>
      <c r="J325" s="295"/>
      <c r="K325" s="295"/>
      <c r="L325" s="295"/>
      <c r="M325" s="295"/>
      <c r="N325" s="295">
        <v>12</v>
      </c>
      <c r="O325" s="295"/>
      <c r="P325" s="295">
        <v>0</v>
      </c>
      <c r="Q325" s="295">
        <v>0</v>
      </c>
      <c r="R325" s="295">
        <v>0</v>
      </c>
      <c r="S325" s="295">
        <v>1</v>
      </c>
      <c r="T325" s="295"/>
      <c r="U325" s="295"/>
      <c r="V325" s="295"/>
      <c r="W325" s="295"/>
      <c r="X325" s="295"/>
      <c r="Y325" s="426"/>
      <c r="Z325" s="410"/>
      <c r="AA325" s="410"/>
      <c r="AB325" s="410"/>
      <c r="AC325" s="410"/>
      <c r="AD325" s="410"/>
      <c r="AE325" s="410"/>
      <c r="AF325" s="410"/>
      <c r="AG325" s="415"/>
      <c r="AH325" s="415"/>
      <c r="AI325" s="415"/>
      <c r="AJ325" s="415"/>
      <c r="AK325" s="415"/>
      <c r="AL325" s="415"/>
      <c r="AM325" s="296">
        <f>SUM(Y325:AL325)</f>
        <v>0</v>
      </c>
    </row>
    <row r="326" spans="1:39" ht="15" outlineLevel="1">
      <c r="B326" s="294" t="s">
        <v>289</v>
      </c>
      <c r="C326" s="291" t="s">
        <v>163</v>
      </c>
      <c r="D326" s="295">
        <v>906403</v>
      </c>
      <c r="E326" s="295">
        <v>906403</v>
      </c>
      <c r="F326" s="295">
        <v>906403</v>
      </c>
      <c r="G326" s="295">
        <v>906403</v>
      </c>
      <c r="H326" s="295">
        <v>906403</v>
      </c>
      <c r="I326" s="295">
        <v>28472</v>
      </c>
      <c r="J326" s="295">
        <v>28472</v>
      </c>
      <c r="K326" s="295">
        <v>28472</v>
      </c>
      <c r="L326" s="295">
        <v>24228</v>
      </c>
      <c r="M326" s="295">
        <v>24228</v>
      </c>
      <c r="N326" s="295">
        <f>N325</f>
        <v>12</v>
      </c>
      <c r="O326" s="295">
        <v>920</v>
      </c>
      <c r="P326" s="295">
        <v>920</v>
      </c>
      <c r="Q326" s="295">
        <v>920</v>
      </c>
      <c r="R326" s="295">
        <v>920</v>
      </c>
      <c r="S326" s="295">
        <v>920</v>
      </c>
      <c r="T326" s="295">
        <v>2</v>
      </c>
      <c r="U326" s="295">
        <v>2</v>
      </c>
      <c r="V326" s="295">
        <v>2</v>
      </c>
      <c r="W326" s="295">
        <v>2</v>
      </c>
      <c r="X326" s="295">
        <v>2</v>
      </c>
      <c r="Y326" s="411">
        <f>Y325</f>
        <v>0</v>
      </c>
      <c r="Z326" s="411">
        <f t="shared" ref="Z326" si="866">Z325</f>
        <v>0</v>
      </c>
      <c r="AA326" s="411">
        <f t="shared" ref="AA326" si="867">AA325</f>
        <v>0</v>
      </c>
      <c r="AB326" s="411">
        <f t="shared" ref="AB326" si="868">AB325</f>
        <v>0</v>
      </c>
      <c r="AC326" s="411">
        <f t="shared" ref="AC326" si="869">AC325</f>
        <v>0</v>
      </c>
      <c r="AD326" s="411">
        <f t="shared" ref="AD326" si="870">AD325</f>
        <v>0</v>
      </c>
      <c r="AE326" s="411">
        <f t="shared" ref="AE326" si="871">AE325</f>
        <v>0</v>
      </c>
      <c r="AF326" s="411">
        <f t="shared" ref="AF326" si="872">AF325</f>
        <v>0</v>
      </c>
      <c r="AG326" s="411">
        <f t="shared" ref="AG326" si="873">AG325</f>
        <v>0</v>
      </c>
      <c r="AH326" s="411">
        <f t="shared" ref="AH326" si="874">AH325</f>
        <v>0</v>
      </c>
      <c r="AI326" s="411">
        <f t="shared" ref="AI326" si="875">AI325</f>
        <v>0</v>
      </c>
      <c r="AJ326" s="411">
        <f t="shared" ref="AJ326" si="876">AJ325</f>
        <v>0</v>
      </c>
      <c r="AK326" s="411">
        <f t="shared" ref="AK326" si="877">AK325</f>
        <v>0</v>
      </c>
      <c r="AL326" s="411">
        <f t="shared" ref="AL326" si="878">AL325</f>
        <v>0</v>
      </c>
      <c r="AM326" s="306"/>
    </row>
    <row r="327" spans="1:39" ht="15" outlineLevel="1">
      <c r="B327" s="520"/>
      <c r="C327" s="291"/>
      <c r="D327" s="291"/>
      <c r="E327" s="291"/>
      <c r="F327" s="291"/>
      <c r="G327" s="291"/>
      <c r="H327" s="291"/>
      <c r="I327" s="291"/>
      <c r="J327" s="291"/>
      <c r="K327" s="291"/>
      <c r="L327" s="291"/>
      <c r="M327" s="291"/>
      <c r="N327" s="291"/>
      <c r="O327" s="291"/>
      <c r="P327" s="291"/>
      <c r="Q327" s="291"/>
      <c r="R327" s="291"/>
      <c r="S327" s="291"/>
      <c r="T327" s="291"/>
      <c r="U327" s="291"/>
      <c r="V327" s="291"/>
      <c r="W327" s="291"/>
      <c r="X327" s="291"/>
      <c r="Y327" s="412"/>
      <c r="Z327" s="425"/>
      <c r="AA327" s="425"/>
      <c r="AB327" s="425"/>
      <c r="AC327" s="425"/>
      <c r="AD327" s="425"/>
      <c r="AE327" s="425"/>
      <c r="AF327" s="425"/>
      <c r="AG327" s="425"/>
      <c r="AH327" s="425"/>
      <c r="AI327" s="425"/>
      <c r="AJ327" s="425"/>
      <c r="AK327" s="425"/>
      <c r="AL327" s="425"/>
      <c r="AM327" s="306"/>
    </row>
    <row r="328" spans="1:39" ht="15.6" hidden="1" outlineLevel="1">
      <c r="B328" s="288" t="s">
        <v>500</v>
      </c>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ht="15" hidden="1" outlineLevel="1">
      <c r="A329" s="522">
        <v>33</v>
      </c>
      <c r="B329" s="520" t="s">
        <v>125</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ht="15" hidden="1"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 si="879">Z329</f>
        <v>0</v>
      </c>
      <c r="AA330" s="411">
        <f t="shared" ref="AA330" si="880">AA329</f>
        <v>0</v>
      </c>
      <c r="AB330" s="411">
        <f t="shared" ref="AB330" si="881">AB329</f>
        <v>0</v>
      </c>
      <c r="AC330" s="411">
        <f t="shared" ref="AC330" si="882">AC329</f>
        <v>0</v>
      </c>
      <c r="AD330" s="411">
        <f t="shared" ref="AD330" si="883">AD329</f>
        <v>0</v>
      </c>
      <c r="AE330" s="411">
        <f t="shared" ref="AE330" si="884">AE329</f>
        <v>0</v>
      </c>
      <c r="AF330" s="411">
        <f t="shared" ref="AF330" si="885">AF329</f>
        <v>0</v>
      </c>
      <c r="AG330" s="411">
        <f t="shared" ref="AG330" si="886">AG329</f>
        <v>0</v>
      </c>
      <c r="AH330" s="411">
        <f t="shared" ref="AH330" si="887">AH329</f>
        <v>0</v>
      </c>
      <c r="AI330" s="411">
        <f t="shared" ref="AI330" si="888">AI329</f>
        <v>0</v>
      </c>
      <c r="AJ330" s="411">
        <f t="shared" ref="AJ330" si="889">AJ329</f>
        <v>0</v>
      </c>
      <c r="AK330" s="411">
        <f t="shared" ref="AK330" si="890">AK329</f>
        <v>0</v>
      </c>
      <c r="AL330" s="411">
        <f t="shared" ref="AL330" si="891">AL329</f>
        <v>0</v>
      </c>
      <c r="AM330" s="306"/>
    </row>
    <row r="331" spans="1:39" ht="15" hidden="1"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ht="15" hidden="1" outlineLevel="1">
      <c r="A332" s="522">
        <v>34</v>
      </c>
      <c r="B332" s="520" t="s">
        <v>126</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ht="15" hidden="1"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 si="892">Z332</f>
        <v>0</v>
      </c>
      <c r="AA333" s="411">
        <f t="shared" ref="AA333" si="893">AA332</f>
        <v>0</v>
      </c>
      <c r="AB333" s="411">
        <f t="shared" ref="AB333" si="894">AB332</f>
        <v>0</v>
      </c>
      <c r="AC333" s="411">
        <f t="shared" ref="AC333" si="895">AC332</f>
        <v>0</v>
      </c>
      <c r="AD333" s="411">
        <f t="shared" ref="AD333" si="896">AD332</f>
        <v>0</v>
      </c>
      <c r="AE333" s="411">
        <f t="shared" ref="AE333" si="897">AE332</f>
        <v>0</v>
      </c>
      <c r="AF333" s="411">
        <f t="shared" ref="AF333" si="898">AF332</f>
        <v>0</v>
      </c>
      <c r="AG333" s="411">
        <f t="shared" ref="AG333" si="899">AG332</f>
        <v>0</v>
      </c>
      <c r="AH333" s="411">
        <f t="shared" ref="AH333" si="900">AH332</f>
        <v>0</v>
      </c>
      <c r="AI333" s="411">
        <f t="shared" ref="AI333" si="901">AI332</f>
        <v>0</v>
      </c>
      <c r="AJ333" s="411">
        <f t="shared" ref="AJ333" si="902">AJ332</f>
        <v>0</v>
      </c>
      <c r="AK333" s="411">
        <f t="shared" ref="AK333" si="903">AK332</f>
        <v>0</v>
      </c>
      <c r="AL333" s="411">
        <f t="shared" ref="AL333" si="904">AL332</f>
        <v>0</v>
      </c>
      <c r="AM333" s="306"/>
    </row>
    <row r="334" spans="1:39" ht="15" hidden="1" outlineLevel="1">
      <c r="B334" s="520"/>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 hidden="1" outlineLevel="1">
      <c r="A335" s="522">
        <v>35</v>
      </c>
      <c r="B335" s="520" t="s">
        <v>127</v>
      </c>
      <c r="C335" s="291" t="s">
        <v>25</v>
      </c>
      <c r="D335" s="295"/>
      <c r="E335" s="295"/>
      <c r="F335" s="295"/>
      <c r="G335" s="295"/>
      <c r="H335" s="295"/>
      <c r="I335" s="295"/>
      <c r="J335" s="295"/>
      <c r="K335" s="295"/>
      <c r="L335" s="295"/>
      <c r="M335" s="295"/>
      <c r="N335" s="295">
        <v>0</v>
      </c>
      <c r="O335" s="295"/>
      <c r="P335" s="295"/>
      <c r="Q335" s="295"/>
      <c r="R335" s="295"/>
      <c r="S335" s="295"/>
      <c r="T335" s="295"/>
      <c r="U335" s="295"/>
      <c r="V335" s="295"/>
      <c r="W335" s="295"/>
      <c r="X335" s="295"/>
      <c r="Y335" s="426"/>
      <c r="Z335" s="410"/>
      <c r="AA335" s="410"/>
      <c r="AB335" s="410"/>
      <c r="AC335" s="410"/>
      <c r="AD335" s="410"/>
      <c r="AE335" s="410"/>
      <c r="AF335" s="410"/>
      <c r="AG335" s="415"/>
      <c r="AH335" s="415"/>
      <c r="AI335" s="415"/>
      <c r="AJ335" s="415"/>
      <c r="AK335" s="415"/>
      <c r="AL335" s="415"/>
      <c r="AM335" s="296">
        <f>SUM(Y335:AL335)</f>
        <v>0</v>
      </c>
    </row>
    <row r="336" spans="1:39" ht="15" hidden="1" outlineLevel="1">
      <c r="B336" s="294" t="s">
        <v>289</v>
      </c>
      <c r="C336" s="291" t="s">
        <v>163</v>
      </c>
      <c r="D336" s="295"/>
      <c r="E336" s="295"/>
      <c r="F336" s="295"/>
      <c r="G336" s="295"/>
      <c r="H336" s="295"/>
      <c r="I336" s="295"/>
      <c r="J336" s="295"/>
      <c r="K336" s="295"/>
      <c r="L336" s="295"/>
      <c r="M336" s="295"/>
      <c r="N336" s="295">
        <f>N335</f>
        <v>0</v>
      </c>
      <c r="O336" s="295"/>
      <c r="P336" s="295"/>
      <c r="Q336" s="295"/>
      <c r="R336" s="295"/>
      <c r="S336" s="295"/>
      <c r="T336" s="295"/>
      <c r="U336" s="295"/>
      <c r="V336" s="295"/>
      <c r="W336" s="295"/>
      <c r="X336" s="295"/>
      <c r="Y336" s="411">
        <f>Y335</f>
        <v>0</v>
      </c>
      <c r="Z336" s="411">
        <f t="shared" ref="Z336" si="905">Z335</f>
        <v>0</v>
      </c>
      <c r="AA336" s="411">
        <f t="shared" ref="AA336" si="906">AA335</f>
        <v>0</v>
      </c>
      <c r="AB336" s="411">
        <f t="shared" ref="AB336" si="907">AB335</f>
        <v>0</v>
      </c>
      <c r="AC336" s="411">
        <f t="shared" ref="AC336" si="908">AC335</f>
        <v>0</v>
      </c>
      <c r="AD336" s="411">
        <f t="shared" ref="AD336" si="909">AD335</f>
        <v>0</v>
      </c>
      <c r="AE336" s="411">
        <f t="shared" ref="AE336" si="910">AE335</f>
        <v>0</v>
      </c>
      <c r="AF336" s="411">
        <f t="shared" ref="AF336" si="911">AF335</f>
        <v>0</v>
      </c>
      <c r="AG336" s="411">
        <f t="shared" ref="AG336" si="912">AG335</f>
        <v>0</v>
      </c>
      <c r="AH336" s="411">
        <f t="shared" ref="AH336" si="913">AH335</f>
        <v>0</v>
      </c>
      <c r="AI336" s="411">
        <f t="shared" ref="AI336" si="914">AI335</f>
        <v>0</v>
      </c>
      <c r="AJ336" s="411">
        <f t="shared" ref="AJ336" si="915">AJ335</f>
        <v>0</v>
      </c>
      <c r="AK336" s="411">
        <f t="shared" ref="AK336" si="916">AK335</f>
        <v>0</v>
      </c>
      <c r="AL336" s="411">
        <f t="shared" ref="AL336" si="917">AL335</f>
        <v>0</v>
      </c>
      <c r="AM336" s="306"/>
    </row>
    <row r="337" spans="1:39" ht="15" hidden="1" outlineLevel="1">
      <c r="B337" s="294"/>
      <c r="C337" s="291"/>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12"/>
      <c r="Z337" s="425"/>
      <c r="AA337" s="425"/>
      <c r="AB337" s="425"/>
      <c r="AC337" s="425"/>
      <c r="AD337" s="425"/>
      <c r="AE337" s="425"/>
      <c r="AF337" s="425"/>
      <c r="AG337" s="425"/>
      <c r="AH337" s="425"/>
      <c r="AI337" s="425"/>
      <c r="AJ337" s="425"/>
      <c r="AK337" s="425"/>
      <c r="AL337" s="425"/>
      <c r="AM337" s="306"/>
    </row>
    <row r="338" spans="1:39" ht="15.6" hidden="1" outlineLevel="1">
      <c r="B338" s="288" t="s">
        <v>501</v>
      </c>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45" hidden="1" outlineLevel="1">
      <c r="A339" s="522">
        <v>36</v>
      </c>
      <c r="B339" s="520" t="s">
        <v>128</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ht="15" hidden="1"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 si="918">Z339</f>
        <v>0</v>
      </c>
      <c r="AA340" s="411">
        <f t="shared" ref="AA340" si="919">AA339</f>
        <v>0</v>
      </c>
      <c r="AB340" s="411">
        <f t="shared" ref="AB340" si="920">AB339</f>
        <v>0</v>
      </c>
      <c r="AC340" s="411">
        <f t="shared" ref="AC340" si="921">AC339</f>
        <v>0</v>
      </c>
      <c r="AD340" s="411">
        <f t="shared" ref="AD340" si="922">AD339</f>
        <v>0</v>
      </c>
      <c r="AE340" s="411">
        <f t="shared" ref="AE340" si="923">AE339</f>
        <v>0</v>
      </c>
      <c r="AF340" s="411">
        <f t="shared" ref="AF340" si="924">AF339</f>
        <v>0</v>
      </c>
      <c r="AG340" s="411">
        <f t="shared" ref="AG340" si="925">AG339</f>
        <v>0</v>
      </c>
      <c r="AH340" s="411">
        <f t="shared" ref="AH340" si="926">AH339</f>
        <v>0</v>
      </c>
      <c r="AI340" s="411">
        <f t="shared" ref="AI340" si="927">AI339</f>
        <v>0</v>
      </c>
      <c r="AJ340" s="411">
        <f t="shared" ref="AJ340" si="928">AJ339</f>
        <v>0</v>
      </c>
      <c r="AK340" s="411">
        <f t="shared" ref="AK340" si="929">AK339</f>
        <v>0</v>
      </c>
      <c r="AL340" s="411">
        <f t="shared" ref="AL340" si="930">AL339</f>
        <v>0</v>
      </c>
      <c r="AM340" s="306"/>
    </row>
    <row r="341" spans="1:39" ht="15" hidden="1"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ht="30" hidden="1" outlineLevel="1">
      <c r="A342" s="522">
        <v>37</v>
      </c>
      <c r="B342" s="520" t="s">
        <v>129</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ht="15" hidden="1"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 si="931">Z342</f>
        <v>0</v>
      </c>
      <c r="AA343" s="411">
        <f t="shared" ref="AA343" si="932">AA342</f>
        <v>0</v>
      </c>
      <c r="AB343" s="411">
        <f t="shared" ref="AB343" si="933">AB342</f>
        <v>0</v>
      </c>
      <c r="AC343" s="411">
        <f t="shared" ref="AC343" si="934">AC342</f>
        <v>0</v>
      </c>
      <c r="AD343" s="411">
        <f t="shared" ref="AD343" si="935">AD342</f>
        <v>0</v>
      </c>
      <c r="AE343" s="411">
        <f t="shared" ref="AE343" si="936">AE342</f>
        <v>0</v>
      </c>
      <c r="AF343" s="411">
        <f t="shared" ref="AF343" si="937">AF342</f>
        <v>0</v>
      </c>
      <c r="AG343" s="411">
        <f t="shared" ref="AG343" si="938">AG342</f>
        <v>0</v>
      </c>
      <c r="AH343" s="411">
        <f t="shared" ref="AH343" si="939">AH342</f>
        <v>0</v>
      </c>
      <c r="AI343" s="411">
        <f t="shared" ref="AI343" si="940">AI342</f>
        <v>0</v>
      </c>
      <c r="AJ343" s="411">
        <f t="shared" ref="AJ343" si="941">AJ342</f>
        <v>0</v>
      </c>
      <c r="AK343" s="411">
        <f t="shared" ref="AK343" si="942">AK342</f>
        <v>0</v>
      </c>
      <c r="AL343" s="411">
        <f t="shared" ref="AL343" si="943">AL342</f>
        <v>0</v>
      </c>
      <c r="AM343" s="306"/>
    </row>
    <row r="344" spans="1:39" ht="15" hidden="1"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15" hidden="1" outlineLevel="1">
      <c r="A345" s="522">
        <v>38</v>
      </c>
      <c r="B345" s="520" t="s">
        <v>130</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ht="15" hidden="1"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 si="944">Z345</f>
        <v>0</v>
      </c>
      <c r="AA346" s="411">
        <f t="shared" ref="AA346" si="945">AA345</f>
        <v>0</v>
      </c>
      <c r="AB346" s="411">
        <f t="shared" ref="AB346" si="946">AB345</f>
        <v>0</v>
      </c>
      <c r="AC346" s="411">
        <f t="shared" ref="AC346" si="947">AC345</f>
        <v>0</v>
      </c>
      <c r="AD346" s="411">
        <f t="shared" ref="AD346" si="948">AD345</f>
        <v>0</v>
      </c>
      <c r="AE346" s="411">
        <f t="shared" ref="AE346" si="949">AE345</f>
        <v>0</v>
      </c>
      <c r="AF346" s="411">
        <f t="shared" ref="AF346" si="950">AF345</f>
        <v>0</v>
      </c>
      <c r="AG346" s="411">
        <f t="shared" ref="AG346" si="951">AG345</f>
        <v>0</v>
      </c>
      <c r="AH346" s="411">
        <f t="shared" ref="AH346" si="952">AH345</f>
        <v>0</v>
      </c>
      <c r="AI346" s="411">
        <f t="shared" ref="AI346" si="953">AI345</f>
        <v>0</v>
      </c>
      <c r="AJ346" s="411">
        <f t="shared" ref="AJ346" si="954">AJ345</f>
        <v>0</v>
      </c>
      <c r="AK346" s="411">
        <f t="shared" ref="AK346" si="955">AK345</f>
        <v>0</v>
      </c>
      <c r="AL346" s="411">
        <f t="shared" ref="AL346" si="956">AL345</f>
        <v>0</v>
      </c>
      <c r="AM346" s="306"/>
    </row>
    <row r="347" spans="1:39" ht="15" hidden="1"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hidden="1" outlineLevel="1">
      <c r="A348" s="522">
        <v>39</v>
      </c>
      <c r="B348" s="520" t="s">
        <v>131</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ht="15" hidden="1"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 si="957">Z348</f>
        <v>0</v>
      </c>
      <c r="AA349" s="411">
        <f t="shared" ref="AA349" si="958">AA348</f>
        <v>0</v>
      </c>
      <c r="AB349" s="411">
        <f t="shared" ref="AB349" si="959">AB348</f>
        <v>0</v>
      </c>
      <c r="AC349" s="411">
        <f t="shared" ref="AC349" si="960">AC348</f>
        <v>0</v>
      </c>
      <c r="AD349" s="411">
        <f t="shared" ref="AD349" si="961">AD348</f>
        <v>0</v>
      </c>
      <c r="AE349" s="411">
        <f t="shared" ref="AE349" si="962">AE348</f>
        <v>0</v>
      </c>
      <c r="AF349" s="411">
        <f t="shared" ref="AF349" si="963">AF348</f>
        <v>0</v>
      </c>
      <c r="AG349" s="411">
        <f t="shared" ref="AG349" si="964">AG348</f>
        <v>0</v>
      </c>
      <c r="AH349" s="411">
        <f t="shared" ref="AH349" si="965">AH348</f>
        <v>0</v>
      </c>
      <c r="AI349" s="411">
        <f t="shared" ref="AI349" si="966">AI348</f>
        <v>0</v>
      </c>
      <c r="AJ349" s="411">
        <f t="shared" ref="AJ349" si="967">AJ348</f>
        <v>0</v>
      </c>
      <c r="AK349" s="411">
        <f t="shared" ref="AK349" si="968">AK348</f>
        <v>0</v>
      </c>
      <c r="AL349" s="411">
        <f t="shared" ref="AL349" si="969">AL348</f>
        <v>0</v>
      </c>
      <c r="AM349" s="306"/>
    </row>
    <row r="350" spans="1:39" ht="15" hidden="1"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30" hidden="1" outlineLevel="1">
      <c r="A351" s="522">
        <v>40</v>
      </c>
      <c r="B351" s="520" t="s">
        <v>132</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ht="15" hidden="1"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 si="970">Z351</f>
        <v>0</v>
      </c>
      <c r="AA352" s="411">
        <f t="shared" ref="AA352" si="971">AA351</f>
        <v>0</v>
      </c>
      <c r="AB352" s="411">
        <f t="shared" ref="AB352" si="972">AB351</f>
        <v>0</v>
      </c>
      <c r="AC352" s="411">
        <f t="shared" ref="AC352" si="973">AC351</f>
        <v>0</v>
      </c>
      <c r="AD352" s="411">
        <f t="shared" ref="AD352" si="974">AD351</f>
        <v>0</v>
      </c>
      <c r="AE352" s="411">
        <f t="shared" ref="AE352" si="975">AE351</f>
        <v>0</v>
      </c>
      <c r="AF352" s="411">
        <f t="shared" ref="AF352" si="976">AF351</f>
        <v>0</v>
      </c>
      <c r="AG352" s="411">
        <f t="shared" ref="AG352" si="977">AG351</f>
        <v>0</v>
      </c>
      <c r="AH352" s="411">
        <f t="shared" ref="AH352" si="978">AH351</f>
        <v>0</v>
      </c>
      <c r="AI352" s="411">
        <f t="shared" ref="AI352" si="979">AI351</f>
        <v>0</v>
      </c>
      <c r="AJ352" s="411">
        <f t="shared" ref="AJ352" si="980">AJ351</f>
        <v>0</v>
      </c>
      <c r="AK352" s="411">
        <f t="shared" ref="AK352" si="981">AK351</f>
        <v>0</v>
      </c>
      <c r="AL352" s="411">
        <f t="shared" ref="AL352" si="982">AL351</f>
        <v>0</v>
      </c>
      <c r="AM352" s="306"/>
    </row>
    <row r="353" spans="1:39" ht="15" hidden="1"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45" hidden="1" outlineLevel="1">
      <c r="A354" s="522">
        <v>41</v>
      </c>
      <c r="B354" s="520" t="s">
        <v>133</v>
      </c>
      <c r="C354" s="291" t="s">
        <v>25</v>
      </c>
      <c r="D354" s="295"/>
      <c r="E354" s="295"/>
      <c r="F354" s="295"/>
      <c r="G354" s="295"/>
      <c r="H354" s="295"/>
      <c r="I354" s="295"/>
      <c r="J354" s="295"/>
      <c r="K354" s="295"/>
      <c r="L354" s="295"/>
      <c r="M354" s="295"/>
      <c r="N354" s="295">
        <v>12</v>
      </c>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ht="15" hidden="1" outlineLevel="1">
      <c r="B355" s="294" t="s">
        <v>289</v>
      </c>
      <c r="C355" s="291" t="s">
        <v>163</v>
      </c>
      <c r="D355" s="295"/>
      <c r="E355" s="295"/>
      <c r="F355" s="295"/>
      <c r="G355" s="295"/>
      <c r="H355" s="295"/>
      <c r="I355" s="295"/>
      <c r="J355" s="295"/>
      <c r="K355" s="295"/>
      <c r="L355" s="295"/>
      <c r="M355" s="295"/>
      <c r="N355" s="295">
        <f>N354</f>
        <v>12</v>
      </c>
      <c r="O355" s="295"/>
      <c r="P355" s="295"/>
      <c r="Q355" s="295"/>
      <c r="R355" s="295"/>
      <c r="S355" s="295"/>
      <c r="T355" s="295"/>
      <c r="U355" s="295"/>
      <c r="V355" s="295"/>
      <c r="W355" s="295"/>
      <c r="X355" s="295"/>
      <c r="Y355" s="411">
        <f>Y354</f>
        <v>0</v>
      </c>
      <c r="Z355" s="411">
        <f t="shared" ref="Z355" si="983">Z354</f>
        <v>0</v>
      </c>
      <c r="AA355" s="411">
        <f t="shared" ref="AA355" si="984">AA354</f>
        <v>0</v>
      </c>
      <c r="AB355" s="411">
        <f t="shared" ref="AB355" si="985">AB354</f>
        <v>0</v>
      </c>
      <c r="AC355" s="411">
        <f t="shared" ref="AC355" si="986">AC354</f>
        <v>0</v>
      </c>
      <c r="AD355" s="411">
        <f t="shared" ref="AD355" si="987">AD354</f>
        <v>0</v>
      </c>
      <c r="AE355" s="411">
        <f t="shared" ref="AE355" si="988">AE354</f>
        <v>0</v>
      </c>
      <c r="AF355" s="411">
        <f t="shared" ref="AF355" si="989">AF354</f>
        <v>0</v>
      </c>
      <c r="AG355" s="411">
        <f t="shared" ref="AG355" si="990">AG354</f>
        <v>0</v>
      </c>
      <c r="AH355" s="411">
        <f t="shared" ref="AH355" si="991">AH354</f>
        <v>0</v>
      </c>
      <c r="AI355" s="411">
        <f t="shared" ref="AI355" si="992">AI354</f>
        <v>0</v>
      </c>
      <c r="AJ355" s="411">
        <f t="shared" ref="AJ355" si="993">AJ354</f>
        <v>0</v>
      </c>
      <c r="AK355" s="411">
        <f t="shared" ref="AK355" si="994">AK354</f>
        <v>0</v>
      </c>
      <c r="AL355" s="411">
        <f t="shared" ref="AL355" si="995">AL354</f>
        <v>0</v>
      </c>
      <c r="AM355" s="306"/>
    </row>
    <row r="356" spans="1:39" ht="15" hidden="1"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30" hidden="1" outlineLevel="1">
      <c r="A357" s="522">
        <v>42</v>
      </c>
      <c r="B357" s="520" t="s">
        <v>134</v>
      </c>
      <c r="C357" s="291" t="s">
        <v>25</v>
      </c>
      <c r="D357" s="295"/>
      <c r="E357" s="295"/>
      <c r="F357" s="295"/>
      <c r="G357" s="295"/>
      <c r="H357" s="295"/>
      <c r="I357" s="295"/>
      <c r="J357" s="295"/>
      <c r="K357" s="295"/>
      <c r="L357" s="295"/>
      <c r="M357" s="295"/>
      <c r="N357" s="291"/>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ht="15" hidden="1" outlineLevel="1">
      <c r="B358" s="294" t="s">
        <v>289</v>
      </c>
      <c r="C358" s="291" t="s">
        <v>163</v>
      </c>
      <c r="D358" s="295"/>
      <c r="E358" s="295"/>
      <c r="F358" s="295"/>
      <c r="G358" s="295"/>
      <c r="H358" s="295"/>
      <c r="I358" s="295"/>
      <c r="J358" s="295"/>
      <c r="K358" s="295"/>
      <c r="L358" s="295"/>
      <c r="M358" s="295"/>
      <c r="N358" s="468"/>
      <c r="O358" s="295"/>
      <c r="P358" s="295"/>
      <c r="Q358" s="295"/>
      <c r="R358" s="295"/>
      <c r="S358" s="295"/>
      <c r="T358" s="295"/>
      <c r="U358" s="295"/>
      <c r="V358" s="295"/>
      <c r="W358" s="295"/>
      <c r="X358" s="295"/>
      <c r="Y358" s="411">
        <f>Y357</f>
        <v>0</v>
      </c>
      <c r="Z358" s="411">
        <f t="shared" ref="Z358" si="996">Z357</f>
        <v>0</v>
      </c>
      <c r="AA358" s="411">
        <f t="shared" ref="AA358" si="997">AA357</f>
        <v>0</v>
      </c>
      <c r="AB358" s="411">
        <f t="shared" ref="AB358" si="998">AB357</f>
        <v>0</v>
      </c>
      <c r="AC358" s="411">
        <f t="shared" ref="AC358" si="999">AC357</f>
        <v>0</v>
      </c>
      <c r="AD358" s="411">
        <f t="shared" ref="AD358" si="1000">AD357</f>
        <v>0</v>
      </c>
      <c r="AE358" s="411">
        <f t="shared" ref="AE358" si="1001">AE357</f>
        <v>0</v>
      </c>
      <c r="AF358" s="411">
        <f t="shared" ref="AF358" si="1002">AF357</f>
        <v>0</v>
      </c>
      <c r="AG358" s="411">
        <f t="shared" ref="AG358" si="1003">AG357</f>
        <v>0</v>
      </c>
      <c r="AH358" s="411">
        <f t="shared" ref="AH358" si="1004">AH357</f>
        <v>0</v>
      </c>
      <c r="AI358" s="411">
        <f t="shared" ref="AI358" si="1005">AI357</f>
        <v>0</v>
      </c>
      <c r="AJ358" s="411">
        <f t="shared" ref="AJ358" si="1006">AJ357</f>
        <v>0</v>
      </c>
      <c r="AK358" s="411">
        <f t="shared" ref="AK358" si="1007">AK357</f>
        <v>0</v>
      </c>
      <c r="AL358" s="411">
        <f t="shared" ref="AL358" si="1008">AL357</f>
        <v>0</v>
      </c>
      <c r="AM358" s="306"/>
    </row>
    <row r="359" spans="1:39" ht="15" hidden="1"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15" hidden="1" outlineLevel="1">
      <c r="A360" s="522">
        <v>43</v>
      </c>
      <c r="B360" s="520" t="s">
        <v>135</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ht="15" hidden="1"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 si="1009">Z360</f>
        <v>0</v>
      </c>
      <c r="AA361" s="411">
        <f t="shared" ref="AA361" si="1010">AA360</f>
        <v>0</v>
      </c>
      <c r="AB361" s="411">
        <f t="shared" ref="AB361" si="1011">AB360</f>
        <v>0</v>
      </c>
      <c r="AC361" s="411">
        <f t="shared" ref="AC361" si="1012">AC360</f>
        <v>0</v>
      </c>
      <c r="AD361" s="411">
        <f t="shared" ref="AD361" si="1013">AD360</f>
        <v>0</v>
      </c>
      <c r="AE361" s="411">
        <f t="shared" ref="AE361" si="1014">AE360</f>
        <v>0</v>
      </c>
      <c r="AF361" s="411">
        <f t="shared" ref="AF361" si="1015">AF360</f>
        <v>0</v>
      </c>
      <c r="AG361" s="411">
        <f t="shared" ref="AG361" si="1016">AG360</f>
        <v>0</v>
      </c>
      <c r="AH361" s="411">
        <f t="shared" ref="AH361" si="1017">AH360</f>
        <v>0</v>
      </c>
      <c r="AI361" s="411">
        <f t="shared" ref="AI361" si="1018">AI360</f>
        <v>0</v>
      </c>
      <c r="AJ361" s="411">
        <f t="shared" ref="AJ361" si="1019">AJ360</f>
        <v>0</v>
      </c>
      <c r="AK361" s="411">
        <f t="shared" ref="AK361" si="1020">AK360</f>
        <v>0</v>
      </c>
      <c r="AL361" s="411">
        <f t="shared" ref="AL361" si="1021">AL360</f>
        <v>0</v>
      </c>
      <c r="AM361" s="306"/>
    </row>
    <row r="362" spans="1:39" ht="15" hidden="1"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45" hidden="1" outlineLevel="1">
      <c r="A363" s="522">
        <v>44</v>
      </c>
      <c r="B363" s="520" t="s">
        <v>136</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ht="15" hidden="1"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 si="1022">Z363</f>
        <v>0</v>
      </c>
      <c r="AA364" s="411">
        <f t="shared" ref="AA364" si="1023">AA363</f>
        <v>0</v>
      </c>
      <c r="AB364" s="411">
        <f t="shared" ref="AB364" si="1024">AB363</f>
        <v>0</v>
      </c>
      <c r="AC364" s="411">
        <f t="shared" ref="AC364" si="1025">AC363</f>
        <v>0</v>
      </c>
      <c r="AD364" s="411">
        <f t="shared" ref="AD364" si="1026">AD363</f>
        <v>0</v>
      </c>
      <c r="AE364" s="411">
        <f t="shared" ref="AE364" si="1027">AE363</f>
        <v>0</v>
      </c>
      <c r="AF364" s="411">
        <f t="shared" ref="AF364" si="1028">AF363</f>
        <v>0</v>
      </c>
      <c r="AG364" s="411">
        <f t="shared" ref="AG364" si="1029">AG363</f>
        <v>0</v>
      </c>
      <c r="AH364" s="411">
        <f t="shared" ref="AH364" si="1030">AH363</f>
        <v>0</v>
      </c>
      <c r="AI364" s="411">
        <f t="shared" ref="AI364" si="1031">AI363</f>
        <v>0</v>
      </c>
      <c r="AJ364" s="411">
        <f t="shared" ref="AJ364" si="1032">AJ363</f>
        <v>0</v>
      </c>
      <c r="AK364" s="411">
        <f t="shared" ref="AK364" si="1033">AK363</f>
        <v>0</v>
      </c>
      <c r="AL364" s="411">
        <f t="shared" ref="AL364" si="1034">AL363</f>
        <v>0</v>
      </c>
      <c r="AM364" s="306"/>
    </row>
    <row r="365" spans="1:39" ht="15" hidden="1"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hidden="1" outlineLevel="1">
      <c r="A366" s="522">
        <v>45</v>
      </c>
      <c r="B366" s="520" t="s">
        <v>137</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ht="15" hidden="1"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 si="1035">Z366</f>
        <v>0</v>
      </c>
      <c r="AA367" s="411">
        <f t="shared" ref="AA367" si="1036">AA366</f>
        <v>0</v>
      </c>
      <c r="AB367" s="411">
        <f t="shared" ref="AB367" si="1037">AB366</f>
        <v>0</v>
      </c>
      <c r="AC367" s="411">
        <f t="shared" ref="AC367" si="1038">AC366</f>
        <v>0</v>
      </c>
      <c r="AD367" s="411">
        <f t="shared" ref="AD367" si="1039">AD366</f>
        <v>0</v>
      </c>
      <c r="AE367" s="411">
        <f t="shared" ref="AE367" si="1040">AE366</f>
        <v>0</v>
      </c>
      <c r="AF367" s="411">
        <f t="shared" ref="AF367" si="1041">AF366</f>
        <v>0</v>
      </c>
      <c r="AG367" s="411">
        <f t="shared" ref="AG367" si="1042">AG366</f>
        <v>0</v>
      </c>
      <c r="AH367" s="411">
        <f t="shared" ref="AH367" si="1043">AH366</f>
        <v>0</v>
      </c>
      <c r="AI367" s="411">
        <f t="shared" ref="AI367" si="1044">AI366</f>
        <v>0</v>
      </c>
      <c r="AJ367" s="411">
        <f t="shared" ref="AJ367" si="1045">AJ366</f>
        <v>0</v>
      </c>
      <c r="AK367" s="411">
        <f t="shared" ref="AK367" si="1046">AK366</f>
        <v>0</v>
      </c>
      <c r="AL367" s="411">
        <f t="shared" ref="AL367" si="1047">AL366</f>
        <v>0</v>
      </c>
      <c r="AM367" s="306"/>
    </row>
    <row r="368" spans="1:39" ht="15" hidden="1"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hidden="1" outlineLevel="1">
      <c r="A369" s="522">
        <v>46</v>
      </c>
      <c r="B369" s="520" t="s">
        <v>138</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ht="15" hidden="1"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 si="1048">Z369</f>
        <v>0</v>
      </c>
      <c r="AA370" s="411">
        <f t="shared" ref="AA370" si="1049">AA369</f>
        <v>0</v>
      </c>
      <c r="AB370" s="411">
        <f t="shared" ref="AB370" si="1050">AB369</f>
        <v>0</v>
      </c>
      <c r="AC370" s="411">
        <f t="shared" ref="AC370" si="1051">AC369</f>
        <v>0</v>
      </c>
      <c r="AD370" s="411">
        <f t="shared" ref="AD370" si="1052">AD369</f>
        <v>0</v>
      </c>
      <c r="AE370" s="411">
        <f t="shared" ref="AE370" si="1053">AE369</f>
        <v>0</v>
      </c>
      <c r="AF370" s="411">
        <f t="shared" ref="AF370" si="1054">AF369</f>
        <v>0</v>
      </c>
      <c r="AG370" s="411">
        <f t="shared" ref="AG370" si="1055">AG369</f>
        <v>0</v>
      </c>
      <c r="AH370" s="411">
        <f t="shared" ref="AH370" si="1056">AH369</f>
        <v>0</v>
      </c>
      <c r="AI370" s="411">
        <f t="shared" ref="AI370" si="1057">AI369</f>
        <v>0</v>
      </c>
      <c r="AJ370" s="411">
        <f t="shared" ref="AJ370" si="1058">AJ369</f>
        <v>0</v>
      </c>
      <c r="AK370" s="411">
        <f t="shared" ref="AK370" si="1059">AK369</f>
        <v>0</v>
      </c>
      <c r="AL370" s="411">
        <f t="shared" ref="AL370" si="1060">AL369</f>
        <v>0</v>
      </c>
      <c r="AM370" s="306"/>
    </row>
    <row r="371" spans="1:42" ht="15" hidden="1"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30" hidden="1" outlineLevel="1">
      <c r="A372" s="522">
        <v>47</v>
      </c>
      <c r="B372" s="520" t="s">
        <v>139</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ht="15" hidden="1"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 si="1061">Z372</f>
        <v>0</v>
      </c>
      <c r="AA373" s="411">
        <f t="shared" ref="AA373" si="1062">AA372</f>
        <v>0</v>
      </c>
      <c r="AB373" s="411">
        <f t="shared" ref="AB373" si="1063">AB372</f>
        <v>0</v>
      </c>
      <c r="AC373" s="411">
        <f t="shared" ref="AC373" si="1064">AC372</f>
        <v>0</v>
      </c>
      <c r="AD373" s="411">
        <f t="shared" ref="AD373" si="1065">AD372</f>
        <v>0</v>
      </c>
      <c r="AE373" s="411">
        <f t="shared" ref="AE373" si="1066">AE372</f>
        <v>0</v>
      </c>
      <c r="AF373" s="411">
        <f t="shared" ref="AF373" si="1067">AF372</f>
        <v>0</v>
      </c>
      <c r="AG373" s="411">
        <f t="shared" ref="AG373" si="1068">AG372</f>
        <v>0</v>
      </c>
      <c r="AH373" s="411">
        <f t="shared" ref="AH373" si="1069">AH372</f>
        <v>0</v>
      </c>
      <c r="AI373" s="411">
        <f t="shared" ref="AI373" si="1070">AI372</f>
        <v>0</v>
      </c>
      <c r="AJ373" s="411">
        <f t="shared" ref="AJ373" si="1071">AJ372</f>
        <v>0</v>
      </c>
      <c r="AK373" s="411">
        <f t="shared" ref="AK373" si="1072">AK372</f>
        <v>0</v>
      </c>
      <c r="AL373" s="411">
        <f t="shared" ref="AL373" si="1073">AL372</f>
        <v>0</v>
      </c>
      <c r="AM373" s="306"/>
    </row>
    <row r="374" spans="1:42" ht="15" hidden="1"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0" hidden="1" outlineLevel="1">
      <c r="A375" s="522">
        <v>48</v>
      </c>
      <c r="B375" s="520" t="s">
        <v>140</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ht="15" hidden="1"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 si="1074">Z375</f>
        <v>0</v>
      </c>
      <c r="AA376" s="411">
        <f t="shared" ref="AA376" si="1075">AA375</f>
        <v>0</v>
      </c>
      <c r="AB376" s="411">
        <f t="shared" ref="AB376" si="1076">AB375</f>
        <v>0</v>
      </c>
      <c r="AC376" s="411">
        <f t="shared" ref="AC376" si="1077">AC375</f>
        <v>0</v>
      </c>
      <c r="AD376" s="411">
        <f t="shared" ref="AD376" si="1078">AD375</f>
        <v>0</v>
      </c>
      <c r="AE376" s="411">
        <f t="shared" ref="AE376" si="1079">AE375</f>
        <v>0</v>
      </c>
      <c r="AF376" s="411">
        <f t="shared" ref="AF376" si="1080">AF375</f>
        <v>0</v>
      </c>
      <c r="AG376" s="411">
        <f t="shared" ref="AG376" si="1081">AG375</f>
        <v>0</v>
      </c>
      <c r="AH376" s="411">
        <f t="shared" ref="AH376" si="1082">AH375</f>
        <v>0</v>
      </c>
      <c r="AI376" s="411">
        <f t="shared" ref="AI376" si="1083">AI375</f>
        <v>0</v>
      </c>
      <c r="AJ376" s="411">
        <f t="shared" ref="AJ376" si="1084">AJ375</f>
        <v>0</v>
      </c>
      <c r="AK376" s="411">
        <f t="shared" ref="AK376" si="1085">AK375</f>
        <v>0</v>
      </c>
      <c r="AL376" s="411">
        <f t="shared" ref="AL376" si="1086">AL375</f>
        <v>0</v>
      </c>
      <c r="AM376" s="306"/>
    </row>
    <row r="377" spans="1:42" ht="15" hidden="1" outlineLevel="1">
      <c r="B377" s="520"/>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25"/>
      <c r="AA377" s="425"/>
      <c r="AB377" s="425"/>
      <c r="AC377" s="425"/>
      <c r="AD377" s="425"/>
      <c r="AE377" s="425"/>
      <c r="AF377" s="425"/>
      <c r="AG377" s="425"/>
      <c r="AH377" s="425"/>
      <c r="AI377" s="425"/>
      <c r="AJ377" s="425"/>
      <c r="AK377" s="425"/>
      <c r="AL377" s="425"/>
      <c r="AM377" s="306"/>
    </row>
    <row r="378" spans="1:42" ht="30" hidden="1" outlineLevel="1">
      <c r="A378" s="522">
        <v>49</v>
      </c>
      <c r="B378" s="520" t="s">
        <v>141</v>
      </c>
      <c r="C378" s="291" t="s">
        <v>25</v>
      </c>
      <c r="D378" s="295"/>
      <c r="E378" s="295"/>
      <c r="F378" s="295"/>
      <c r="G378" s="295"/>
      <c r="H378" s="295"/>
      <c r="I378" s="295"/>
      <c r="J378" s="295"/>
      <c r="K378" s="295"/>
      <c r="L378" s="295"/>
      <c r="M378" s="295"/>
      <c r="N378" s="295">
        <v>12</v>
      </c>
      <c r="O378" s="295"/>
      <c r="P378" s="295"/>
      <c r="Q378" s="295"/>
      <c r="R378" s="295"/>
      <c r="S378" s="295"/>
      <c r="T378" s="295"/>
      <c r="U378" s="295"/>
      <c r="V378" s="295"/>
      <c r="W378" s="295"/>
      <c r="X378" s="295"/>
      <c r="Y378" s="426"/>
      <c r="Z378" s="410"/>
      <c r="AA378" s="410"/>
      <c r="AB378" s="410"/>
      <c r="AC378" s="410"/>
      <c r="AD378" s="410"/>
      <c r="AE378" s="410"/>
      <c r="AF378" s="410"/>
      <c r="AG378" s="415"/>
      <c r="AH378" s="415"/>
      <c r="AI378" s="415"/>
      <c r="AJ378" s="415"/>
      <c r="AK378" s="415"/>
      <c r="AL378" s="415"/>
      <c r="AM378" s="296">
        <f>SUM(Y378:AL378)</f>
        <v>0</v>
      </c>
    </row>
    <row r="379" spans="1:42" ht="15" hidden="1" outlineLevel="1">
      <c r="B379" s="294" t="s">
        <v>289</v>
      </c>
      <c r="C379" s="291" t="s">
        <v>163</v>
      </c>
      <c r="D379" s="295"/>
      <c r="E379" s="295"/>
      <c r="F379" s="295"/>
      <c r="G379" s="295"/>
      <c r="H379" s="295"/>
      <c r="I379" s="295"/>
      <c r="J379" s="295"/>
      <c r="K379" s="295"/>
      <c r="L379" s="295"/>
      <c r="M379" s="295"/>
      <c r="N379" s="295">
        <f>N378</f>
        <v>12</v>
      </c>
      <c r="O379" s="295"/>
      <c r="P379" s="295"/>
      <c r="Q379" s="295"/>
      <c r="R379" s="295"/>
      <c r="S379" s="295"/>
      <c r="T379" s="295"/>
      <c r="U379" s="295"/>
      <c r="V379" s="295"/>
      <c r="W379" s="295"/>
      <c r="X379" s="295"/>
      <c r="Y379" s="411">
        <f>Y378</f>
        <v>0</v>
      </c>
      <c r="Z379" s="411">
        <f t="shared" ref="Z379" si="1087">Z378</f>
        <v>0</v>
      </c>
      <c r="AA379" s="411">
        <f t="shared" ref="AA379" si="1088">AA378</f>
        <v>0</v>
      </c>
      <c r="AB379" s="411">
        <f t="shared" ref="AB379" si="1089">AB378</f>
        <v>0</v>
      </c>
      <c r="AC379" s="411">
        <f t="shared" ref="AC379" si="1090">AC378</f>
        <v>0</v>
      </c>
      <c r="AD379" s="411">
        <f t="shared" ref="AD379" si="1091">AD378</f>
        <v>0</v>
      </c>
      <c r="AE379" s="411">
        <f t="shared" ref="AE379" si="1092">AE378</f>
        <v>0</v>
      </c>
      <c r="AF379" s="411">
        <f t="shared" ref="AF379" si="1093">AF378</f>
        <v>0</v>
      </c>
      <c r="AG379" s="411">
        <f t="shared" ref="AG379" si="1094">AG378</f>
        <v>0</v>
      </c>
      <c r="AH379" s="411">
        <f t="shared" ref="AH379" si="1095">AH378</f>
        <v>0</v>
      </c>
      <c r="AI379" s="411">
        <f t="shared" ref="AI379" si="1096">AI378</f>
        <v>0</v>
      </c>
      <c r="AJ379" s="411">
        <f t="shared" ref="AJ379" si="1097">AJ378</f>
        <v>0</v>
      </c>
      <c r="AK379" s="411">
        <f t="shared" ref="AK379" si="1098">AK378</f>
        <v>0</v>
      </c>
      <c r="AL379" s="411">
        <f t="shared" ref="AL379" si="1099">AL378</f>
        <v>0</v>
      </c>
      <c r="AM379" s="306"/>
    </row>
    <row r="380" spans="1:42" ht="15" outlineLevel="1">
      <c r="B380" s="437"/>
      <c r="C380" s="305"/>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301"/>
      <c r="Z380" s="301"/>
      <c r="AA380" s="301"/>
      <c r="AB380" s="301"/>
      <c r="AC380" s="301"/>
      <c r="AD380" s="301"/>
      <c r="AE380" s="301"/>
      <c r="AF380" s="301"/>
      <c r="AG380" s="301"/>
      <c r="AH380" s="301"/>
      <c r="AI380" s="301"/>
      <c r="AJ380" s="301"/>
      <c r="AK380" s="301"/>
      <c r="AL380" s="301"/>
      <c r="AM380" s="306"/>
    </row>
    <row r="381" spans="1:42" ht="15.6">
      <c r="B381" s="327" t="s">
        <v>274</v>
      </c>
      <c r="C381" s="329"/>
      <c r="D381" s="329">
        <f>SUM(D223:D379)</f>
        <v>4197799</v>
      </c>
      <c r="E381" s="329"/>
      <c r="F381" s="329"/>
      <c r="G381" s="329"/>
      <c r="H381" s="329"/>
      <c r="I381" s="329"/>
      <c r="J381" s="329"/>
      <c r="K381" s="329"/>
      <c r="L381" s="329"/>
      <c r="M381" s="329"/>
      <c r="N381" s="329"/>
      <c r="O381" s="329">
        <f>SUM(O223:O379)</f>
        <v>1294</v>
      </c>
      <c r="P381" s="329"/>
      <c r="Q381" s="329"/>
      <c r="R381" s="329"/>
      <c r="S381" s="329"/>
      <c r="T381" s="329"/>
      <c r="U381" s="329"/>
      <c r="V381" s="329"/>
      <c r="W381" s="329"/>
      <c r="X381" s="329"/>
      <c r="Y381" s="329">
        <f>IF(Y221="kWh",SUMPRODUCT(D223:D379,Y223:Y379))</f>
        <v>1768613</v>
      </c>
      <c r="Z381" s="329">
        <f>IF(Z221="kWh",SUMPRODUCT(D223:D379,Z223:Z379))</f>
        <v>538204.83030702407</v>
      </c>
      <c r="AA381" s="329">
        <f>IF(AA221="kw",SUMPRODUCT(N223:N379,O223:O379,AA223:AA379),SUMPRODUCT(D223:D379,AA223:AA379))</f>
        <v>1193.54825052</v>
      </c>
      <c r="AB381" s="329">
        <f>IF(AB221="kw",SUMPRODUCT(N223:N379,O223:O379,AB223:AB379),SUMPRODUCT(D223:D379,AB223:AB379))</f>
        <v>0</v>
      </c>
      <c r="AC381" s="329">
        <f>IF(AC221="kw",SUMPRODUCT(N223:N379,O223:O379,AC223:AC379),SUMPRODUCT(D223:D379,AC223:AC379))</f>
        <v>162.75851385599998</v>
      </c>
      <c r="AD381" s="329">
        <f>IF(AD221="kw",SUMPRODUCT(N223:N379,O223:O379,AD223:AD379),SUMPRODUCT(D223:D379,AD223:AD379))</f>
        <v>0</v>
      </c>
      <c r="AE381" s="329">
        <f>IF(AE221="kw",SUMPRODUCT(N223:N379,O223:O379,AE223:AE379),SUMPRODUCT(D223:D379,AE223:AE379))</f>
        <v>0</v>
      </c>
      <c r="AF381" s="329">
        <f>IF(AF221="kw",SUMPRODUCT(N223:N379,O223:O379,AF223:AF379),SUMPRODUCT(D223:D379,AF223:AF379))</f>
        <v>0</v>
      </c>
      <c r="AG381" s="329">
        <f>'8.  Streetlighting'!H219</f>
        <v>0</v>
      </c>
      <c r="AH381" s="329">
        <f>IF(AH221="kw",SUMPRODUCT(N223:N379,O223:O379,AH223:AH379),SUMPRODUCT(D223:D379,AH223:AH379))</f>
        <v>0</v>
      </c>
      <c r="AI381" s="329">
        <f>IF(AI221="kw",SUMPRODUCT(N223:N379,O223:O379,AI223:AI379),SUMPRODUCT(D223:D379,AI223:AI379))</f>
        <v>0</v>
      </c>
      <c r="AJ381" s="329">
        <f>IF(AJ221="kw",SUMPRODUCT(N223:N379,O223:O379,AJ223:AJ379),SUMPRODUCT(D223:D379,AJ223:AJ379))</f>
        <v>0</v>
      </c>
      <c r="AK381" s="329">
        <f>IF(AK221="kw",SUMPRODUCT(N223:N379,O223:O379,AK223:AK379),SUMPRODUCT(D223:D379,AK223:AK379))</f>
        <v>0</v>
      </c>
      <c r="AL381" s="329">
        <f>IF(AL221="kw",SUMPRODUCT(N223:N379,O223:O379,AL223:AL379),SUMPRODUCT(D223:D379,AL223:AL379))</f>
        <v>0</v>
      </c>
      <c r="AM381" s="330"/>
    </row>
    <row r="382" spans="1:42" ht="15.6">
      <c r="B382" s="391" t="s">
        <v>275</v>
      </c>
      <c r="C382" s="392"/>
      <c r="D382" s="392"/>
      <c r="E382" s="392"/>
      <c r="F382" s="392"/>
      <c r="G382" s="392"/>
      <c r="H382" s="392"/>
      <c r="I382" s="392"/>
      <c r="J382" s="392"/>
      <c r="K382" s="392"/>
      <c r="L382" s="392"/>
      <c r="M382" s="392"/>
      <c r="N382" s="392"/>
      <c r="O382" s="392"/>
      <c r="P382" s="392"/>
      <c r="Q382" s="392"/>
      <c r="R382" s="392"/>
      <c r="S382" s="392"/>
      <c r="T382" s="392"/>
      <c r="U382" s="392"/>
      <c r="V382" s="392"/>
      <c r="W382" s="392"/>
      <c r="X382" s="392"/>
      <c r="Y382" s="392">
        <f>HLOOKUP(Y220,'2. LRAMVA Threshold'!$B$42:$Q$53,8,FALSE)</f>
        <v>0</v>
      </c>
      <c r="Z382" s="392">
        <f>HLOOKUP(Z220,'2. LRAMVA Threshold'!$B$42:$Q$53,8,FALSE)</f>
        <v>0</v>
      </c>
      <c r="AA382" s="392">
        <f>HLOOKUP(AA220,'2. LRAMVA Threshold'!$B$42:$Q$53,8,FALSE)</f>
        <v>0</v>
      </c>
      <c r="AB382" s="392">
        <f>HLOOKUP(AB220,'2. LRAMVA Threshold'!$B$42:$Q$53,8,FALSE)</f>
        <v>0</v>
      </c>
      <c r="AC382" s="392">
        <f>HLOOKUP(AC220,'2. LRAMVA Threshold'!$B$42:$Q$53,8,FALSE)</f>
        <v>0</v>
      </c>
      <c r="AD382" s="392">
        <f>HLOOKUP(AD220,'2. LRAMVA Threshold'!$B$42:$Q$53,8,FALSE)</f>
        <v>0</v>
      </c>
      <c r="AE382" s="392">
        <f>HLOOKUP(AE220,'2. LRAMVA Threshold'!$B$42:$Q$53,8,FALSE)</f>
        <v>0</v>
      </c>
      <c r="AF382" s="392">
        <f>HLOOKUP(AF220,'2. LRAMVA Threshold'!$B$42:$Q$53,8,FALSE)</f>
        <v>0</v>
      </c>
      <c r="AG382" s="392">
        <f>HLOOKUP(AG220,'2. LRAMVA Threshold'!$B$42:$Q$53,8,FALSE)</f>
        <v>0</v>
      </c>
      <c r="AH382" s="392">
        <f>HLOOKUP(AH220,'2. LRAMVA Threshold'!$B$42:$Q$53,8,FALSE)</f>
        <v>0</v>
      </c>
      <c r="AI382" s="392">
        <f>HLOOKUP(AI220,'2. LRAMVA Threshold'!$B$42:$Q$53,8,FALSE)</f>
        <v>0</v>
      </c>
      <c r="AJ382" s="392">
        <f>HLOOKUP(AJ220,'2. LRAMVA Threshold'!$B$42:$Q$53,8,FALSE)</f>
        <v>0</v>
      </c>
      <c r="AK382" s="392">
        <f>HLOOKUP(AK220,'2. LRAMVA Threshold'!$B$42:$Q$53,8,FALSE)</f>
        <v>0</v>
      </c>
      <c r="AL382" s="392">
        <f>HLOOKUP(AL220,'2. LRAMVA Threshold'!$B$42:$Q$53,8,FALSE)</f>
        <v>0</v>
      </c>
      <c r="AM382" s="393"/>
    </row>
    <row r="383" spans="1:42" ht="15">
      <c r="B383" s="394"/>
      <c r="C383" s="432"/>
      <c r="D383" s="433"/>
      <c r="E383" s="433"/>
      <c r="F383" s="433"/>
      <c r="G383" s="433"/>
      <c r="H383" s="433"/>
      <c r="I383" s="433"/>
      <c r="J383" s="433"/>
      <c r="K383" s="433"/>
      <c r="L383" s="433"/>
      <c r="M383" s="433"/>
      <c r="N383" s="433"/>
      <c r="O383" s="434"/>
      <c r="P383" s="433"/>
      <c r="Q383" s="433"/>
      <c r="R383" s="433"/>
      <c r="S383" s="435"/>
      <c r="T383" s="435"/>
      <c r="U383" s="435"/>
      <c r="V383" s="435"/>
      <c r="W383" s="433"/>
      <c r="X383" s="433"/>
      <c r="Y383" s="436"/>
      <c r="Z383" s="436"/>
      <c r="AA383" s="436"/>
      <c r="AB383" s="436"/>
      <c r="AC383" s="436"/>
      <c r="AD383" s="436"/>
      <c r="AE383" s="436"/>
      <c r="AF383" s="399"/>
      <c r="AG383" s="397"/>
      <c r="AH383" s="399"/>
      <c r="AI383" s="399"/>
      <c r="AJ383" s="399"/>
      <c r="AK383" s="399"/>
      <c r="AL383" s="399"/>
      <c r="AM383" s="400"/>
    </row>
    <row r="384" spans="1:42" ht="15">
      <c r="B384" s="324" t="s">
        <v>276</v>
      </c>
      <c r="C384" s="338"/>
      <c r="D384" s="338"/>
      <c r="E384" s="376"/>
      <c r="F384" s="376"/>
      <c r="G384" s="376"/>
      <c r="H384" s="376"/>
      <c r="I384" s="376"/>
      <c r="J384" s="376"/>
      <c r="K384" s="376"/>
      <c r="L384" s="376"/>
      <c r="M384" s="376"/>
      <c r="N384" s="376"/>
      <c r="O384" s="291"/>
      <c r="P384" s="340"/>
      <c r="Q384" s="340"/>
      <c r="R384" s="340"/>
      <c r="S384" s="339"/>
      <c r="T384" s="339"/>
      <c r="U384" s="339"/>
      <c r="V384" s="339"/>
      <c r="W384" s="340"/>
      <c r="X384" s="340"/>
      <c r="Y384" s="341">
        <f>HLOOKUP(Y$35,'3.  Distribution Rates'!$C$122:$P$133,8,FALSE)</f>
        <v>0</v>
      </c>
      <c r="Z384" s="341">
        <f>HLOOKUP(Z$35,'3.  Distribution Rates'!$C$122:$P$133,8,FALSE)</f>
        <v>0</v>
      </c>
      <c r="AA384" s="341">
        <f>HLOOKUP(AA$35,'3.  Distribution Rates'!$C$122:$P$133,8,FALSE)</f>
        <v>0</v>
      </c>
      <c r="AB384" s="341">
        <f>HLOOKUP(AB$35,'3.  Distribution Rates'!$C$122:$P$133,8,FALSE)</f>
        <v>0</v>
      </c>
      <c r="AC384" s="341">
        <f>HLOOKUP(AC$35,'3.  Distribution Rates'!$C$122:$P$133,8,FALSE)</f>
        <v>0</v>
      </c>
      <c r="AD384" s="341">
        <f>HLOOKUP(AD$35,'3.  Distribution Rates'!$C$122:$P$133,8,FALSE)</f>
        <v>0</v>
      </c>
      <c r="AE384" s="341">
        <f>HLOOKUP(AE$35,'3.  Distribution Rates'!$C$122:$P$133,8,FALSE)</f>
        <v>0</v>
      </c>
      <c r="AF384" s="341">
        <f>HLOOKUP(AF$35,'3.  Distribution Rates'!$C$122:$P$133,8,FALSE)</f>
        <v>0</v>
      </c>
      <c r="AG384" s="779">
        <f>HLOOKUP(AG$35,'3.  Distribution Rates'!$C$122:$P$133,8,FALSE)</f>
        <v>0</v>
      </c>
      <c r="AH384" s="341">
        <f>HLOOKUP(AH$35,'3.  Distribution Rates'!$C$122:$P$133,8,FALSE)</f>
        <v>0</v>
      </c>
      <c r="AI384" s="341">
        <f>HLOOKUP(AI$35,'3.  Distribution Rates'!$C$122:$P$133,8,FALSE)</f>
        <v>0</v>
      </c>
      <c r="AJ384" s="341">
        <f>HLOOKUP(AJ$35,'3.  Distribution Rates'!$C$122:$P$133,8,FALSE)</f>
        <v>0</v>
      </c>
      <c r="AK384" s="341">
        <f>HLOOKUP(AK$35,'3.  Distribution Rates'!$C$122:$P$133,8,FALSE)</f>
        <v>0</v>
      </c>
      <c r="AL384" s="341">
        <f>HLOOKUP(AL$35,'3.  Distribution Rates'!$C$122:$P$133,8,FALSE)</f>
        <v>0</v>
      </c>
      <c r="AM384" s="377"/>
      <c r="AN384" s="341"/>
      <c r="AO384" s="341"/>
      <c r="AP384" s="341"/>
    </row>
    <row r="385" spans="2:39" ht="15">
      <c r="B385" s="324" t="s">
        <v>277</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LRAM'!Y139*Y384</f>
        <v>0</v>
      </c>
      <c r="Z385" s="378">
        <f>'4.  2011-2014 LRAM'!Z139*Z384</f>
        <v>0</v>
      </c>
      <c r="AA385" s="378">
        <f>'4.  2011-2014 LRAM'!AA139*AA384</f>
        <v>0</v>
      </c>
      <c r="AB385" s="378">
        <f>'4.  2011-2014 LRAM'!AB139*AB384</f>
        <v>0</v>
      </c>
      <c r="AC385" s="378">
        <f>'4.  2011-2014 LRAM'!AC139*AC384</f>
        <v>0</v>
      </c>
      <c r="AD385" s="378">
        <f>'4.  2011-2014 LRAM'!AD139*AD384</f>
        <v>0</v>
      </c>
      <c r="AE385" s="378">
        <f>'4.  2011-2014 LRAM'!AE139*AE384</f>
        <v>0</v>
      </c>
      <c r="AF385" s="378">
        <f>'4.  2011-2014 LRAM'!AF139*AF384</f>
        <v>0</v>
      </c>
      <c r="AG385" s="780">
        <f>'4.  2011-2014 LRAM'!AG139*AG384</f>
        <v>0</v>
      </c>
      <c r="AH385" s="378">
        <f>'4.  2011-2014 LRAM'!AH139*AH384</f>
        <v>0</v>
      </c>
      <c r="AI385" s="378">
        <f>'4.  2011-2014 LRAM'!AI139*AI384</f>
        <v>0</v>
      </c>
      <c r="AJ385" s="378">
        <f>'4.  2011-2014 LRAM'!AJ139*AJ384</f>
        <v>0</v>
      </c>
      <c r="AK385" s="378">
        <f>'4.  2011-2014 LRAM'!AK139*AK384</f>
        <v>0</v>
      </c>
      <c r="AL385" s="378">
        <f>'4.  2011-2014 LRAM'!AL139*AL384</f>
        <v>0</v>
      </c>
      <c r="AM385" s="629">
        <f>SUM(Y385:AL385)</f>
        <v>0</v>
      </c>
    </row>
    <row r="386" spans="2:39" ht="15">
      <c r="B386" s="324" t="s">
        <v>278</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'4.  2011-2014 LRAM'!Y270*Y384</f>
        <v>0</v>
      </c>
      <c r="Z386" s="378">
        <f>'4.  2011-2014 LRAM'!Z270*Z384</f>
        <v>0</v>
      </c>
      <c r="AA386" s="378">
        <f>'4.  2011-2014 LRAM'!AA270*AA384</f>
        <v>0</v>
      </c>
      <c r="AB386" s="378">
        <f>'4.  2011-2014 LRAM'!AB270*AB384</f>
        <v>0</v>
      </c>
      <c r="AC386" s="378">
        <f>'4.  2011-2014 LRAM'!AC270*AC384</f>
        <v>0</v>
      </c>
      <c r="AD386" s="378">
        <f>'4.  2011-2014 LRAM'!AD270*AD384</f>
        <v>0</v>
      </c>
      <c r="AE386" s="378">
        <f>'4.  2011-2014 LRAM'!AE270*AE384</f>
        <v>0</v>
      </c>
      <c r="AF386" s="378">
        <f>'4.  2011-2014 LRAM'!AF270*AF384</f>
        <v>0</v>
      </c>
      <c r="AG386" s="780">
        <f>'4.  2011-2014 LRAM'!AG270*AG384</f>
        <v>0</v>
      </c>
      <c r="AH386" s="378">
        <f>'4.  2011-2014 LRAM'!AH270*AH384</f>
        <v>0</v>
      </c>
      <c r="AI386" s="378">
        <f>'4.  2011-2014 LRAM'!AI270*AI384</f>
        <v>0</v>
      </c>
      <c r="AJ386" s="378">
        <f>'4.  2011-2014 LRAM'!AJ270*AJ384</f>
        <v>0</v>
      </c>
      <c r="AK386" s="378">
        <f>'4.  2011-2014 LRAM'!AK270*AK384</f>
        <v>0</v>
      </c>
      <c r="AL386" s="378">
        <f>'4.  2011-2014 LRAM'!AL270*AL384</f>
        <v>0</v>
      </c>
      <c r="AM386" s="629">
        <f>SUM(Y386:AL386)</f>
        <v>0</v>
      </c>
    </row>
    <row r="387" spans="2:39" ht="15">
      <c r="B387" s="324" t="s">
        <v>279</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'4.  2011-2014 LRAM'!Y400*Y384</f>
        <v>0</v>
      </c>
      <c r="Z387" s="378">
        <f>'4.  2011-2014 LRAM'!Z400*Z384</f>
        <v>0</v>
      </c>
      <c r="AA387" s="378">
        <f>'4.  2011-2014 LRAM'!AA400*AA384</f>
        <v>0</v>
      </c>
      <c r="AB387" s="378">
        <f>'4.  2011-2014 LRAM'!AB400*AB384</f>
        <v>0</v>
      </c>
      <c r="AC387" s="378">
        <f>'4.  2011-2014 LRAM'!AC400*AC384</f>
        <v>0</v>
      </c>
      <c r="AD387" s="378">
        <f>'4.  2011-2014 LRAM'!AD400*AD384</f>
        <v>0</v>
      </c>
      <c r="AE387" s="378">
        <f>'4.  2011-2014 LRAM'!AE400*AE384</f>
        <v>0</v>
      </c>
      <c r="AF387" s="378">
        <f>'4.  2011-2014 LRAM'!AF400*AF384</f>
        <v>0</v>
      </c>
      <c r="AG387" s="780">
        <f>'4.  2011-2014 LRAM'!AG400*AG384</f>
        <v>0</v>
      </c>
      <c r="AH387" s="378">
        <f>'4.  2011-2014 LRAM'!AH400*AH384</f>
        <v>0</v>
      </c>
      <c r="AI387" s="378">
        <f>'4.  2011-2014 LRAM'!AI400*AI384</f>
        <v>0</v>
      </c>
      <c r="AJ387" s="378">
        <f>'4.  2011-2014 LRAM'!AJ400*AJ384</f>
        <v>0</v>
      </c>
      <c r="AK387" s="378">
        <f>'4.  2011-2014 LRAM'!AK400*AK384</f>
        <v>0</v>
      </c>
      <c r="AL387" s="378">
        <f>'4.  2011-2014 LRAM'!AL400*AL384</f>
        <v>0</v>
      </c>
      <c r="AM387" s="629">
        <f>SUM(Y387:AL387)</f>
        <v>0</v>
      </c>
    </row>
    <row r="388" spans="2:39" ht="15">
      <c r="B388" s="324" t="s">
        <v>280</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'4.  2011-2014 LRAM'!Y531*Y384</f>
        <v>0</v>
      </c>
      <c r="Z388" s="378">
        <f>'4.  2011-2014 LRAM'!Z531*Z384</f>
        <v>0</v>
      </c>
      <c r="AA388" s="378">
        <f>'4.  2011-2014 LRAM'!AA531*AA384</f>
        <v>0</v>
      </c>
      <c r="AB388" s="378">
        <f>'4.  2011-2014 LRAM'!AB531*AB384</f>
        <v>0</v>
      </c>
      <c r="AC388" s="378">
        <f>'4.  2011-2014 LRAM'!AC531*AC384</f>
        <v>0</v>
      </c>
      <c r="AD388" s="378">
        <f>'4.  2011-2014 LRAM'!AD531*AD384</f>
        <v>0</v>
      </c>
      <c r="AE388" s="378">
        <f>'4.  2011-2014 LRAM'!AE531*AE384</f>
        <v>0</v>
      </c>
      <c r="AF388" s="378">
        <f>'4.  2011-2014 LRAM'!AF531*AF384</f>
        <v>0</v>
      </c>
      <c r="AG388" s="780">
        <f>'4.  2011-2014 LRAM'!AG531*AG384</f>
        <v>0</v>
      </c>
      <c r="AH388" s="378">
        <f>'4.  2011-2014 LRAM'!AH531*AH384</f>
        <v>0</v>
      </c>
      <c r="AI388" s="378">
        <f>'4.  2011-2014 LRAM'!AI531*AI384</f>
        <v>0</v>
      </c>
      <c r="AJ388" s="378">
        <f>'4.  2011-2014 LRAM'!AJ531*AJ384</f>
        <v>0</v>
      </c>
      <c r="AK388" s="378">
        <f>'4.  2011-2014 LRAM'!AK531*AK384</f>
        <v>0</v>
      </c>
      <c r="AL388" s="378">
        <f>'4.  2011-2014 LRAM'!AL531*AL384</f>
        <v>0</v>
      </c>
      <c r="AM388" s="629">
        <f t="shared" ref="AM388:AM390" si="1100">SUM(Y388:AL388)</f>
        <v>0</v>
      </c>
    </row>
    <row r="389" spans="2:39" ht="15">
      <c r="B389" s="324" t="s">
        <v>281</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01">Y210*Y384</f>
        <v>0</v>
      </c>
      <c r="Z389" s="378">
        <f t="shared" si="1101"/>
        <v>0</v>
      </c>
      <c r="AA389" s="378">
        <f t="shared" si="1101"/>
        <v>0</v>
      </c>
      <c r="AB389" s="378">
        <f t="shared" si="1101"/>
        <v>0</v>
      </c>
      <c r="AC389" s="378">
        <f t="shared" si="1101"/>
        <v>0</v>
      </c>
      <c r="AD389" s="378">
        <f t="shared" si="1101"/>
        <v>0</v>
      </c>
      <c r="AE389" s="378">
        <f t="shared" si="1101"/>
        <v>0</v>
      </c>
      <c r="AF389" s="378">
        <f t="shared" si="1101"/>
        <v>0</v>
      </c>
      <c r="AG389" s="780">
        <f t="shared" si="1101"/>
        <v>0</v>
      </c>
      <c r="AH389" s="378">
        <f t="shared" si="1101"/>
        <v>0</v>
      </c>
      <c r="AI389" s="378">
        <f t="shared" si="1101"/>
        <v>0</v>
      </c>
      <c r="AJ389" s="378">
        <f t="shared" si="1101"/>
        <v>0</v>
      </c>
      <c r="AK389" s="378">
        <f t="shared" si="1101"/>
        <v>0</v>
      </c>
      <c r="AL389" s="378">
        <f t="shared" si="1101"/>
        <v>0</v>
      </c>
      <c r="AM389" s="629">
        <f t="shared" si="1100"/>
        <v>0</v>
      </c>
    </row>
    <row r="390" spans="2:39" ht="15">
      <c r="B390" s="324" t="s">
        <v>290</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Y381*Y384</f>
        <v>0</v>
      </c>
      <c r="Z390" s="378">
        <f t="shared" ref="Z390:AL390" si="1102">Z381*Z384</f>
        <v>0</v>
      </c>
      <c r="AA390" s="378">
        <f t="shared" si="1102"/>
        <v>0</v>
      </c>
      <c r="AB390" s="378">
        <f t="shared" si="1102"/>
        <v>0</v>
      </c>
      <c r="AC390" s="378">
        <f t="shared" si="1102"/>
        <v>0</v>
      </c>
      <c r="AD390" s="378">
        <f t="shared" si="1102"/>
        <v>0</v>
      </c>
      <c r="AE390" s="378">
        <f t="shared" si="1102"/>
        <v>0</v>
      </c>
      <c r="AF390" s="378">
        <f t="shared" si="1102"/>
        <v>0</v>
      </c>
      <c r="AG390" s="780">
        <f t="shared" si="1102"/>
        <v>0</v>
      </c>
      <c r="AH390" s="378">
        <f t="shared" si="1102"/>
        <v>0</v>
      </c>
      <c r="AI390" s="378">
        <f t="shared" si="1102"/>
        <v>0</v>
      </c>
      <c r="AJ390" s="378">
        <f t="shared" si="1102"/>
        <v>0</v>
      </c>
      <c r="AK390" s="378">
        <f t="shared" si="1102"/>
        <v>0</v>
      </c>
      <c r="AL390" s="378">
        <f t="shared" si="1102"/>
        <v>0</v>
      </c>
      <c r="AM390" s="629">
        <f t="shared" si="1100"/>
        <v>0</v>
      </c>
    </row>
    <row r="391" spans="2:39" ht="15.6">
      <c r="B391" s="349" t="s">
        <v>282</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SUM(Y385:Y390)</f>
        <v>0</v>
      </c>
      <c r="Z391" s="346">
        <f t="shared" ref="Z391:AE391" si="1103">SUM(Z385:Z390)</f>
        <v>0</v>
      </c>
      <c r="AA391" s="346">
        <f t="shared" si="1103"/>
        <v>0</v>
      </c>
      <c r="AB391" s="346">
        <f t="shared" si="1103"/>
        <v>0</v>
      </c>
      <c r="AC391" s="346">
        <f t="shared" si="1103"/>
        <v>0</v>
      </c>
      <c r="AD391" s="346">
        <f t="shared" si="1103"/>
        <v>0</v>
      </c>
      <c r="AE391" s="346">
        <f t="shared" si="1103"/>
        <v>0</v>
      </c>
      <c r="AF391" s="346">
        <f>SUM(AF385:AF390)</f>
        <v>0</v>
      </c>
      <c r="AG391" s="781">
        <f t="shared" ref="AG391:AL391" si="1104">SUM(AG385:AG390)</f>
        <v>0</v>
      </c>
      <c r="AH391" s="346">
        <f t="shared" si="1104"/>
        <v>0</v>
      </c>
      <c r="AI391" s="346">
        <f t="shared" si="1104"/>
        <v>0</v>
      </c>
      <c r="AJ391" s="346">
        <f t="shared" si="1104"/>
        <v>0</v>
      </c>
      <c r="AK391" s="346">
        <f t="shared" si="1104"/>
        <v>0</v>
      </c>
      <c r="AL391" s="346">
        <f t="shared" si="1104"/>
        <v>0</v>
      </c>
      <c r="AM391" s="407">
        <f>SUM(AM385:AM390)</f>
        <v>0</v>
      </c>
    </row>
    <row r="392" spans="2:39" ht="15.6">
      <c r="B392" s="349" t="s">
        <v>283</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Y382*Y384</f>
        <v>0</v>
      </c>
      <c r="Z392" s="347">
        <f t="shared" ref="Z392:AE392" si="1105">Z382*Z384</f>
        <v>0</v>
      </c>
      <c r="AA392" s="347">
        <f t="shared" si="1105"/>
        <v>0</v>
      </c>
      <c r="AB392" s="347">
        <f t="shared" si="1105"/>
        <v>0</v>
      </c>
      <c r="AC392" s="347">
        <f t="shared" si="1105"/>
        <v>0</v>
      </c>
      <c r="AD392" s="347">
        <f t="shared" si="1105"/>
        <v>0</v>
      </c>
      <c r="AE392" s="347">
        <f t="shared" si="1105"/>
        <v>0</v>
      </c>
      <c r="AF392" s="347">
        <f>AF382*AF384</f>
        <v>0</v>
      </c>
      <c r="AG392" s="782">
        <f t="shared" ref="AG392:AL392" si="1106">AG382*AG384</f>
        <v>0</v>
      </c>
      <c r="AH392" s="347">
        <f t="shared" si="1106"/>
        <v>0</v>
      </c>
      <c r="AI392" s="347">
        <f t="shared" si="1106"/>
        <v>0</v>
      </c>
      <c r="AJ392" s="347">
        <f t="shared" si="1106"/>
        <v>0</v>
      </c>
      <c r="AK392" s="347">
        <f t="shared" si="1106"/>
        <v>0</v>
      </c>
      <c r="AL392" s="347">
        <f t="shared" si="1106"/>
        <v>0</v>
      </c>
      <c r="AM392" s="407">
        <f>SUM(Y392:AL392)</f>
        <v>0</v>
      </c>
    </row>
    <row r="393" spans="2:39" ht="15.6">
      <c r="B393" s="349" t="s">
        <v>284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51"/>
      <c r="Z393" s="351"/>
      <c r="AA393" s="351"/>
      <c r="AB393" s="351"/>
      <c r="AC393" s="351"/>
      <c r="AD393" s="351"/>
      <c r="AE393" s="351"/>
      <c r="AF393" s="351"/>
      <c r="AG393" s="783"/>
      <c r="AH393" s="351"/>
      <c r="AI393" s="351"/>
      <c r="AJ393" s="351"/>
      <c r="AK393" s="351"/>
      <c r="AL393" s="351"/>
      <c r="AM393" s="407">
        <f>AM391-AM392</f>
        <v>0</v>
      </c>
    </row>
    <row r="394" spans="2:39"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352"/>
      <c r="Z394" s="352"/>
      <c r="AA394" s="352"/>
      <c r="AB394" s="352"/>
      <c r="AC394" s="352"/>
      <c r="AD394" s="352"/>
      <c r="AE394" s="352"/>
      <c r="AF394" s="352"/>
      <c r="AG394" s="784"/>
      <c r="AH394" s="352"/>
      <c r="AI394" s="352"/>
      <c r="AJ394" s="352"/>
      <c r="AK394" s="352"/>
      <c r="AL394" s="352"/>
      <c r="AM394" s="348"/>
    </row>
    <row r="395" spans="2:39" ht="15">
      <c r="B395" s="439" t="s">
        <v>285</v>
      </c>
      <c r="C395" s="304"/>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SUMPRODUCT(E223:E379,Y223:Y379)</f>
        <v>1768613</v>
      </c>
      <c r="Z395" s="291">
        <f>SUMPRODUCT(E223:E379,Z223:Z379)</f>
        <v>538204.50922000199</v>
      </c>
      <c r="AA395" s="291">
        <f t="shared" ref="AA395:AF395" si="1107">IF(AA221="kw",SUMPRODUCT($N$223:$N$379,$P$223:$P$379,AA223:AA379),SUMPRODUCT($E$223:$E$379,AA223:AA379))</f>
        <v>1193.54825052</v>
      </c>
      <c r="AB395" s="291">
        <f t="shared" si="1107"/>
        <v>0</v>
      </c>
      <c r="AC395" s="291">
        <f t="shared" si="1107"/>
        <v>162.75851385599998</v>
      </c>
      <c r="AD395" s="291">
        <f t="shared" si="1107"/>
        <v>0</v>
      </c>
      <c r="AE395" s="291">
        <f t="shared" si="1107"/>
        <v>0</v>
      </c>
      <c r="AF395" s="291">
        <f t="shared" si="1107"/>
        <v>0</v>
      </c>
      <c r="AG395" s="357">
        <f>'8.  Streetlighting'!H224</f>
        <v>0</v>
      </c>
      <c r="AH395" s="291">
        <f>IF(AH221="kw",SUMPRODUCT($N$223:$N$379,$P$223:$P$379,AH223:AH379),SUMPRODUCT($E$223:$E$379,AH223:AH379))</f>
        <v>0</v>
      </c>
      <c r="AI395" s="291">
        <f>IF(AI221="kw",SUMPRODUCT($N$223:$N$379,$P$223:$P$379,AI223:AI379),SUMPRODUCT($E$223:$E$379,AI223:AI379))</f>
        <v>0</v>
      </c>
      <c r="AJ395" s="291">
        <f>IF(AJ221="kw",SUMPRODUCT($N$223:$N$379,$P$223:$P$379,AJ223:AJ379),SUMPRODUCT($E$223:$E$379,AJ223:AJ379))</f>
        <v>0</v>
      </c>
      <c r="AK395" s="291">
        <f>IF(AK221="kw",SUMPRODUCT($N$223:$N$379,$P$223:$P$379,AK223:AK379),SUMPRODUCT($E$223:$E$379,AK223:AK379))</f>
        <v>0</v>
      </c>
      <c r="AL395" s="291">
        <f>IF(AL221="kw",SUMPRODUCT($N$223:$N$379,$P$223:$P$379,AL223:AL379),SUMPRODUCT($E$223:$E$379,AL223:AL379))</f>
        <v>0</v>
      </c>
      <c r="AM395" s="348"/>
    </row>
    <row r="396" spans="2:39" ht="15">
      <c r="B396" s="439" t="s">
        <v>286</v>
      </c>
      <c r="C396" s="304"/>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SUMPRODUCT(F223:F379,Y223:Y379)</f>
        <v>1768613</v>
      </c>
      <c r="Z396" s="291">
        <f>SUMPRODUCT(F223:F379,Z223:Z379)</f>
        <v>538204.50922000199</v>
      </c>
      <c r="AA396" s="291">
        <f t="shared" ref="AA396:AF396" si="1108">IF(AA221="kw",SUMPRODUCT($N$223:$N$379,$Q$223:$Q$379,AA223:AA379),SUMPRODUCT($F$223:$F$379,AA223:AA379))</f>
        <v>1193.54825052</v>
      </c>
      <c r="AB396" s="291">
        <f t="shared" si="1108"/>
        <v>0</v>
      </c>
      <c r="AC396" s="291">
        <f t="shared" si="1108"/>
        <v>162.75851385599998</v>
      </c>
      <c r="AD396" s="291">
        <f t="shared" si="1108"/>
        <v>0</v>
      </c>
      <c r="AE396" s="291">
        <f t="shared" si="1108"/>
        <v>0</v>
      </c>
      <c r="AF396" s="291">
        <f t="shared" si="1108"/>
        <v>0</v>
      </c>
      <c r="AG396" s="357">
        <f>'8.  Streetlighting'!H225</f>
        <v>0</v>
      </c>
      <c r="AH396" s="291">
        <f>IF(AH221="kw",SUMPRODUCT($N$223:$N$379,$Q$223:$Q$379,AH223:AH379),SUMPRODUCT($F$223:$F$379,AH223:AH379))</f>
        <v>0</v>
      </c>
      <c r="AI396" s="291">
        <f>IF(AI221="kw",SUMPRODUCT($N$223:$N$379,$Q$223:$Q$379,AI223:AI379),SUMPRODUCT($F$223:$F$379,AI223:AI379))</f>
        <v>0</v>
      </c>
      <c r="AJ396" s="291">
        <f>IF(AJ221="kw",SUMPRODUCT($N$223:$N$379,$Q$223:$Q$379,AJ223:AJ379),SUMPRODUCT($F$223:$F$379,AJ223:AJ379))</f>
        <v>0</v>
      </c>
      <c r="AK396" s="291">
        <f>IF(AK221="kw",SUMPRODUCT($N$223:$N$379,$Q$223:$Q$379,AK223:AK379),SUMPRODUCT($F$223:$F$379,AK223:AK379))</f>
        <v>0</v>
      </c>
      <c r="AL396" s="291">
        <f>IF(AL221="kw",SUMPRODUCT($N$223:$N$379,$Q$223:$Q$379,AL223:AL379),SUMPRODUCT($F$223:$F$379,AL223:AL379))</f>
        <v>0</v>
      </c>
      <c r="AM396" s="337"/>
    </row>
    <row r="397" spans="2:39" ht="15">
      <c r="B397" s="439" t="s">
        <v>287</v>
      </c>
      <c r="C397" s="304"/>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SUMPRODUCT(G223:G379,Y223:Y379)</f>
        <v>1768613</v>
      </c>
      <c r="Z397" s="291">
        <f>SUMPRODUCT(G223:G379,Z223:Z379)</f>
        <v>538204.50922000199</v>
      </c>
      <c r="AA397" s="291">
        <f t="shared" ref="AA397:AL397" si="1109">IF(AA221="kw",SUMPRODUCT($N$223:$N$379,$R$223:$R$379,AA223:AA379),SUMPRODUCT($G$223:$G$379,AA223:AA379))</f>
        <v>1193.54825052</v>
      </c>
      <c r="AB397" s="291">
        <f t="shared" si="1109"/>
        <v>0</v>
      </c>
      <c r="AC397" s="291">
        <f t="shared" si="1109"/>
        <v>162.75851385599998</v>
      </c>
      <c r="AD397" s="291">
        <f t="shared" si="1109"/>
        <v>0</v>
      </c>
      <c r="AE397" s="291">
        <f t="shared" si="1109"/>
        <v>0</v>
      </c>
      <c r="AF397" s="291">
        <f t="shared" si="1109"/>
        <v>0</v>
      </c>
      <c r="AG397" s="357">
        <f t="shared" si="1109"/>
        <v>0</v>
      </c>
      <c r="AH397" s="291">
        <f t="shared" si="1109"/>
        <v>0</v>
      </c>
      <c r="AI397" s="291">
        <f t="shared" si="1109"/>
        <v>0</v>
      </c>
      <c r="AJ397" s="291">
        <f t="shared" si="1109"/>
        <v>0</v>
      </c>
      <c r="AK397" s="291">
        <f t="shared" si="1109"/>
        <v>0</v>
      </c>
      <c r="AL397" s="291">
        <f t="shared" si="1109"/>
        <v>0</v>
      </c>
      <c r="AM397" s="337"/>
    </row>
    <row r="398" spans="2:39" ht="15">
      <c r="B398" s="440" t="s">
        <v>288</v>
      </c>
      <c r="C398" s="364"/>
      <c r="D398" s="384"/>
      <c r="E398" s="384"/>
      <c r="F398" s="384"/>
      <c r="G398" s="384"/>
      <c r="H398" s="384"/>
      <c r="I398" s="384"/>
      <c r="J398" s="384"/>
      <c r="K398" s="384"/>
      <c r="L398" s="384"/>
      <c r="M398" s="384"/>
      <c r="N398" s="384"/>
      <c r="O398" s="383"/>
      <c r="P398" s="384"/>
      <c r="Q398" s="384"/>
      <c r="R398" s="384"/>
      <c r="S398" s="364"/>
      <c r="T398" s="385"/>
      <c r="U398" s="385"/>
      <c r="V398" s="384"/>
      <c r="W398" s="384"/>
      <c r="X398" s="385"/>
      <c r="Y398" s="326">
        <f>SUMPRODUCT(H223:H379,Y223:Y379)</f>
        <v>1768613</v>
      </c>
      <c r="Z398" s="326">
        <f>SUMPRODUCT(H223:H379,Z223:Z379)</f>
        <v>538204.50922000199</v>
      </c>
      <c r="AA398" s="326">
        <f t="shared" ref="AA398:AL398" si="1110">IF(AA221="kw",SUMPRODUCT($N$223:$N$379,$S$223:$S$379,AA223:AA379),SUMPRODUCT($H$223:$H$379,AA223:AA379))</f>
        <v>1193.54825052</v>
      </c>
      <c r="AB398" s="326">
        <f t="shared" si="1110"/>
        <v>0</v>
      </c>
      <c r="AC398" s="326">
        <f t="shared" si="1110"/>
        <v>162.75851385599998</v>
      </c>
      <c r="AD398" s="326">
        <f t="shared" si="1110"/>
        <v>0</v>
      </c>
      <c r="AE398" s="326">
        <f t="shared" si="1110"/>
        <v>0</v>
      </c>
      <c r="AF398" s="326">
        <f t="shared" si="1110"/>
        <v>0</v>
      </c>
      <c r="AG398" s="326">
        <f t="shared" si="1110"/>
        <v>0</v>
      </c>
      <c r="AH398" s="326">
        <f t="shared" si="1110"/>
        <v>0</v>
      </c>
      <c r="AI398" s="326">
        <f t="shared" si="1110"/>
        <v>0</v>
      </c>
      <c r="AJ398" s="326">
        <f t="shared" si="1110"/>
        <v>0</v>
      </c>
      <c r="AK398" s="326">
        <f t="shared" si="1110"/>
        <v>0</v>
      </c>
      <c r="AL398" s="326">
        <f t="shared" si="1110"/>
        <v>0</v>
      </c>
      <c r="AM398" s="386"/>
    </row>
    <row r="399" spans="2:39" ht="21" customHeight="1">
      <c r="B399" s="368" t="s">
        <v>590</v>
      </c>
      <c r="C399" s="387"/>
      <c r="D399" s="388"/>
      <c r="E399" s="388"/>
      <c r="F399" s="388"/>
      <c r="G399" s="388"/>
      <c r="H399" s="388"/>
      <c r="I399" s="388"/>
      <c r="J399" s="388"/>
      <c r="K399" s="388"/>
      <c r="L399" s="388"/>
      <c r="M399" s="388"/>
      <c r="N399" s="388"/>
      <c r="O399" s="388"/>
      <c r="P399" s="388"/>
      <c r="Q399" s="388"/>
      <c r="R399" s="388"/>
      <c r="S399" s="371"/>
      <c r="T399" s="372"/>
      <c r="U399" s="388"/>
      <c r="V399" s="388"/>
      <c r="W399" s="388"/>
      <c r="X399" s="388"/>
      <c r="Y399" s="409"/>
      <c r="Z399" s="409"/>
      <c r="AA399" s="409"/>
      <c r="AB399" s="409"/>
      <c r="AC399" s="409"/>
      <c r="AD399" s="409"/>
      <c r="AE399" s="409"/>
      <c r="AF399" s="409"/>
      <c r="AG399" s="409"/>
      <c r="AH399" s="409"/>
      <c r="AI399" s="409"/>
      <c r="AJ399" s="409"/>
      <c r="AK399" s="409"/>
      <c r="AL399" s="409"/>
      <c r="AM399" s="389"/>
    </row>
    <row r="402" spans="1:39" ht="15.6">
      <c r="B402" s="280" t="s">
        <v>291</v>
      </c>
      <c r="C402" s="281"/>
      <c r="D402" s="590" t="s">
        <v>525</v>
      </c>
      <c r="E402" s="253"/>
      <c r="F402" s="592"/>
      <c r="G402" s="253"/>
      <c r="H402" s="253"/>
      <c r="I402" s="253"/>
      <c r="J402" s="253"/>
      <c r="K402" s="253"/>
      <c r="L402" s="253"/>
      <c r="M402" s="253"/>
      <c r="N402" s="253"/>
      <c r="O402" s="281"/>
      <c r="P402" s="253"/>
      <c r="Q402" s="253"/>
      <c r="R402" s="253"/>
      <c r="S402" s="253"/>
      <c r="T402" s="253"/>
      <c r="U402" s="253"/>
      <c r="V402" s="253"/>
      <c r="W402" s="253"/>
      <c r="X402" s="253"/>
      <c r="Y402" s="270"/>
      <c r="Z402" s="267"/>
      <c r="AA402" s="267"/>
      <c r="AB402" s="267"/>
      <c r="AC402" s="267"/>
      <c r="AD402" s="267"/>
      <c r="AE402" s="267"/>
      <c r="AF402" s="267"/>
      <c r="AG402" s="267"/>
      <c r="AH402" s="267"/>
      <c r="AI402" s="267"/>
      <c r="AJ402" s="267"/>
      <c r="AK402" s="267"/>
      <c r="AL402" s="267"/>
      <c r="AM402" s="282"/>
    </row>
    <row r="403" spans="1:39" ht="33.75" customHeight="1">
      <c r="B403" s="854" t="s">
        <v>211</v>
      </c>
      <c r="C403" s="856" t="s">
        <v>33</v>
      </c>
      <c r="D403" s="284" t="s">
        <v>421</v>
      </c>
      <c r="E403" s="858" t="s">
        <v>209</v>
      </c>
      <c r="F403" s="859"/>
      <c r="G403" s="859"/>
      <c r="H403" s="859"/>
      <c r="I403" s="859"/>
      <c r="J403" s="859"/>
      <c r="K403" s="859"/>
      <c r="L403" s="859"/>
      <c r="M403" s="860"/>
      <c r="N403" s="864" t="s">
        <v>213</v>
      </c>
      <c r="O403" s="284" t="s">
        <v>422</v>
      </c>
      <c r="P403" s="858" t="s">
        <v>212</v>
      </c>
      <c r="Q403" s="859"/>
      <c r="R403" s="859"/>
      <c r="S403" s="859"/>
      <c r="T403" s="859"/>
      <c r="U403" s="859"/>
      <c r="V403" s="859"/>
      <c r="W403" s="859"/>
      <c r="X403" s="860"/>
      <c r="Y403" s="861" t="s">
        <v>243</v>
      </c>
      <c r="Z403" s="862"/>
      <c r="AA403" s="862"/>
      <c r="AB403" s="862"/>
      <c r="AC403" s="862"/>
      <c r="AD403" s="862"/>
      <c r="AE403" s="862"/>
      <c r="AF403" s="862"/>
      <c r="AG403" s="862"/>
      <c r="AH403" s="862"/>
      <c r="AI403" s="862"/>
      <c r="AJ403" s="862"/>
      <c r="AK403" s="862"/>
      <c r="AL403" s="862"/>
      <c r="AM403" s="863"/>
    </row>
    <row r="404" spans="1:39" ht="61.5" customHeight="1">
      <c r="B404" s="855"/>
      <c r="C404" s="857"/>
      <c r="D404" s="285">
        <v>2017</v>
      </c>
      <c r="E404" s="285">
        <v>2018</v>
      </c>
      <c r="F404" s="285">
        <v>2019</v>
      </c>
      <c r="G404" s="285">
        <v>2020</v>
      </c>
      <c r="H404" s="285">
        <v>2021</v>
      </c>
      <c r="I404" s="285">
        <v>2022</v>
      </c>
      <c r="J404" s="285">
        <v>2023</v>
      </c>
      <c r="K404" s="285">
        <v>2024</v>
      </c>
      <c r="L404" s="285">
        <v>2025</v>
      </c>
      <c r="M404" s="285">
        <v>2026</v>
      </c>
      <c r="N404" s="865"/>
      <c r="O404" s="285">
        <v>2017</v>
      </c>
      <c r="P404" s="285">
        <v>2018</v>
      </c>
      <c r="Q404" s="285">
        <v>2019</v>
      </c>
      <c r="R404" s="285">
        <v>2020</v>
      </c>
      <c r="S404" s="285">
        <v>2021</v>
      </c>
      <c r="T404" s="285">
        <v>2022</v>
      </c>
      <c r="U404" s="285">
        <v>2023</v>
      </c>
      <c r="V404" s="285">
        <v>2024</v>
      </c>
      <c r="W404" s="285">
        <v>2025</v>
      </c>
      <c r="X404" s="285">
        <v>2026</v>
      </c>
      <c r="Y404" s="285" t="str">
        <f>'1.  LRAMVA Summary'!D52</f>
        <v>Residential</v>
      </c>
      <c r="Z404" s="285" t="str">
        <f>'1.  LRAMVA Summary'!E52</f>
        <v>GS&lt;50 kW</v>
      </c>
      <c r="AA404" s="285" t="str">
        <f>'1.  LRAMVA Summary'!F52</f>
        <v>GS&gt;50 to 999 kW</v>
      </c>
      <c r="AB404" s="285" t="str">
        <f>'1.  LRAMVA Summary'!G52</f>
        <v>Intermediate</v>
      </c>
      <c r="AC404" s="285" t="str">
        <f>'1.  LRAMVA Summary'!H52</f>
        <v>Large Use</v>
      </c>
      <c r="AD404" s="285" t="str">
        <f>'1.  LRAMVA Summary'!I52</f>
        <v>Embedded Distributor</v>
      </c>
      <c r="AE404" s="285" t="str">
        <f>'1.  LRAMVA Summary'!J52</f>
        <v>Unmetered Scattered Load</v>
      </c>
      <c r="AF404" s="285" t="str">
        <f>'1.  LRAMVA Summary'!K52</f>
        <v>Sentinel Lighting</v>
      </c>
      <c r="AG404" s="285" t="str">
        <f>'1.  LRAMVA Summary'!L52</f>
        <v>Street Lighting</v>
      </c>
      <c r="AH404" s="285" t="str">
        <f>'1.  LRAMVA Summary'!M52</f>
        <v/>
      </c>
      <c r="AI404" s="285" t="str">
        <f>'1.  LRAMVA Summary'!N52</f>
        <v/>
      </c>
      <c r="AJ404" s="285" t="str">
        <f>'1.  LRAMVA Summary'!O52</f>
        <v/>
      </c>
      <c r="AK404" s="285" t="str">
        <f>'1.  LRAMVA Summary'!P52</f>
        <v/>
      </c>
      <c r="AL404" s="285" t="str">
        <f>'1.  LRAMVA Summary'!Q52</f>
        <v/>
      </c>
      <c r="AM404" s="287" t="str">
        <f>'1.  LRAMVA Summary'!R52</f>
        <v>Total</v>
      </c>
    </row>
    <row r="405" spans="1:39" ht="15.75" hidden="1" customHeight="1">
      <c r="A405" s="532"/>
      <c r="B405" s="524" t="s">
        <v>503</v>
      </c>
      <c r="C405" s="289"/>
      <c r="D405" s="289"/>
      <c r="E405" s="289"/>
      <c r="F405" s="289"/>
      <c r="G405" s="289"/>
      <c r="H405" s="289"/>
      <c r="I405" s="289"/>
      <c r="J405" s="289"/>
      <c r="K405" s="289"/>
      <c r="L405" s="289"/>
      <c r="M405" s="289"/>
      <c r="N405" s="290"/>
      <c r="O405" s="289"/>
      <c r="P405" s="289"/>
      <c r="Q405" s="289"/>
      <c r="R405" s="289"/>
      <c r="S405" s="289"/>
      <c r="T405" s="289"/>
      <c r="U405" s="289"/>
      <c r="V405" s="289"/>
      <c r="W405" s="289"/>
      <c r="X405" s="289"/>
      <c r="Y405" s="291" t="str">
        <f>'1.  LRAMVA Summary'!D53</f>
        <v>kWh</v>
      </c>
      <c r="Z405" s="291" t="str">
        <f>'1.  LRAMVA Summary'!E53</f>
        <v>kWh</v>
      </c>
      <c r="AA405" s="291" t="str">
        <f>'1.  LRAMVA Summary'!F53</f>
        <v>kW</v>
      </c>
      <c r="AB405" s="291" t="str">
        <f>'1.  LRAMVA Summary'!G53</f>
        <v>kW</v>
      </c>
      <c r="AC405" s="291" t="str">
        <f>'1.  LRAMVA Summary'!H53</f>
        <v>kW</v>
      </c>
      <c r="AD405" s="291" t="str">
        <f>'1.  LRAMVA Summary'!I53</f>
        <v>kW</v>
      </c>
      <c r="AE405" s="291" t="str">
        <f>'1.  LRAMVA Summary'!J53</f>
        <v>kWh</v>
      </c>
      <c r="AF405" s="291" t="str">
        <f>'1.  LRAMVA Summary'!K53</f>
        <v>kW</v>
      </c>
      <c r="AG405" s="291" t="str">
        <f>'1.  LRAMVA Summary'!L53</f>
        <v>kW</v>
      </c>
      <c r="AH405" s="291">
        <f>'1.  LRAMVA Summary'!M53</f>
        <v>0</v>
      </c>
      <c r="AI405" s="291">
        <f>'1.  LRAMVA Summary'!N53</f>
        <v>0</v>
      </c>
      <c r="AJ405" s="291">
        <f>'1.  LRAMVA Summary'!O53</f>
        <v>0</v>
      </c>
      <c r="AK405" s="291">
        <f>'1.  LRAMVA Summary'!P53</f>
        <v>0</v>
      </c>
      <c r="AL405" s="291">
        <f>'1.  LRAMVA Summary'!Q53</f>
        <v>0</v>
      </c>
      <c r="AM405" s="292"/>
    </row>
    <row r="406" spans="1:39" ht="15.6" hidden="1" outlineLevel="1">
      <c r="A406" s="532"/>
      <c r="B406" s="504" t="s">
        <v>496</v>
      </c>
      <c r="C406" s="289"/>
      <c r="D406" s="289"/>
      <c r="E406" s="289"/>
      <c r="F406" s="289"/>
      <c r="G406" s="289"/>
      <c r="H406" s="289"/>
      <c r="I406" s="289"/>
      <c r="J406" s="289"/>
      <c r="K406" s="289"/>
      <c r="L406" s="289"/>
      <c r="M406" s="289"/>
      <c r="N406" s="290"/>
      <c r="O406" s="289"/>
      <c r="P406" s="289"/>
      <c r="Q406" s="289"/>
      <c r="R406" s="289"/>
      <c r="S406" s="289"/>
      <c r="T406" s="289"/>
      <c r="U406" s="289"/>
      <c r="V406" s="289"/>
      <c r="W406" s="289"/>
      <c r="X406" s="289"/>
      <c r="Y406" s="291"/>
      <c r="Z406" s="291"/>
      <c r="AA406" s="291"/>
      <c r="AB406" s="291"/>
      <c r="AC406" s="291"/>
      <c r="AD406" s="291"/>
      <c r="AE406" s="291"/>
      <c r="AF406" s="291"/>
      <c r="AG406" s="291"/>
      <c r="AH406" s="291"/>
      <c r="AI406" s="291"/>
      <c r="AJ406" s="291"/>
      <c r="AK406" s="291"/>
      <c r="AL406" s="291"/>
      <c r="AM406" s="292"/>
    </row>
    <row r="407" spans="1:39" ht="15" hidden="1" outlineLevel="1">
      <c r="A407" s="532">
        <v>1</v>
      </c>
      <c r="B407" s="428" t="s">
        <v>95</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ht="15" hidden="1" outlineLevel="1">
      <c r="A408" s="532"/>
      <c r="B408" s="431" t="s">
        <v>308</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111">Z407</f>
        <v>0</v>
      </c>
      <c r="AA408" s="411">
        <f t="shared" ref="AA408" si="1112">AA407</f>
        <v>0</v>
      </c>
      <c r="AB408" s="411">
        <f t="shared" ref="AB408" si="1113">AB407</f>
        <v>0</v>
      </c>
      <c r="AC408" s="411">
        <f t="shared" ref="AC408" si="1114">AC407</f>
        <v>0</v>
      </c>
      <c r="AD408" s="411">
        <f t="shared" ref="AD408" si="1115">AD407</f>
        <v>0</v>
      </c>
      <c r="AE408" s="411">
        <f t="shared" ref="AE408" si="1116">AE407</f>
        <v>0</v>
      </c>
      <c r="AF408" s="411">
        <f t="shared" ref="AF408" si="1117">AF407</f>
        <v>0</v>
      </c>
      <c r="AG408" s="411">
        <f t="shared" ref="AG408" si="1118">AG407</f>
        <v>0</v>
      </c>
      <c r="AH408" s="411">
        <f t="shared" ref="AH408" si="1119">AH407</f>
        <v>0</v>
      </c>
      <c r="AI408" s="411">
        <f t="shared" ref="AI408" si="1120">AI407</f>
        <v>0</v>
      </c>
      <c r="AJ408" s="411">
        <f t="shared" ref="AJ408" si="1121">AJ407</f>
        <v>0</v>
      </c>
      <c r="AK408" s="411">
        <f t="shared" ref="AK408" si="1122">AK407</f>
        <v>0</v>
      </c>
      <c r="AL408" s="411">
        <f t="shared" ref="AL408" si="1123">AL407</f>
        <v>0</v>
      </c>
      <c r="AM408" s="297"/>
    </row>
    <row r="409" spans="1:39" ht="15.6" hidden="1" outlineLevel="1">
      <c r="A409" s="532"/>
      <c r="B409" s="525"/>
      <c r="C409" s="299"/>
      <c r="D409" s="299"/>
      <c r="E409" s="299"/>
      <c r="F409" s="299"/>
      <c r="G409" s="299"/>
      <c r="H409" s="299"/>
      <c r="I409" s="299"/>
      <c r="J409" s="299"/>
      <c r="K409" s="299"/>
      <c r="L409" s="299"/>
      <c r="M409" s="299"/>
      <c r="N409" s="300"/>
      <c r="O409" s="299"/>
      <c r="P409" s="299"/>
      <c r="Q409" s="299"/>
      <c r="R409" s="299"/>
      <c r="S409" s="299"/>
      <c r="T409" s="299"/>
      <c r="U409" s="299"/>
      <c r="V409" s="299"/>
      <c r="W409" s="299"/>
      <c r="X409" s="299"/>
      <c r="Y409" s="412"/>
      <c r="Z409" s="413"/>
      <c r="AA409" s="413"/>
      <c r="AB409" s="413"/>
      <c r="AC409" s="413"/>
      <c r="AD409" s="413"/>
      <c r="AE409" s="413"/>
      <c r="AF409" s="413"/>
      <c r="AG409" s="413"/>
      <c r="AH409" s="413"/>
      <c r="AI409" s="413"/>
      <c r="AJ409" s="413"/>
      <c r="AK409" s="413"/>
      <c r="AL409" s="413"/>
      <c r="AM409" s="302"/>
    </row>
    <row r="410" spans="1:39" ht="15" hidden="1" outlineLevel="1">
      <c r="A410" s="532">
        <v>2</v>
      </c>
      <c r="B410" s="428" t="s">
        <v>96</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ht="15" hidden="1" outlineLevel="1">
      <c r="A411" s="532"/>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124">Z410</f>
        <v>0</v>
      </c>
      <c r="AA411" s="411">
        <f t="shared" ref="AA411" si="1125">AA410</f>
        <v>0</v>
      </c>
      <c r="AB411" s="411">
        <f t="shared" ref="AB411" si="1126">AB410</f>
        <v>0</v>
      </c>
      <c r="AC411" s="411">
        <f t="shared" ref="AC411" si="1127">AC410</f>
        <v>0</v>
      </c>
      <c r="AD411" s="411">
        <f t="shared" ref="AD411" si="1128">AD410</f>
        <v>0</v>
      </c>
      <c r="AE411" s="411">
        <f t="shared" ref="AE411" si="1129">AE410</f>
        <v>0</v>
      </c>
      <c r="AF411" s="411">
        <f t="shared" ref="AF411" si="1130">AF410</f>
        <v>0</v>
      </c>
      <c r="AG411" s="411">
        <f t="shared" ref="AG411" si="1131">AG410</f>
        <v>0</v>
      </c>
      <c r="AH411" s="411">
        <f t="shared" ref="AH411" si="1132">AH410</f>
        <v>0</v>
      </c>
      <c r="AI411" s="411">
        <f t="shared" ref="AI411" si="1133">AI410</f>
        <v>0</v>
      </c>
      <c r="AJ411" s="411">
        <f t="shared" ref="AJ411" si="1134">AJ410</f>
        <v>0</v>
      </c>
      <c r="AK411" s="411">
        <f t="shared" ref="AK411" si="1135">AK410</f>
        <v>0</v>
      </c>
      <c r="AL411" s="411">
        <f t="shared" ref="AL411" si="1136">AL410</f>
        <v>0</v>
      </c>
      <c r="AM411" s="297"/>
    </row>
    <row r="412" spans="1:39" ht="15.6" hidden="1" outlineLevel="1">
      <c r="A412" s="532"/>
      <c r="B412" s="525"/>
      <c r="C412" s="299"/>
      <c r="D412" s="304"/>
      <c r="E412" s="304"/>
      <c r="F412" s="304"/>
      <c r="G412" s="304"/>
      <c r="H412" s="304"/>
      <c r="I412" s="304"/>
      <c r="J412" s="304"/>
      <c r="K412" s="304"/>
      <c r="L412" s="304"/>
      <c r="M412" s="304"/>
      <c r="N412" s="300"/>
      <c r="O412" s="304"/>
      <c r="P412" s="304"/>
      <c r="Q412" s="304"/>
      <c r="R412" s="304"/>
      <c r="S412" s="304"/>
      <c r="T412" s="304"/>
      <c r="U412" s="304"/>
      <c r="V412" s="304"/>
      <c r="W412" s="304"/>
      <c r="X412" s="304"/>
      <c r="Y412" s="412"/>
      <c r="Z412" s="413"/>
      <c r="AA412" s="413"/>
      <c r="AB412" s="413"/>
      <c r="AC412" s="413"/>
      <c r="AD412" s="413"/>
      <c r="AE412" s="413"/>
      <c r="AF412" s="413"/>
      <c r="AG412" s="413"/>
      <c r="AH412" s="413"/>
      <c r="AI412" s="413"/>
      <c r="AJ412" s="413"/>
      <c r="AK412" s="413"/>
      <c r="AL412" s="413"/>
      <c r="AM412" s="302"/>
    </row>
    <row r="413" spans="1:39" ht="15" hidden="1" outlineLevel="1">
      <c r="A413" s="532">
        <v>3</v>
      </c>
      <c r="B413" s="428" t="s">
        <v>97</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ht="15" hidden="1" outlineLevel="1">
      <c r="A414" s="532"/>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137">Z413</f>
        <v>0</v>
      </c>
      <c r="AA414" s="411">
        <f t="shared" ref="AA414" si="1138">AA413</f>
        <v>0</v>
      </c>
      <c r="AB414" s="411">
        <f t="shared" ref="AB414" si="1139">AB413</f>
        <v>0</v>
      </c>
      <c r="AC414" s="411">
        <f t="shared" ref="AC414" si="1140">AC413</f>
        <v>0</v>
      </c>
      <c r="AD414" s="411">
        <f t="shared" ref="AD414" si="1141">AD413</f>
        <v>0</v>
      </c>
      <c r="AE414" s="411">
        <f t="shared" ref="AE414" si="1142">AE413</f>
        <v>0</v>
      </c>
      <c r="AF414" s="411">
        <f t="shared" ref="AF414" si="1143">AF413</f>
        <v>0</v>
      </c>
      <c r="AG414" s="411">
        <f t="shared" ref="AG414" si="1144">AG413</f>
        <v>0</v>
      </c>
      <c r="AH414" s="411">
        <f t="shared" ref="AH414" si="1145">AH413</f>
        <v>0</v>
      </c>
      <c r="AI414" s="411">
        <f t="shared" ref="AI414" si="1146">AI413</f>
        <v>0</v>
      </c>
      <c r="AJ414" s="411">
        <f t="shared" ref="AJ414" si="1147">AJ413</f>
        <v>0</v>
      </c>
      <c r="AK414" s="411">
        <f t="shared" ref="AK414" si="1148">AK413</f>
        <v>0</v>
      </c>
      <c r="AL414" s="411">
        <f t="shared" ref="AL414" si="1149">AL413</f>
        <v>0</v>
      </c>
      <c r="AM414" s="297"/>
    </row>
    <row r="415" spans="1:39" ht="15" hidden="1" outlineLevel="1">
      <c r="A415" s="532"/>
      <c r="B415" s="431"/>
      <c r="C415" s="305"/>
      <c r="D415" s="291"/>
      <c r="E415" s="291"/>
      <c r="F415" s="291"/>
      <c r="G415" s="291"/>
      <c r="H415" s="291"/>
      <c r="I415" s="291"/>
      <c r="J415" s="291"/>
      <c r="K415" s="291"/>
      <c r="L415" s="291"/>
      <c r="M415" s="291"/>
      <c r="N415" s="291"/>
      <c r="O415" s="291"/>
      <c r="P415" s="291"/>
      <c r="Q415" s="291"/>
      <c r="R415" s="291"/>
      <c r="S415" s="291"/>
      <c r="T415" s="291"/>
      <c r="U415" s="291"/>
      <c r="V415" s="291"/>
      <c r="W415" s="291"/>
      <c r="X415" s="291"/>
      <c r="Y415" s="412"/>
      <c r="Z415" s="412"/>
      <c r="AA415" s="412"/>
      <c r="AB415" s="412"/>
      <c r="AC415" s="412"/>
      <c r="AD415" s="412"/>
      <c r="AE415" s="412"/>
      <c r="AF415" s="412"/>
      <c r="AG415" s="412"/>
      <c r="AH415" s="412"/>
      <c r="AI415" s="412"/>
      <c r="AJ415" s="412"/>
      <c r="AK415" s="412"/>
      <c r="AL415" s="412"/>
      <c r="AM415" s="306"/>
    </row>
    <row r="416" spans="1:39" ht="15" hidden="1" outlineLevel="1">
      <c r="A416" s="532">
        <v>4</v>
      </c>
      <c r="B416" s="520" t="s">
        <v>679</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ht="15" hidden="1" outlineLevel="1">
      <c r="A417" s="532"/>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150">Z416</f>
        <v>0</v>
      </c>
      <c r="AA417" s="411">
        <f t="shared" ref="AA417" si="1151">AA416</f>
        <v>0</v>
      </c>
      <c r="AB417" s="411">
        <f t="shared" ref="AB417" si="1152">AB416</f>
        <v>0</v>
      </c>
      <c r="AC417" s="411">
        <f t="shared" ref="AC417" si="1153">AC416</f>
        <v>0</v>
      </c>
      <c r="AD417" s="411">
        <f t="shared" ref="AD417" si="1154">AD416</f>
        <v>0</v>
      </c>
      <c r="AE417" s="411">
        <f t="shared" ref="AE417" si="1155">AE416</f>
        <v>0</v>
      </c>
      <c r="AF417" s="411">
        <f t="shared" ref="AF417" si="1156">AF416</f>
        <v>0</v>
      </c>
      <c r="AG417" s="411">
        <f t="shared" ref="AG417" si="1157">AG416</f>
        <v>0</v>
      </c>
      <c r="AH417" s="411">
        <f t="shared" ref="AH417" si="1158">AH416</f>
        <v>0</v>
      </c>
      <c r="AI417" s="411">
        <f t="shared" ref="AI417" si="1159">AI416</f>
        <v>0</v>
      </c>
      <c r="AJ417" s="411">
        <f t="shared" ref="AJ417" si="1160">AJ416</f>
        <v>0</v>
      </c>
      <c r="AK417" s="411">
        <f t="shared" ref="AK417" si="1161">AK416</f>
        <v>0</v>
      </c>
      <c r="AL417" s="411">
        <f t="shared" ref="AL417" si="1162">AL416</f>
        <v>0</v>
      </c>
      <c r="AM417" s="297"/>
    </row>
    <row r="418" spans="1:39" ht="15" hidden="1" outlineLevel="1">
      <c r="A418" s="532"/>
      <c r="B418" s="431"/>
      <c r="C418" s="305"/>
      <c r="D418" s="304"/>
      <c r="E418" s="304"/>
      <c r="F418" s="304"/>
      <c r="G418" s="304"/>
      <c r="H418" s="304"/>
      <c r="I418" s="304"/>
      <c r="J418" s="304"/>
      <c r="K418" s="304"/>
      <c r="L418" s="304"/>
      <c r="M418" s="304"/>
      <c r="N418" s="291"/>
      <c r="O418" s="304"/>
      <c r="P418" s="304"/>
      <c r="Q418" s="304"/>
      <c r="R418" s="304"/>
      <c r="S418" s="304"/>
      <c r="T418" s="304"/>
      <c r="U418" s="304"/>
      <c r="V418" s="304"/>
      <c r="W418" s="304"/>
      <c r="X418" s="304"/>
      <c r="Y418" s="412"/>
      <c r="Z418" s="412"/>
      <c r="AA418" s="412"/>
      <c r="AB418" s="412"/>
      <c r="AC418" s="412"/>
      <c r="AD418" s="412"/>
      <c r="AE418" s="412"/>
      <c r="AF418" s="412"/>
      <c r="AG418" s="412"/>
      <c r="AH418" s="412"/>
      <c r="AI418" s="412"/>
      <c r="AJ418" s="412"/>
      <c r="AK418" s="412"/>
      <c r="AL418" s="412"/>
      <c r="AM418" s="306"/>
    </row>
    <row r="419" spans="1:39" ht="30" hidden="1" outlineLevel="1">
      <c r="A419" s="532">
        <v>5</v>
      </c>
      <c r="B419" s="428" t="s">
        <v>98</v>
      </c>
      <c r="C419" s="291" t="s">
        <v>25</v>
      </c>
      <c r="D419" s="295"/>
      <c r="E419" s="295"/>
      <c r="F419" s="295"/>
      <c r="G419" s="295"/>
      <c r="H419" s="295"/>
      <c r="I419" s="295"/>
      <c r="J419" s="295"/>
      <c r="K419" s="295"/>
      <c r="L419" s="295"/>
      <c r="M419" s="295"/>
      <c r="N419" s="291"/>
      <c r="O419" s="295"/>
      <c r="P419" s="295"/>
      <c r="Q419" s="295"/>
      <c r="R419" s="295"/>
      <c r="S419" s="295"/>
      <c r="T419" s="295"/>
      <c r="U419" s="295"/>
      <c r="V419" s="295"/>
      <c r="W419" s="295"/>
      <c r="X419" s="295"/>
      <c r="Y419" s="410"/>
      <c r="Z419" s="410"/>
      <c r="AA419" s="410"/>
      <c r="AB419" s="410"/>
      <c r="AC419" s="410"/>
      <c r="AD419" s="410"/>
      <c r="AE419" s="410"/>
      <c r="AF419" s="410"/>
      <c r="AG419" s="410"/>
      <c r="AH419" s="410"/>
      <c r="AI419" s="410"/>
      <c r="AJ419" s="410"/>
      <c r="AK419" s="410"/>
      <c r="AL419" s="410"/>
      <c r="AM419" s="296">
        <f>SUM(Y419:AL419)</f>
        <v>0</v>
      </c>
    </row>
    <row r="420" spans="1:39" ht="15" hidden="1" outlineLevel="1">
      <c r="A420" s="532"/>
      <c r="B420" s="431" t="s">
        <v>308</v>
      </c>
      <c r="C420" s="291" t="s">
        <v>163</v>
      </c>
      <c r="D420" s="295"/>
      <c r="E420" s="295"/>
      <c r="F420" s="295"/>
      <c r="G420" s="295"/>
      <c r="H420" s="295"/>
      <c r="I420" s="295"/>
      <c r="J420" s="295"/>
      <c r="K420" s="295"/>
      <c r="L420" s="295"/>
      <c r="M420" s="295"/>
      <c r="N420" s="468"/>
      <c r="O420" s="295"/>
      <c r="P420" s="295"/>
      <c r="Q420" s="295"/>
      <c r="R420" s="295"/>
      <c r="S420" s="295"/>
      <c r="T420" s="295"/>
      <c r="U420" s="295"/>
      <c r="V420" s="295"/>
      <c r="W420" s="295"/>
      <c r="X420" s="295"/>
      <c r="Y420" s="411">
        <f>Y419</f>
        <v>0</v>
      </c>
      <c r="Z420" s="411">
        <f t="shared" ref="Z420" si="1163">Z419</f>
        <v>0</v>
      </c>
      <c r="AA420" s="411">
        <f t="shared" ref="AA420" si="1164">AA419</f>
        <v>0</v>
      </c>
      <c r="AB420" s="411">
        <f t="shared" ref="AB420" si="1165">AB419</f>
        <v>0</v>
      </c>
      <c r="AC420" s="411">
        <f t="shared" ref="AC420" si="1166">AC419</f>
        <v>0</v>
      </c>
      <c r="AD420" s="411">
        <f t="shared" ref="AD420" si="1167">AD419</f>
        <v>0</v>
      </c>
      <c r="AE420" s="411">
        <f t="shared" ref="AE420" si="1168">AE419</f>
        <v>0</v>
      </c>
      <c r="AF420" s="411">
        <f t="shared" ref="AF420" si="1169">AF419</f>
        <v>0</v>
      </c>
      <c r="AG420" s="411">
        <f t="shared" ref="AG420" si="1170">AG419</f>
        <v>0</v>
      </c>
      <c r="AH420" s="411">
        <f t="shared" ref="AH420" si="1171">AH419</f>
        <v>0</v>
      </c>
      <c r="AI420" s="411">
        <f t="shared" ref="AI420" si="1172">AI419</f>
        <v>0</v>
      </c>
      <c r="AJ420" s="411">
        <f t="shared" ref="AJ420" si="1173">AJ419</f>
        <v>0</v>
      </c>
      <c r="AK420" s="411">
        <f t="shared" ref="AK420" si="1174">AK419</f>
        <v>0</v>
      </c>
      <c r="AL420" s="411">
        <f t="shared" ref="AL420" si="1175">AL419</f>
        <v>0</v>
      </c>
      <c r="AM420" s="297"/>
    </row>
    <row r="421" spans="1:39" ht="15" hidden="1" outlineLevel="1">
      <c r="A421" s="532"/>
      <c r="B421" s="431"/>
      <c r="C421" s="291"/>
      <c r="D421" s="291"/>
      <c r="E421" s="291"/>
      <c r="F421" s="291"/>
      <c r="G421" s="291"/>
      <c r="H421" s="291"/>
      <c r="I421" s="291"/>
      <c r="J421" s="291"/>
      <c r="K421" s="291"/>
      <c r="L421" s="291"/>
      <c r="M421" s="291"/>
      <c r="N421" s="291"/>
      <c r="O421" s="291"/>
      <c r="P421" s="291"/>
      <c r="Q421" s="291"/>
      <c r="R421" s="291"/>
      <c r="S421" s="291"/>
      <c r="T421" s="291"/>
      <c r="U421" s="291"/>
      <c r="V421" s="291"/>
      <c r="W421" s="291"/>
      <c r="X421" s="291"/>
      <c r="Y421" s="422"/>
      <c r="Z421" s="423"/>
      <c r="AA421" s="423"/>
      <c r="AB421" s="423"/>
      <c r="AC421" s="423"/>
      <c r="AD421" s="423"/>
      <c r="AE421" s="423"/>
      <c r="AF421" s="423"/>
      <c r="AG421" s="423"/>
      <c r="AH421" s="423"/>
      <c r="AI421" s="423"/>
      <c r="AJ421" s="423"/>
      <c r="AK421" s="423"/>
      <c r="AL421" s="423"/>
      <c r="AM421" s="297"/>
    </row>
    <row r="422" spans="1:39" ht="15.6" hidden="1" outlineLevel="1">
      <c r="A422" s="532"/>
      <c r="B422" s="514" t="s">
        <v>497</v>
      </c>
      <c r="C422" s="289"/>
      <c r="D422" s="289"/>
      <c r="E422" s="289"/>
      <c r="F422" s="289"/>
      <c r="G422" s="289"/>
      <c r="H422" s="289"/>
      <c r="I422" s="289"/>
      <c r="J422" s="289"/>
      <c r="K422" s="289"/>
      <c r="L422" s="289"/>
      <c r="M422" s="289"/>
      <c r="N422" s="290"/>
      <c r="O422" s="289"/>
      <c r="P422" s="289"/>
      <c r="Q422" s="289"/>
      <c r="R422" s="289"/>
      <c r="S422" s="289"/>
      <c r="T422" s="289"/>
      <c r="U422" s="289"/>
      <c r="V422" s="289"/>
      <c r="W422" s="289"/>
      <c r="X422" s="289"/>
      <c r="Y422" s="414"/>
      <c r="Z422" s="414"/>
      <c r="AA422" s="414"/>
      <c r="AB422" s="414"/>
      <c r="AC422" s="414"/>
      <c r="AD422" s="414"/>
      <c r="AE422" s="414"/>
      <c r="AF422" s="414"/>
      <c r="AG422" s="414"/>
      <c r="AH422" s="414"/>
      <c r="AI422" s="414"/>
      <c r="AJ422" s="414"/>
      <c r="AK422" s="414"/>
      <c r="AL422" s="414"/>
      <c r="AM422" s="292"/>
    </row>
    <row r="423" spans="1:39" ht="15" hidden="1" outlineLevel="1">
      <c r="A423" s="532">
        <v>6</v>
      </c>
      <c r="B423" s="428" t="s">
        <v>99</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ht="15" hidden="1" outlineLevel="1">
      <c r="A424" s="532"/>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176">Z423</f>
        <v>0</v>
      </c>
      <c r="AA424" s="411">
        <f t="shared" ref="AA424" si="1177">AA423</f>
        <v>0</v>
      </c>
      <c r="AB424" s="411">
        <f t="shared" ref="AB424" si="1178">AB423</f>
        <v>0</v>
      </c>
      <c r="AC424" s="411">
        <f t="shared" ref="AC424" si="1179">AC423</f>
        <v>0</v>
      </c>
      <c r="AD424" s="411">
        <f t="shared" ref="AD424" si="1180">AD423</f>
        <v>0</v>
      </c>
      <c r="AE424" s="411">
        <f t="shared" ref="AE424" si="1181">AE423</f>
        <v>0</v>
      </c>
      <c r="AF424" s="411">
        <f t="shared" ref="AF424" si="1182">AF423</f>
        <v>0</v>
      </c>
      <c r="AG424" s="411">
        <f t="shared" ref="AG424" si="1183">AG423</f>
        <v>0</v>
      </c>
      <c r="AH424" s="411">
        <f t="shared" ref="AH424" si="1184">AH423</f>
        <v>0</v>
      </c>
      <c r="AI424" s="411">
        <f t="shared" ref="AI424" si="1185">AI423</f>
        <v>0</v>
      </c>
      <c r="AJ424" s="411">
        <f t="shared" ref="AJ424" si="1186">AJ423</f>
        <v>0</v>
      </c>
      <c r="AK424" s="411">
        <f t="shared" ref="AK424" si="1187">AK423</f>
        <v>0</v>
      </c>
      <c r="AL424" s="411">
        <f t="shared" ref="AL424" si="1188">AL423</f>
        <v>0</v>
      </c>
      <c r="AM424" s="311"/>
    </row>
    <row r="425" spans="1:39" ht="15" hidden="1" outlineLevel="1">
      <c r="A425" s="532"/>
      <c r="B425" s="526"/>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6"/>
      <c r="AA425" s="416"/>
      <c r="AB425" s="416"/>
      <c r="AC425" s="416"/>
      <c r="AD425" s="416"/>
      <c r="AE425" s="416"/>
      <c r="AF425" s="416"/>
      <c r="AG425" s="416"/>
      <c r="AH425" s="416"/>
      <c r="AI425" s="416"/>
      <c r="AJ425" s="416"/>
      <c r="AK425" s="416"/>
      <c r="AL425" s="416"/>
      <c r="AM425" s="313"/>
    </row>
    <row r="426" spans="1:39" ht="30" hidden="1" outlineLevel="1">
      <c r="A426" s="532">
        <v>7</v>
      </c>
      <c r="B426" s="428" t="s">
        <v>100</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ht="15" hidden="1" outlineLevel="1">
      <c r="A427" s="532"/>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189">Z426</f>
        <v>0</v>
      </c>
      <c r="AA427" s="411">
        <f t="shared" ref="AA427" si="1190">AA426</f>
        <v>0</v>
      </c>
      <c r="AB427" s="411">
        <f t="shared" ref="AB427" si="1191">AB426</f>
        <v>0</v>
      </c>
      <c r="AC427" s="411">
        <f t="shared" ref="AC427" si="1192">AC426</f>
        <v>0</v>
      </c>
      <c r="AD427" s="411">
        <f t="shared" ref="AD427" si="1193">AD426</f>
        <v>0</v>
      </c>
      <c r="AE427" s="411">
        <f t="shared" ref="AE427" si="1194">AE426</f>
        <v>0</v>
      </c>
      <c r="AF427" s="411">
        <f t="shared" ref="AF427" si="1195">AF426</f>
        <v>0</v>
      </c>
      <c r="AG427" s="411">
        <f t="shared" ref="AG427" si="1196">AG426</f>
        <v>0</v>
      </c>
      <c r="AH427" s="411">
        <f t="shared" ref="AH427" si="1197">AH426</f>
        <v>0</v>
      </c>
      <c r="AI427" s="411">
        <f t="shared" ref="AI427" si="1198">AI426</f>
        <v>0</v>
      </c>
      <c r="AJ427" s="411">
        <f t="shared" ref="AJ427" si="1199">AJ426</f>
        <v>0</v>
      </c>
      <c r="AK427" s="411">
        <f t="shared" ref="AK427" si="1200">AK426</f>
        <v>0</v>
      </c>
      <c r="AL427" s="411">
        <f t="shared" ref="AL427" si="1201">AL426</f>
        <v>0</v>
      </c>
      <c r="AM427" s="311"/>
    </row>
    <row r="428" spans="1:39" ht="15" hidden="1" outlineLevel="1">
      <c r="A428" s="532"/>
      <c r="B428" s="527"/>
      <c r="C428" s="312"/>
      <c r="D428" s="291"/>
      <c r="E428" s="291"/>
      <c r="F428" s="291"/>
      <c r="G428" s="291"/>
      <c r="H428" s="291"/>
      <c r="I428" s="291"/>
      <c r="J428" s="291"/>
      <c r="K428" s="291"/>
      <c r="L428" s="291"/>
      <c r="M428" s="291"/>
      <c r="N428" s="291"/>
      <c r="O428" s="291"/>
      <c r="P428" s="291"/>
      <c r="Q428" s="291"/>
      <c r="R428" s="291"/>
      <c r="S428" s="291"/>
      <c r="T428" s="291"/>
      <c r="U428" s="291"/>
      <c r="V428" s="291"/>
      <c r="W428" s="291"/>
      <c r="X428" s="291"/>
      <c r="Y428" s="416"/>
      <c r="Z428" s="417"/>
      <c r="AA428" s="416"/>
      <c r="AB428" s="416"/>
      <c r="AC428" s="416"/>
      <c r="AD428" s="416"/>
      <c r="AE428" s="416"/>
      <c r="AF428" s="416"/>
      <c r="AG428" s="416"/>
      <c r="AH428" s="416"/>
      <c r="AI428" s="416"/>
      <c r="AJ428" s="416"/>
      <c r="AK428" s="416"/>
      <c r="AL428" s="416"/>
      <c r="AM428" s="313"/>
    </row>
    <row r="429" spans="1:39" ht="30" hidden="1" outlineLevel="1">
      <c r="A429" s="532">
        <v>8</v>
      </c>
      <c r="B429" s="428" t="s">
        <v>101</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ht="15" hidden="1" outlineLevel="1">
      <c r="A430" s="532"/>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202">Z429</f>
        <v>0</v>
      </c>
      <c r="AA430" s="411">
        <f t="shared" ref="AA430" si="1203">AA429</f>
        <v>0</v>
      </c>
      <c r="AB430" s="411">
        <f t="shared" ref="AB430" si="1204">AB429</f>
        <v>0</v>
      </c>
      <c r="AC430" s="411">
        <f t="shared" ref="AC430" si="1205">AC429</f>
        <v>0</v>
      </c>
      <c r="AD430" s="411">
        <f t="shared" ref="AD430" si="1206">AD429</f>
        <v>0</v>
      </c>
      <c r="AE430" s="411">
        <f t="shared" ref="AE430" si="1207">AE429</f>
        <v>0</v>
      </c>
      <c r="AF430" s="411">
        <f t="shared" ref="AF430" si="1208">AF429</f>
        <v>0</v>
      </c>
      <c r="AG430" s="411">
        <f t="shared" ref="AG430" si="1209">AG429</f>
        <v>0</v>
      </c>
      <c r="AH430" s="411">
        <f t="shared" ref="AH430" si="1210">AH429</f>
        <v>0</v>
      </c>
      <c r="AI430" s="411">
        <f t="shared" ref="AI430" si="1211">AI429</f>
        <v>0</v>
      </c>
      <c r="AJ430" s="411">
        <f t="shared" ref="AJ430" si="1212">AJ429</f>
        <v>0</v>
      </c>
      <c r="AK430" s="411">
        <f t="shared" ref="AK430" si="1213">AK429</f>
        <v>0</v>
      </c>
      <c r="AL430" s="411">
        <f t="shared" ref="AL430" si="1214">AL429</f>
        <v>0</v>
      </c>
      <c r="AM430" s="311"/>
    </row>
    <row r="431" spans="1:39" ht="15" hidden="1"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7"/>
      <c r="AA431" s="416"/>
      <c r="AB431" s="416"/>
      <c r="AC431" s="416"/>
      <c r="AD431" s="416"/>
      <c r="AE431" s="416"/>
      <c r="AF431" s="416"/>
      <c r="AG431" s="416"/>
      <c r="AH431" s="416"/>
      <c r="AI431" s="416"/>
      <c r="AJ431" s="416"/>
      <c r="AK431" s="416"/>
      <c r="AL431" s="416"/>
      <c r="AM431" s="313"/>
    </row>
    <row r="432" spans="1:39" ht="30" hidden="1" outlineLevel="1">
      <c r="A432" s="532">
        <v>9</v>
      </c>
      <c r="B432" s="428" t="s">
        <v>102</v>
      </c>
      <c r="C432" s="291" t="s">
        <v>25</v>
      </c>
      <c r="D432" s="295"/>
      <c r="E432" s="295"/>
      <c r="F432" s="295"/>
      <c r="G432" s="295"/>
      <c r="H432" s="295"/>
      <c r="I432" s="295"/>
      <c r="J432" s="295"/>
      <c r="K432" s="295"/>
      <c r="L432" s="295"/>
      <c r="M432" s="295"/>
      <c r="N432" s="295">
        <v>12</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39" ht="15" hidden="1" outlineLevel="1">
      <c r="A433" s="532"/>
      <c r="B433" s="431" t="s">
        <v>308</v>
      </c>
      <c r="C433" s="291" t="s">
        <v>163</v>
      </c>
      <c r="D433" s="295"/>
      <c r="E433" s="295"/>
      <c r="F433" s="295"/>
      <c r="G433" s="295"/>
      <c r="H433" s="295"/>
      <c r="I433" s="295"/>
      <c r="J433" s="295"/>
      <c r="K433" s="295"/>
      <c r="L433" s="295"/>
      <c r="M433" s="295"/>
      <c r="N433" s="295">
        <f>N432</f>
        <v>12</v>
      </c>
      <c r="O433" s="295"/>
      <c r="P433" s="295"/>
      <c r="Q433" s="295"/>
      <c r="R433" s="295"/>
      <c r="S433" s="295"/>
      <c r="T433" s="295"/>
      <c r="U433" s="295"/>
      <c r="V433" s="295"/>
      <c r="W433" s="295"/>
      <c r="X433" s="295"/>
      <c r="Y433" s="411">
        <f>Y432</f>
        <v>0</v>
      </c>
      <c r="Z433" s="411">
        <f t="shared" ref="Z433" si="1215">Z432</f>
        <v>0</v>
      </c>
      <c r="AA433" s="411">
        <f t="shared" ref="AA433" si="1216">AA432</f>
        <v>0</v>
      </c>
      <c r="AB433" s="411">
        <f t="shared" ref="AB433" si="1217">AB432</f>
        <v>0</v>
      </c>
      <c r="AC433" s="411">
        <f t="shared" ref="AC433" si="1218">AC432</f>
        <v>0</v>
      </c>
      <c r="AD433" s="411">
        <f t="shared" ref="AD433" si="1219">AD432</f>
        <v>0</v>
      </c>
      <c r="AE433" s="411">
        <f t="shared" ref="AE433" si="1220">AE432</f>
        <v>0</v>
      </c>
      <c r="AF433" s="411">
        <f t="shared" ref="AF433" si="1221">AF432</f>
        <v>0</v>
      </c>
      <c r="AG433" s="411">
        <f t="shared" ref="AG433" si="1222">AG432</f>
        <v>0</v>
      </c>
      <c r="AH433" s="411">
        <f t="shared" ref="AH433" si="1223">AH432</f>
        <v>0</v>
      </c>
      <c r="AI433" s="411">
        <f t="shared" ref="AI433" si="1224">AI432</f>
        <v>0</v>
      </c>
      <c r="AJ433" s="411">
        <f t="shared" ref="AJ433" si="1225">AJ432</f>
        <v>0</v>
      </c>
      <c r="AK433" s="411">
        <f t="shared" ref="AK433" si="1226">AK432</f>
        <v>0</v>
      </c>
      <c r="AL433" s="411">
        <f t="shared" ref="AL433" si="1227">AL432</f>
        <v>0</v>
      </c>
      <c r="AM433" s="311"/>
    </row>
    <row r="434" spans="1:39" ht="15" hidden="1"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6"/>
      <c r="AA434" s="416"/>
      <c r="AB434" s="416"/>
      <c r="AC434" s="416"/>
      <c r="AD434" s="416"/>
      <c r="AE434" s="416"/>
      <c r="AF434" s="416"/>
      <c r="AG434" s="416"/>
      <c r="AH434" s="416"/>
      <c r="AI434" s="416"/>
      <c r="AJ434" s="416"/>
      <c r="AK434" s="416"/>
      <c r="AL434" s="416"/>
      <c r="AM434" s="313"/>
    </row>
    <row r="435" spans="1:39" ht="30" hidden="1" outlineLevel="1">
      <c r="A435" s="532">
        <v>10</v>
      </c>
      <c r="B435" s="428" t="s">
        <v>103</v>
      </c>
      <c r="C435" s="291" t="s">
        <v>25</v>
      </c>
      <c r="D435" s="295"/>
      <c r="E435" s="295"/>
      <c r="F435" s="295"/>
      <c r="G435" s="295"/>
      <c r="H435" s="295"/>
      <c r="I435" s="295"/>
      <c r="J435" s="295"/>
      <c r="K435" s="295"/>
      <c r="L435" s="295"/>
      <c r="M435" s="295"/>
      <c r="N435" s="295">
        <v>3</v>
      </c>
      <c r="O435" s="295"/>
      <c r="P435" s="295"/>
      <c r="Q435" s="295"/>
      <c r="R435" s="295"/>
      <c r="S435" s="295"/>
      <c r="T435" s="295"/>
      <c r="U435" s="295"/>
      <c r="V435" s="295"/>
      <c r="W435" s="295"/>
      <c r="X435" s="295"/>
      <c r="Y435" s="415"/>
      <c r="Z435" s="410"/>
      <c r="AA435" s="410"/>
      <c r="AB435" s="410"/>
      <c r="AC435" s="410"/>
      <c r="AD435" s="410"/>
      <c r="AE435" s="410"/>
      <c r="AF435" s="415"/>
      <c r="AG435" s="415"/>
      <c r="AH435" s="415"/>
      <c r="AI435" s="415"/>
      <c r="AJ435" s="415"/>
      <c r="AK435" s="415"/>
      <c r="AL435" s="415"/>
      <c r="AM435" s="296">
        <f>SUM(Y435:AL435)</f>
        <v>0</v>
      </c>
    </row>
    <row r="436" spans="1:39" ht="15" hidden="1" outlineLevel="1">
      <c r="A436" s="532"/>
      <c r="B436" s="431" t="s">
        <v>308</v>
      </c>
      <c r="C436" s="291" t="s">
        <v>163</v>
      </c>
      <c r="D436" s="295"/>
      <c r="E436" s="295"/>
      <c r="F436" s="295"/>
      <c r="G436" s="295"/>
      <c r="H436" s="295"/>
      <c r="I436" s="295"/>
      <c r="J436" s="295"/>
      <c r="K436" s="295"/>
      <c r="L436" s="295"/>
      <c r="M436" s="295"/>
      <c r="N436" s="295">
        <f>N435</f>
        <v>3</v>
      </c>
      <c r="O436" s="295"/>
      <c r="P436" s="295"/>
      <c r="Q436" s="295"/>
      <c r="R436" s="295"/>
      <c r="S436" s="295"/>
      <c r="T436" s="295"/>
      <c r="U436" s="295"/>
      <c r="V436" s="295"/>
      <c r="W436" s="295"/>
      <c r="X436" s="295"/>
      <c r="Y436" s="411">
        <f>Y435</f>
        <v>0</v>
      </c>
      <c r="Z436" s="411">
        <f t="shared" ref="Z436" si="1228">Z435</f>
        <v>0</v>
      </c>
      <c r="AA436" s="411">
        <f t="shared" ref="AA436" si="1229">AA435</f>
        <v>0</v>
      </c>
      <c r="AB436" s="411">
        <f t="shared" ref="AB436" si="1230">AB435</f>
        <v>0</v>
      </c>
      <c r="AC436" s="411">
        <f t="shared" ref="AC436" si="1231">AC435</f>
        <v>0</v>
      </c>
      <c r="AD436" s="411">
        <f t="shared" ref="AD436" si="1232">AD435</f>
        <v>0</v>
      </c>
      <c r="AE436" s="411">
        <f t="shared" ref="AE436" si="1233">AE435</f>
        <v>0</v>
      </c>
      <c r="AF436" s="411">
        <f t="shared" ref="AF436" si="1234">AF435</f>
        <v>0</v>
      </c>
      <c r="AG436" s="411">
        <f t="shared" ref="AG436" si="1235">AG435</f>
        <v>0</v>
      </c>
      <c r="AH436" s="411">
        <f t="shared" ref="AH436" si="1236">AH435</f>
        <v>0</v>
      </c>
      <c r="AI436" s="411">
        <f t="shared" ref="AI436" si="1237">AI435</f>
        <v>0</v>
      </c>
      <c r="AJ436" s="411">
        <f t="shared" ref="AJ436" si="1238">AJ435</f>
        <v>0</v>
      </c>
      <c r="AK436" s="411">
        <f t="shared" ref="AK436" si="1239">AK435</f>
        <v>0</v>
      </c>
      <c r="AL436" s="411">
        <f t="shared" ref="AL436" si="1240">AL435</f>
        <v>0</v>
      </c>
      <c r="AM436" s="311"/>
    </row>
    <row r="437" spans="1:39" ht="15" hidden="1" outlineLevel="1">
      <c r="A437" s="532"/>
      <c r="B437" s="527"/>
      <c r="C437" s="312"/>
      <c r="D437" s="316"/>
      <c r="E437" s="316"/>
      <c r="F437" s="316"/>
      <c r="G437" s="316"/>
      <c r="H437" s="316"/>
      <c r="I437" s="316"/>
      <c r="J437" s="316"/>
      <c r="K437" s="316"/>
      <c r="L437" s="316"/>
      <c r="M437" s="316"/>
      <c r="N437" s="291"/>
      <c r="O437" s="316"/>
      <c r="P437" s="316"/>
      <c r="Q437" s="316"/>
      <c r="R437" s="316"/>
      <c r="S437" s="316"/>
      <c r="T437" s="316"/>
      <c r="U437" s="316"/>
      <c r="V437" s="316"/>
      <c r="W437" s="316"/>
      <c r="X437" s="316"/>
      <c r="Y437" s="416"/>
      <c r="Z437" s="417"/>
      <c r="AA437" s="416"/>
      <c r="AB437" s="416"/>
      <c r="AC437" s="416"/>
      <c r="AD437" s="416"/>
      <c r="AE437" s="416"/>
      <c r="AF437" s="416"/>
      <c r="AG437" s="416"/>
      <c r="AH437" s="416"/>
      <c r="AI437" s="416"/>
      <c r="AJ437" s="416"/>
      <c r="AK437" s="416"/>
      <c r="AL437" s="416"/>
      <c r="AM437" s="313"/>
    </row>
    <row r="438" spans="1:39" ht="15.6" hidden="1" outlineLevel="1">
      <c r="A438" s="532"/>
      <c r="B438" s="504" t="s">
        <v>10</v>
      </c>
      <c r="C438" s="289"/>
      <c r="D438" s="289"/>
      <c r="E438" s="289"/>
      <c r="F438" s="289"/>
      <c r="G438" s="289"/>
      <c r="H438" s="289"/>
      <c r="I438" s="289"/>
      <c r="J438" s="289"/>
      <c r="K438" s="289"/>
      <c r="L438" s="289"/>
      <c r="M438" s="289"/>
      <c r="N438" s="290"/>
      <c r="O438" s="289"/>
      <c r="P438" s="289"/>
      <c r="Q438" s="289"/>
      <c r="R438" s="289"/>
      <c r="S438" s="289"/>
      <c r="T438" s="289"/>
      <c r="U438" s="289"/>
      <c r="V438" s="289"/>
      <c r="W438" s="289"/>
      <c r="X438" s="289"/>
      <c r="Y438" s="414"/>
      <c r="Z438" s="414"/>
      <c r="AA438" s="414"/>
      <c r="AB438" s="414"/>
      <c r="AC438" s="414"/>
      <c r="AD438" s="414"/>
      <c r="AE438" s="414"/>
      <c r="AF438" s="414"/>
      <c r="AG438" s="414"/>
      <c r="AH438" s="414"/>
      <c r="AI438" s="414"/>
      <c r="AJ438" s="414"/>
      <c r="AK438" s="414"/>
      <c r="AL438" s="414"/>
      <c r="AM438" s="292"/>
    </row>
    <row r="439" spans="1:39" ht="30" hidden="1" outlineLevel="1">
      <c r="A439" s="532">
        <v>11</v>
      </c>
      <c r="B439" s="428" t="s">
        <v>104</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26"/>
      <c r="Z439" s="410"/>
      <c r="AA439" s="410"/>
      <c r="AB439" s="410"/>
      <c r="AC439" s="410"/>
      <c r="AD439" s="410"/>
      <c r="AE439" s="410"/>
      <c r="AF439" s="415"/>
      <c r="AG439" s="415"/>
      <c r="AH439" s="415"/>
      <c r="AI439" s="415"/>
      <c r="AJ439" s="415"/>
      <c r="AK439" s="415"/>
      <c r="AL439" s="415"/>
      <c r="AM439" s="296">
        <f>SUM(Y439:AL439)</f>
        <v>0</v>
      </c>
    </row>
    <row r="440" spans="1:39" ht="15" hidden="1" outlineLevel="1">
      <c r="A440" s="532"/>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241">Z439</f>
        <v>0</v>
      </c>
      <c r="AA440" s="411">
        <f t="shared" ref="AA440" si="1242">AA439</f>
        <v>0</v>
      </c>
      <c r="AB440" s="411">
        <f t="shared" ref="AB440" si="1243">AB439</f>
        <v>0</v>
      </c>
      <c r="AC440" s="411">
        <f t="shared" ref="AC440" si="1244">AC439</f>
        <v>0</v>
      </c>
      <c r="AD440" s="411">
        <f t="shared" ref="AD440" si="1245">AD439</f>
        <v>0</v>
      </c>
      <c r="AE440" s="411">
        <f t="shared" ref="AE440" si="1246">AE439</f>
        <v>0</v>
      </c>
      <c r="AF440" s="411">
        <f t="shared" ref="AF440" si="1247">AF439</f>
        <v>0</v>
      </c>
      <c r="AG440" s="411">
        <f t="shared" ref="AG440" si="1248">AG439</f>
        <v>0</v>
      </c>
      <c r="AH440" s="411">
        <f t="shared" ref="AH440" si="1249">AH439</f>
        <v>0</v>
      </c>
      <c r="AI440" s="411">
        <f t="shared" ref="AI440" si="1250">AI439</f>
        <v>0</v>
      </c>
      <c r="AJ440" s="411">
        <f t="shared" ref="AJ440" si="1251">AJ439</f>
        <v>0</v>
      </c>
      <c r="AK440" s="411">
        <f t="shared" ref="AK440" si="1252">AK439</f>
        <v>0</v>
      </c>
      <c r="AL440" s="411">
        <f t="shared" ref="AL440" si="1253">AL439</f>
        <v>0</v>
      </c>
      <c r="AM440" s="297"/>
    </row>
    <row r="441" spans="1:39" ht="15" hidden="1"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2"/>
      <c r="Z441" s="421"/>
      <c r="AA441" s="421"/>
      <c r="AB441" s="421"/>
      <c r="AC441" s="421"/>
      <c r="AD441" s="421"/>
      <c r="AE441" s="421"/>
      <c r="AF441" s="421"/>
      <c r="AG441" s="421"/>
      <c r="AH441" s="421"/>
      <c r="AI441" s="421"/>
      <c r="AJ441" s="421"/>
      <c r="AK441" s="421"/>
      <c r="AL441" s="421"/>
      <c r="AM441" s="306"/>
    </row>
    <row r="442" spans="1:39" ht="30" hidden="1" outlineLevel="1">
      <c r="A442" s="532">
        <v>12</v>
      </c>
      <c r="B442" s="428" t="s">
        <v>105</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39" ht="15" hidden="1" outlineLevel="1">
      <c r="A443" s="532"/>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54">Z442</f>
        <v>0</v>
      </c>
      <c r="AA443" s="411">
        <f t="shared" ref="AA443" si="1255">AA442</f>
        <v>0</v>
      </c>
      <c r="AB443" s="411">
        <f t="shared" ref="AB443" si="1256">AB442</f>
        <v>0</v>
      </c>
      <c r="AC443" s="411">
        <f t="shared" ref="AC443" si="1257">AC442</f>
        <v>0</v>
      </c>
      <c r="AD443" s="411">
        <f t="shared" ref="AD443" si="1258">AD442</f>
        <v>0</v>
      </c>
      <c r="AE443" s="411">
        <f t="shared" ref="AE443" si="1259">AE442</f>
        <v>0</v>
      </c>
      <c r="AF443" s="411">
        <f t="shared" ref="AF443" si="1260">AF442</f>
        <v>0</v>
      </c>
      <c r="AG443" s="411">
        <f t="shared" ref="AG443" si="1261">AG442</f>
        <v>0</v>
      </c>
      <c r="AH443" s="411">
        <f t="shared" ref="AH443" si="1262">AH442</f>
        <v>0</v>
      </c>
      <c r="AI443" s="411">
        <f t="shared" ref="AI443" si="1263">AI442</f>
        <v>0</v>
      </c>
      <c r="AJ443" s="411">
        <f t="shared" ref="AJ443" si="1264">AJ442</f>
        <v>0</v>
      </c>
      <c r="AK443" s="411">
        <f t="shared" ref="AK443" si="1265">AK442</f>
        <v>0</v>
      </c>
      <c r="AL443" s="411">
        <f t="shared" ref="AL443" si="1266">AL442</f>
        <v>0</v>
      </c>
      <c r="AM443" s="297"/>
    </row>
    <row r="444" spans="1:39" ht="15" hidden="1"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22"/>
      <c r="Z444" s="422"/>
      <c r="AA444" s="412"/>
      <c r="AB444" s="412"/>
      <c r="AC444" s="412"/>
      <c r="AD444" s="412"/>
      <c r="AE444" s="412"/>
      <c r="AF444" s="412"/>
      <c r="AG444" s="412"/>
      <c r="AH444" s="412"/>
      <c r="AI444" s="412"/>
      <c r="AJ444" s="412"/>
      <c r="AK444" s="412"/>
      <c r="AL444" s="412"/>
      <c r="AM444" s="306"/>
    </row>
    <row r="445" spans="1:39" ht="30" hidden="1" outlineLevel="1">
      <c r="A445" s="532">
        <v>13</v>
      </c>
      <c r="B445" s="428" t="s">
        <v>106</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0"/>
      <c r="Z445" s="410"/>
      <c r="AA445" s="410"/>
      <c r="AB445" s="410"/>
      <c r="AC445" s="410"/>
      <c r="AD445" s="410"/>
      <c r="AE445" s="410"/>
      <c r="AF445" s="415"/>
      <c r="AG445" s="415"/>
      <c r="AH445" s="415"/>
      <c r="AI445" s="415"/>
      <c r="AJ445" s="415"/>
      <c r="AK445" s="415"/>
      <c r="AL445" s="415"/>
      <c r="AM445" s="296">
        <f>SUM(Y445:AL445)</f>
        <v>0</v>
      </c>
    </row>
    <row r="446" spans="1:39" ht="15" hidden="1" outlineLevel="1">
      <c r="A446" s="532"/>
      <c r="B446" s="431" t="s">
        <v>308</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 t="shared" ref="Z446" si="1267">Z445</f>
        <v>0</v>
      </c>
      <c r="AA446" s="411">
        <f t="shared" ref="AA446" si="1268">AA445</f>
        <v>0</v>
      </c>
      <c r="AB446" s="411">
        <f t="shared" ref="AB446" si="1269">AB445</f>
        <v>0</v>
      </c>
      <c r="AC446" s="411">
        <f t="shared" ref="AC446" si="1270">AC445</f>
        <v>0</v>
      </c>
      <c r="AD446" s="411">
        <f t="shared" ref="AD446" si="1271">AD445</f>
        <v>0</v>
      </c>
      <c r="AE446" s="411">
        <f t="shared" ref="AE446" si="1272">AE445</f>
        <v>0</v>
      </c>
      <c r="AF446" s="411">
        <f t="shared" ref="AF446" si="1273">AF445</f>
        <v>0</v>
      </c>
      <c r="AG446" s="411">
        <f t="shared" ref="AG446" si="1274">AG445</f>
        <v>0</v>
      </c>
      <c r="AH446" s="411">
        <f t="shared" ref="AH446" si="1275">AH445</f>
        <v>0</v>
      </c>
      <c r="AI446" s="411">
        <f t="shared" ref="AI446" si="1276">AI445</f>
        <v>0</v>
      </c>
      <c r="AJ446" s="411">
        <f t="shared" ref="AJ446" si="1277">AJ445</f>
        <v>0</v>
      </c>
      <c r="AK446" s="411">
        <f t="shared" ref="AK446" si="1278">AK445</f>
        <v>0</v>
      </c>
      <c r="AL446" s="411">
        <f t="shared" ref="AL446" si="1279">AL445</f>
        <v>0</v>
      </c>
      <c r="AM446" s="306"/>
    </row>
    <row r="447" spans="1:39" ht="15" hidden="1" outlineLevel="1">
      <c r="A447" s="532"/>
      <c r="B447" s="528"/>
      <c r="C447" s="305"/>
      <c r="D447" s="291"/>
      <c r="E447" s="291"/>
      <c r="F447" s="291"/>
      <c r="G447" s="291"/>
      <c r="H447" s="291"/>
      <c r="I447" s="291"/>
      <c r="J447" s="291"/>
      <c r="K447" s="291"/>
      <c r="L447" s="291"/>
      <c r="M447" s="291"/>
      <c r="N447" s="291"/>
      <c r="O447" s="291"/>
      <c r="P447" s="291"/>
      <c r="Q447" s="291"/>
      <c r="R447" s="291"/>
      <c r="S447" s="291"/>
      <c r="T447" s="291"/>
      <c r="U447" s="291"/>
      <c r="V447" s="291"/>
      <c r="W447" s="291"/>
      <c r="X447" s="291"/>
      <c r="Y447" s="412"/>
      <c r="Z447" s="412"/>
      <c r="AA447" s="412"/>
      <c r="AB447" s="412"/>
      <c r="AC447" s="412"/>
      <c r="AD447" s="412"/>
      <c r="AE447" s="412"/>
      <c r="AF447" s="412"/>
      <c r="AG447" s="412"/>
      <c r="AH447" s="412"/>
      <c r="AI447" s="412"/>
      <c r="AJ447" s="412"/>
      <c r="AK447" s="412"/>
      <c r="AL447" s="412"/>
      <c r="AM447" s="306"/>
    </row>
    <row r="448" spans="1:39" ht="15.6" hidden="1" outlineLevel="1">
      <c r="A448" s="532"/>
      <c r="B448" s="504" t="s">
        <v>107</v>
      </c>
      <c r="C448" s="289"/>
      <c r="D448" s="290"/>
      <c r="E448" s="290"/>
      <c r="F448" s="290"/>
      <c r="G448" s="290"/>
      <c r="H448" s="290"/>
      <c r="I448" s="290"/>
      <c r="J448" s="290"/>
      <c r="K448" s="290"/>
      <c r="L448" s="290"/>
      <c r="M448" s="290"/>
      <c r="N448" s="290"/>
      <c r="O448" s="290"/>
      <c r="P448" s="289"/>
      <c r="Q448" s="289"/>
      <c r="R448" s="289"/>
      <c r="S448" s="289"/>
      <c r="T448" s="289"/>
      <c r="U448" s="289"/>
      <c r="V448" s="289"/>
      <c r="W448" s="289"/>
      <c r="X448" s="289"/>
      <c r="Y448" s="414"/>
      <c r="Z448" s="414"/>
      <c r="AA448" s="414"/>
      <c r="AB448" s="414"/>
      <c r="AC448" s="414"/>
      <c r="AD448" s="414"/>
      <c r="AE448" s="414"/>
      <c r="AF448" s="414"/>
      <c r="AG448" s="414"/>
      <c r="AH448" s="414"/>
      <c r="AI448" s="414"/>
      <c r="AJ448" s="414"/>
      <c r="AK448" s="414"/>
      <c r="AL448" s="414"/>
      <c r="AM448" s="292"/>
    </row>
    <row r="449" spans="1:40" ht="15" hidden="1" outlineLevel="1">
      <c r="A449" s="532">
        <v>14</v>
      </c>
      <c r="B449" s="528" t="s">
        <v>108</v>
      </c>
      <c r="C449" s="291" t="s">
        <v>25</v>
      </c>
      <c r="D449" s="295"/>
      <c r="E449" s="295"/>
      <c r="F449" s="295"/>
      <c r="G449" s="295"/>
      <c r="H449" s="295"/>
      <c r="I449" s="295"/>
      <c r="J449" s="295"/>
      <c r="K449" s="295"/>
      <c r="L449" s="295"/>
      <c r="M449" s="295"/>
      <c r="N449" s="295">
        <v>12</v>
      </c>
      <c r="O449" s="295"/>
      <c r="P449" s="295"/>
      <c r="Q449" s="295"/>
      <c r="R449" s="295"/>
      <c r="S449" s="295"/>
      <c r="T449" s="295"/>
      <c r="U449" s="295"/>
      <c r="V449" s="295"/>
      <c r="W449" s="295"/>
      <c r="X449" s="295"/>
      <c r="Y449" s="410"/>
      <c r="Z449" s="410"/>
      <c r="AA449" s="410"/>
      <c r="AB449" s="410"/>
      <c r="AC449" s="410"/>
      <c r="AD449" s="410"/>
      <c r="AE449" s="410"/>
      <c r="AF449" s="410"/>
      <c r="AG449" s="410"/>
      <c r="AH449" s="410"/>
      <c r="AI449" s="410"/>
      <c r="AJ449" s="410"/>
      <c r="AK449" s="410"/>
      <c r="AL449" s="410"/>
      <c r="AM449" s="296">
        <f>SUM(Y449:AL449)</f>
        <v>0</v>
      </c>
    </row>
    <row r="450" spans="1:40" ht="15" hidden="1" outlineLevel="1">
      <c r="A450" s="532"/>
      <c r="B450" s="431" t="s">
        <v>308</v>
      </c>
      <c r="C450" s="291" t="s">
        <v>163</v>
      </c>
      <c r="D450" s="295"/>
      <c r="E450" s="295"/>
      <c r="F450" s="295"/>
      <c r="G450" s="295"/>
      <c r="H450" s="295"/>
      <c r="I450" s="295"/>
      <c r="J450" s="295"/>
      <c r="K450" s="295"/>
      <c r="L450" s="295"/>
      <c r="M450" s="295"/>
      <c r="N450" s="295">
        <f>N449</f>
        <v>12</v>
      </c>
      <c r="O450" s="295"/>
      <c r="P450" s="295"/>
      <c r="Q450" s="295"/>
      <c r="R450" s="295"/>
      <c r="S450" s="295"/>
      <c r="T450" s="295"/>
      <c r="U450" s="295"/>
      <c r="V450" s="295"/>
      <c r="W450" s="295"/>
      <c r="X450" s="295"/>
      <c r="Y450" s="411">
        <f>Y449</f>
        <v>0</v>
      </c>
      <c r="Z450" s="411">
        <f t="shared" ref="Z450" si="1280">Z449</f>
        <v>0</v>
      </c>
      <c r="AA450" s="411">
        <f t="shared" ref="AA450" si="1281">AA449</f>
        <v>0</v>
      </c>
      <c r="AB450" s="411">
        <f t="shared" ref="AB450" si="1282">AB449</f>
        <v>0</v>
      </c>
      <c r="AC450" s="411">
        <f t="shared" ref="AC450" si="1283">AC449</f>
        <v>0</v>
      </c>
      <c r="AD450" s="411">
        <f t="shared" ref="AD450" si="1284">AD449</f>
        <v>0</v>
      </c>
      <c r="AE450" s="411">
        <f t="shared" ref="AE450" si="1285">AE449</f>
        <v>0</v>
      </c>
      <c r="AF450" s="411">
        <f t="shared" ref="AF450" si="1286">AF449</f>
        <v>0</v>
      </c>
      <c r="AG450" s="411">
        <f t="shared" ref="AG450" si="1287">AG449</f>
        <v>0</v>
      </c>
      <c r="AH450" s="411">
        <f t="shared" ref="AH450" si="1288">AH449</f>
        <v>0</v>
      </c>
      <c r="AI450" s="411">
        <f t="shared" ref="AI450" si="1289">AI449</f>
        <v>0</v>
      </c>
      <c r="AJ450" s="411">
        <f t="shared" ref="AJ450" si="1290">AJ449</f>
        <v>0</v>
      </c>
      <c r="AK450" s="411">
        <f t="shared" ref="AK450" si="1291">AK449</f>
        <v>0</v>
      </c>
      <c r="AL450" s="411">
        <f t="shared" ref="AL450" si="1292">AL449</f>
        <v>0</v>
      </c>
      <c r="AM450" s="297"/>
    </row>
    <row r="451" spans="1:40" ht="15" hidden="1" outlineLevel="1">
      <c r="A451" s="532"/>
      <c r="B451" s="528"/>
      <c r="C451" s="305"/>
      <c r="D451" s="291"/>
      <c r="E451" s="291"/>
      <c r="F451" s="291"/>
      <c r="G451" s="291"/>
      <c r="H451" s="291"/>
      <c r="I451" s="291"/>
      <c r="J451" s="291"/>
      <c r="K451" s="291"/>
      <c r="L451" s="291"/>
      <c r="M451" s="291"/>
      <c r="N451" s="468"/>
      <c r="O451" s="291"/>
      <c r="P451" s="291"/>
      <c r="Q451" s="291"/>
      <c r="R451" s="291"/>
      <c r="S451" s="291"/>
      <c r="T451" s="291"/>
      <c r="U451" s="291"/>
      <c r="V451" s="291"/>
      <c r="W451" s="291"/>
      <c r="X451" s="291"/>
      <c r="Y451" s="412"/>
      <c r="Z451" s="412"/>
      <c r="AA451" s="412"/>
      <c r="AB451" s="412"/>
      <c r="AC451" s="412"/>
      <c r="AD451" s="412"/>
      <c r="AE451" s="412"/>
      <c r="AF451" s="412"/>
      <c r="AG451" s="412"/>
      <c r="AH451" s="412"/>
      <c r="AI451" s="412"/>
      <c r="AJ451" s="412"/>
      <c r="AK451" s="412"/>
      <c r="AL451" s="412"/>
      <c r="AM451" s="301"/>
      <c r="AN451" s="630"/>
    </row>
    <row r="452" spans="1:40" s="309" customFormat="1" ht="15.6" hidden="1" outlineLevel="1">
      <c r="A452" s="532"/>
      <c r="B452" s="504" t="s">
        <v>489</v>
      </c>
      <c r="C452" s="291"/>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6"/>
      <c r="AF452" s="416"/>
      <c r="AG452" s="416"/>
      <c r="AH452" s="416"/>
      <c r="AI452" s="416"/>
      <c r="AJ452" s="416"/>
      <c r="AK452" s="416"/>
      <c r="AL452" s="416"/>
      <c r="AM452" s="517"/>
      <c r="AN452" s="631"/>
    </row>
    <row r="453" spans="1:40" ht="15" hidden="1" outlineLevel="1">
      <c r="A453" s="532">
        <v>15</v>
      </c>
      <c r="B453" s="431" t="s">
        <v>494</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ht="15" hidden="1" outlineLevel="1">
      <c r="A454" s="532"/>
      <c r="B454" s="431"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293">Z453</f>
        <v>0</v>
      </c>
      <c r="AA454" s="411">
        <f t="shared" si="1293"/>
        <v>0</v>
      </c>
      <c r="AB454" s="411">
        <f t="shared" si="1293"/>
        <v>0</v>
      </c>
      <c r="AC454" s="411">
        <f t="shared" si="1293"/>
        <v>0</v>
      </c>
      <c r="AD454" s="411">
        <f t="shared" si="1293"/>
        <v>0</v>
      </c>
      <c r="AE454" s="411">
        <f t="shared" si="1293"/>
        <v>0</v>
      </c>
      <c r="AF454" s="411">
        <f t="shared" si="1293"/>
        <v>0</v>
      </c>
      <c r="AG454" s="411">
        <f t="shared" si="1293"/>
        <v>0</v>
      </c>
      <c r="AH454" s="411">
        <f t="shared" si="1293"/>
        <v>0</v>
      </c>
      <c r="AI454" s="411">
        <f t="shared" si="1293"/>
        <v>0</v>
      </c>
      <c r="AJ454" s="411">
        <f t="shared" si="1293"/>
        <v>0</v>
      </c>
      <c r="AK454" s="411">
        <f t="shared" si="1293"/>
        <v>0</v>
      </c>
      <c r="AL454" s="411">
        <f t="shared" si="1293"/>
        <v>0</v>
      </c>
      <c r="AM454" s="297"/>
    </row>
    <row r="455" spans="1:40" ht="15" hidden="1" outlineLevel="1">
      <c r="A455" s="532"/>
      <c r="B455" s="528"/>
      <c r="C455" s="305"/>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2"/>
      <c r="AF455" s="412"/>
      <c r="AG455" s="412"/>
      <c r="AH455" s="412"/>
      <c r="AI455" s="412"/>
      <c r="AJ455" s="412"/>
      <c r="AK455" s="412"/>
      <c r="AL455" s="412"/>
      <c r="AM455" s="306"/>
    </row>
    <row r="456" spans="1:40" s="283" customFormat="1" ht="15" hidden="1" outlineLevel="1">
      <c r="A456" s="532">
        <v>16</v>
      </c>
      <c r="B456" s="529" t="s">
        <v>490</v>
      </c>
      <c r="C456" s="291" t="s">
        <v>25</v>
      </c>
      <c r="D456" s="295"/>
      <c r="E456" s="295"/>
      <c r="F456" s="295"/>
      <c r="G456" s="295"/>
      <c r="H456" s="295"/>
      <c r="I456" s="295"/>
      <c r="J456" s="295"/>
      <c r="K456" s="295"/>
      <c r="L456" s="295"/>
      <c r="M456" s="295"/>
      <c r="N456" s="295">
        <v>0</v>
      </c>
      <c r="O456" s="295"/>
      <c r="P456" s="295"/>
      <c r="Q456" s="295"/>
      <c r="R456" s="295"/>
      <c r="S456" s="295"/>
      <c r="T456" s="295"/>
      <c r="U456" s="295"/>
      <c r="V456" s="295"/>
      <c r="W456" s="295"/>
      <c r="X456" s="295"/>
      <c r="Y456" s="410"/>
      <c r="Z456" s="410"/>
      <c r="AA456" s="410"/>
      <c r="AB456" s="410"/>
      <c r="AC456" s="410"/>
      <c r="AD456" s="410"/>
      <c r="AE456" s="410"/>
      <c r="AF456" s="410"/>
      <c r="AG456" s="410"/>
      <c r="AH456" s="410"/>
      <c r="AI456" s="410"/>
      <c r="AJ456" s="410"/>
      <c r="AK456" s="410"/>
      <c r="AL456" s="410"/>
      <c r="AM456" s="296">
        <f>SUM(Y456:AL456)</f>
        <v>0</v>
      </c>
    </row>
    <row r="457" spans="1:40" s="283" customFormat="1" ht="15" hidden="1" outlineLevel="1">
      <c r="A457" s="532"/>
      <c r="B457" s="529" t="s">
        <v>308</v>
      </c>
      <c r="C457" s="291" t="s">
        <v>163</v>
      </c>
      <c r="D457" s="295"/>
      <c r="E457" s="295"/>
      <c r="F457" s="295"/>
      <c r="G457" s="295"/>
      <c r="H457" s="295"/>
      <c r="I457" s="295"/>
      <c r="J457" s="295"/>
      <c r="K457" s="295"/>
      <c r="L457" s="295"/>
      <c r="M457" s="295"/>
      <c r="N457" s="295">
        <f>N456</f>
        <v>0</v>
      </c>
      <c r="O457" s="295"/>
      <c r="P457" s="295"/>
      <c r="Q457" s="295"/>
      <c r="R457" s="295"/>
      <c r="S457" s="295"/>
      <c r="T457" s="295"/>
      <c r="U457" s="295"/>
      <c r="V457" s="295"/>
      <c r="W457" s="295"/>
      <c r="X457" s="295"/>
      <c r="Y457" s="411">
        <f>Y456</f>
        <v>0</v>
      </c>
      <c r="Z457" s="411">
        <f t="shared" ref="Z457:AL457" si="1294">Z456</f>
        <v>0</v>
      </c>
      <c r="AA457" s="411">
        <f t="shared" si="1294"/>
        <v>0</v>
      </c>
      <c r="AB457" s="411">
        <f t="shared" si="1294"/>
        <v>0</v>
      </c>
      <c r="AC457" s="411">
        <f t="shared" si="1294"/>
        <v>0</v>
      </c>
      <c r="AD457" s="411">
        <f t="shared" si="1294"/>
        <v>0</v>
      </c>
      <c r="AE457" s="411">
        <f t="shared" si="1294"/>
        <v>0</v>
      </c>
      <c r="AF457" s="411">
        <f t="shared" si="1294"/>
        <v>0</v>
      </c>
      <c r="AG457" s="411">
        <f t="shared" si="1294"/>
        <v>0</v>
      </c>
      <c r="AH457" s="411">
        <f t="shared" si="1294"/>
        <v>0</v>
      </c>
      <c r="AI457" s="411">
        <f t="shared" si="1294"/>
        <v>0</v>
      </c>
      <c r="AJ457" s="411">
        <f t="shared" si="1294"/>
        <v>0</v>
      </c>
      <c r="AK457" s="411">
        <f t="shared" si="1294"/>
        <v>0</v>
      </c>
      <c r="AL457" s="411">
        <f t="shared" si="1294"/>
        <v>0</v>
      </c>
      <c r="AM457" s="297"/>
    </row>
    <row r="458" spans="1:40" s="283" customFormat="1" ht="15" hidden="1" outlineLevel="1">
      <c r="A458" s="532"/>
      <c r="B458" s="529"/>
      <c r="C458" s="291"/>
      <c r="D458" s="291"/>
      <c r="E458" s="291"/>
      <c r="F458" s="291"/>
      <c r="G458" s="291"/>
      <c r="H458" s="291"/>
      <c r="I458" s="291"/>
      <c r="J458" s="291"/>
      <c r="K458" s="291"/>
      <c r="L458" s="291"/>
      <c r="M458" s="291"/>
      <c r="N458" s="291"/>
      <c r="O458" s="291"/>
      <c r="P458" s="291"/>
      <c r="Q458" s="291"/>
      <c r="R458" s="291"/>
      <c r="S458" s="291"/>
      <c r="T458" s="291"/>
      <c r="U458" s="291"/>
      <c r="V458" s="291"/>
      <c r="W458" s="291"/>
      <c r="X458" s="291"/>
      <c r="Y458" s="412"/>
      <c r="Z458" s="412"/>
      <c r="AA458" s="412"/>
      <c r="AB458" s="412"/>
      <c r="AC458" s="412"/>
      <c r="AD458" s="412"/>
      <c r="AE458" s="416"/>
      <c r="AF458" s="416"/>
      <c r="AG458" s="416"/>
      <c r="AH458" s="416"/>
      <c r="AI458" s="416"/>
      <c r="AJ458" s="416"/>
      <c r="AK458" s="416"/>
      <c r="AL458" s="416"/>
      <c r="AM458" s="313"/>
    </row>
    <row r="459" spans="1:40" ht="15.6" hidden="1" outlineLevel="1">
      <c r="A459" s="532"/>
      <c r="B459" s="530" t="s">
        <v>495</v>
      </c>
      <c r="C459" s="320"/>
      <c r="D459" s="290"/>
      <c r="E459" s="289"/>
      <c r="F459" s="289"/>
      <c r="G459" s="289"/>
      <c r="H459" s="289"/>
      <c r="I459" s="289"/>
      <c r="J459" s="289"/>
      <c r="K459" s="289"/>
      <c r="L459" s="289"/>
      <c r="M459" s="289"/>
      <c r="N459" s="290"/>
      <c r="O459" s="289"/>
      <c r="P459" s="289"/>
      <c r="Q459" s="289"/>
      <c r="R459" s="289"/>
      <c r="S459" s="289"/>
      <c r="T459" s="289"/>
      <c r="U459" s="289"/>
      <c r="V459" s="289"/>
      <c r="W459" s="289"/>
      <c r="X459" s="289"/>
      <c r="Y459" s="414"/>
      <c r="Z459" s="414"/>
      <c r="AA459" s="414"/>
      <c r="AB459" s="414"/>
      <c r="AC459" s="414"/>
      <c r="AD459" s="414"/>
      <c r="AE459" s="414"/>
      <c r="AF459" s="414"/>
      <c r="AG459" s="414"/>
      <c r="AH459" s="414"/>
      <c r="AI459" s="414"/>
      <c r="AJ459" s="414"/>
      <c r="AK459" s="414"/>
      <c r="AL459" s="414"/>
      <c r="AM459" s="292"/>
    </row>
    <row r="460" spans="1:40" ht="15" hidden="1" outlineLevel="1">
      <c r="A460" s="532">
        <v>17</v>
      </c>
      <c r="B460" s="428" t="s">
        <v>112</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ht="15" hidden="1" outlineLevel="1">
      <c r="A461" s="532"/>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295">Z460</f>
        <v>0</v>
      </c>
      <c r="AA461" s="411">
        <f t="shared" si="1295"/>
        <v>0</v>
      </c>
      <c r="AB461" s="411">
        <f t="shared" si="1295"/>
        <v>0</v>
      </c>
      <c r="AC461" s="411">
        <f t="shared" si="1295"/>
        <v>0</v>
      </c>
      <c r="AD461" s="411">
        <f t="shared" si="1295"/>
        <v>0</v>
      </c>
      <c r="AE461" s="411">
        <f t="shared" si="1295"/>
        <v>0</v>
      </c>
      <c r="AF461" s="411">
        <f t="shared" si="1295"/>
        <v>0</v>
      </c>
      <c r="AG461" s="411">
        <f t="shared" si="1295"/>
        <v>0</v>
      </c>
      <c r="AH461" s="411">
        <f t="shared" si="1295"/>
        <v>0</v>
      </c>
      <c r="AI461" s="411">
        <f t="shared" si="1295"/>
        <v>0</v>
      </c>
      <c r="AJ461" s="411">
        <f t="shared" si="1295"/>
        <v>0</v>
      </c>
      <c r="AK461" s="411">
        <f t="shared" si="1295"/>
        <v>0</v>
      </c>
      <c r="AL461" s="411">
        <f t="shared" si="1295"/>
        <v>0</v>
      </c>
      <c r="AM461" s="306"/>
    </row>
    <row r="462" spans="1:40" ht="15" hidden="1" outlineLevel="1">
      <c r="A462" s="532"/>
      <c r="B462" s="431"/>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2"/>
      <c r="Z462" s="425"/>
      <c r="AA462" s="425"/>
      <c r="AB462" s="425"/>
      <c r="AC462" s="425"/>
      <c r="AD462" s="425"/>
      <c r="AE462" s="425"/>
      <c r="AF462" s="425"/>
      <c r="AG462" s="425"/>
      <c r="AH462" s="425"/>
      <c r="AI462" s="425"/>
      <c r="AJ462" s="425"/>
      <c r="AK462" s="425"/>
      <c r="AL462" s="425"/>
      <c r="AM462" s="306"/>
    </row>
    <row r="463" spans="1:40" ht="15" hidden="1" outlineLevel="1">
      <c r="A463" s="532">
        <v>18</v>
      </c>
      <c r="B463" s="428" t="s">
        <v>109</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ht="15" hidden="1" outlineLevel="1">
      <c r="A464" s="532"/>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296">Z463</f>
        <v>0</v>
      </c>
      <c r="AA464" s="411">
        <f t="shared" si="1296"/>
        <v>0</v>
      </c>
      <c r="AB464" s="411">
        <f t="shared" si="1296"/>
        <v>0</v>
      </c>
      <c r="AC464" s="411">
        <f t="shared" si="1296"/>
        <v>0</v>
      </c>
      <c r="AD464" s="411">
        <f t="shared" si="1296"/>
        <v>0</v>
      </c>
      <c r="AE464" s="411">
        <f t="shared" si="1296"/>
        <v>0</v>
      </c>
      <c r="AF464" s="411">
        <f t="shared" si="1296"/>
        <v>0</v>
      </c>
      <c r="AG464" s="411">
        <f t="shared" si="1296"/>
        <v>0</v>
      </c>
      <c r="AH464" s="411">
        <f t="shared" si="1296"/>
        <v>0</v>
      </c>
      <c r="AI464" s="411">
        <f t="shared" si="1296"/>
        <v>0</v>
      </c>
      <c r="AJ464" s="411">
        <f t="shared" si="1296"/>
        <v>0</v>
      </c>
      <c r="AK464" s="411">
        <f t="shared" si="1296"/>
        <v>0</v>
      </c>
      <c r="AL464" s="411">
        <f t="shared" si="1296"/>
        <v>0</v>
      </c>
      <c r="AM464" s="306"/>
    </row>
    <row r="465" spans="1:39" ht="15" hidden="1"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23"/>
      <c r="Z465" s="424"/>
      <c r="AA465" s="424"/>
      <c r="AB465" s="424"/>
      <c r="AC465" s="424"/>
      <c r="AD465" s="424"/>
      <c r="AE465" s="424"/>
      <c r="AF465" s="424"/>
      <c r="AG465" s="424"/>
      <c r="AH465" s="424"/>
      <c r="AI465" s="424"/>
      <c r="AJ465" s="424"/>
      <c r="AK465" s="424"/>
      <c r="AL465" s="424"/>
      <c r="AM465" s="297"/>
    </row>
    <row r="466" spans="1:39" ht="15" hidden="1" outlineLevel="1">
      <c r="A466" s="532">
        <v>19</v>
      </c>
      <c r="B466" s="428" t="s">
        <v>111</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ht="15" hidden="1" outlineLevel="1">
      <c r="A467" s="532"/>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Y466</f>
        <v>0</v>
      </c>
      <c r="Z467" s="411">
        <f t="shared" ref="Z467:AL467" si="1297">Z466</f>
        <v>0</v>
      </c>
      <c r="AA467" s="411">
        <f t="shared" si="1297"/>
        <v>0</v>
      </c>
      <c r="AB467" s="411">
        <f t="shared" si="1297"/>
        <v>0</v>
      </c>
      <c r="AC467" s="411">
        <f t="shared" si="1297"/>
        <v>0</v>
      </c>
      <c r="AD467" s="411">
        <f t="shared" si="1297"/>
        <v>0</v>
      </c>
      <c r="AE467" s="411">
        <f t="shared" si="1297"/>
        <v>0</v>
      </c>
      <c r="AF467" s="411">
        <f t="shared" si="1297"/>
        <v>0</v>
      </c>
      <c r="AG467" s="411">
        <f t="shared" si="1297"/>
        <v>0</v>
      </c>
      <c r="AH467" s="411">
        <f t="shared" si="1297"/>
        <v>0</v>
      </c>
      <c r="AI467" s="411">
        <f t="shared" si="1297"/>
        <v>0</v>
      </c>
      <c r="AJ467" s="411">
        <f t="shared" si="1297"/>
        <v>0</v>
      </c>
      <c r="AK467" s="411">
        <f t="shared" si="1297"/>
        <v>0</v>
      </c>
      <c r="AL467" s="411">
        <f t="shared" si="1297"/>
        <v>0</v>
      </c>
      <c r="AM467" s="297"/>
    </row>
    <row r="468" spans="1:39" ht="15" hidden="1" outlineLevel="1">
      <c r="A468" s="532"/>
      <c r="B468" s="430"/>
      <c r="C468" s="291"/>
      <c r="D468" s="291"/>
      <c r="E468" s="291"/>
      <c r="F468" s="291"/>
      <c r="G468" s="291"/>
      <c r="H468" s="291"/>
      <c r="I468" s="291"/>
      <c r="J468" s="291"/>
      <c r="K468" s="291"/>
      <c r="L468" s="291"/>
      <c r="M468" s="291"/>
      <c r="N468" s="291"/>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 hidden="1" outlineLevel="1">
      <c r="A469" s="532">
        <v>20</v>
      </c>
      <c r="B469" s="428" t="s">
        <v>110</v>
      </c>
      <c r="C469" s="291" t="s">
        <v>25</v>
      </c>
      <c r="D469" s="295"/>
      <c r="E469" s="295"/>
      <c r="F469" s="295"/>
      <c r="G469" s="295"/>
      <c r="H469" s="295"/>
      <c r="I469" s="295"/>
      <c r="J469" s="295"/>
      <c r="K469" s="295"/>
      <c r="L469" s="295"/>
      <c r="M469" s="295"/>
      <c r="N469" s="295">
        <v>12</v>
      </c>
      <c r="O469" s="295"/>
      <c r="P469" s="295"/>
      <c r="Q469" s="295"/>
      <c r="R469" s="295"/>
      <c r="S469" s="295"/>
      <c r="T469" s="295"/>
      <c r="U469" s="295"/>
      <c r="V469" s="295"/>
      <c r="W469" s="295"/>
      <c r="X469" s="295"/>
      <c r="Y469" s="426"/>
      <c r="Z469" s="410"/>
      <c r="AA469" s="410"/>
      <c r="AB469" s="410"/>
      <c r="AC469" s="410"/>
      <c r="AD469" s="410"/>
      <c r="AE469" s="410"/>
      <c r="AF469" s="415"/>
      <c r="AG469" s="415"/>
      <c r="AH469" s="415"/>
      <c r="AI469" s="415"/>
      <c r="AJ469" s="415"/>
      <c r="AK469" s="415"/>
      <c r="AL469" s="415"/>
      <c r="AM469" s="296">
        <f>SUM(Y469:AL469)</f>
        <v>0</v>
      </c>
    </row>
    <row r="470" spans="1:39" ht="15" hidden="1" outlineLevel="1">
      <c r="A470" s="532"/>
      <c r="B470" s="431" t="s">
        <v>308</v>
      </c>
      <c r="C470" s="291" t="s">
        <v>163</v>
      </c>
      <c r="D470" s="295"/>
      <c r="E470" s="295"/>
      <c r="F470" s="295"/>
      <c r="G470" s="295"/>
      <c r="H470" s="295"/>
      <c r="I470" s="295"/>
      <c r="J470" s="295"/>
      <c r="K470" s="295"/>
      <c r="L470" s="295"/>
      <c r="M470" s="295"/>
      <c r="N470" s="295">
        <f>N469</f>
        <v>12</v>
      </c>
      <c r="O470" s="295"/>
      <c r="P470" s="295"/>
      <c r="Q470" s="295"/>
      <c r="R470" s="295"/>
      <c r="S470" s="295"/>
      <c r="T470" s="295"/>
      <c r="U470" s="295"/>
      <c r="V470" s="295"/>
      <c r="W470" s="295"/>
      <c r="X470" s="295"/>
      <c r="Y470" s="411">
        <f t="shared" ref="Y470:AL470" si="1298">Y469</f>
        <v>0</v>
      </c>
      <c r="Z470" s="411">
        <f t="shared" si="1298"/>
        <v>0</v>
      </c>
      <c r="AA470" s="411">
        <f t="shared" si="1298"/>
        <v>0</v>
      </c>
      <c r="AB470" s="411">
        <f t="shared" si="1298"/>
        <v>0</v>
      </c>
      <c r="AC470" s="411">
        <f t="shared" si="1298"/>
        <v>0</v>
      </c>
      <c r="AD470" s="411">
        <f t="shared" si="1298"/>
        <v>0</v>
      </c>
      <c r="AE470" s="411">
        <f t="shared" si="1298"/>
        <v>0</v>
      </c>
      <c r="AF470" s="411">
        <f t="shared" si="1298"/>
        <v>0</v>
      </c>
      <c r="AG470" s="411">
        <f t="shared" si="1298"/>
        <v>0</v>
      </c>
      <c r="AH470" s="411">
        <f t="shared" si="1298"/>
        <v>0</v>
      </c>
      <c r="AI470" s="411">
        <f t="shared" si="1298"/>
        <v>0</v>
      </c>
      <c r="AJ470" s="411">
        <f t="shared" si="1298"/>
        <v>0</v>
      </c>
      <c r="AK470" s="411">
        <f t="shared" si="1298"/>
        <v>0</v>
      </c>
      <c r="AL470" s="411">
        <f t="shared" si="1298"/>
        <v>0</v>
      </c>
      <c r="AM470" s="306"/>
    </row>
    <row r="471" spans="1:39" ht="15.6" outlineLevel="1">
      <c r="A471" s="532"/>
      <c r="B471" s="531"/>
      <c r="C471" s="300"/>
      <c r="D471" s="291"/>
      <c r="E471" s="291"/>
      <c r="F471" s="291"/>
      <c r="G471" s="291"/>
      <c r="H471" s="291"/>
      <c r="I471" s="291"/>
      <c r="J471" s="291"/>
      <c r="K471" s="291"/>
      <c r="L471" s="291"/>
      <c r="M471" s="291"/>
      <c r="N471" s="300"/>
      <c r="O471" s="291"/>
      <c r="P471" s="291"/>
      <c r="Q471" s="291"/>
      <c r="R471" s="291"/>
      <c r="S471" s="291"/>
      <c r="T471" s="291"/>
      <c r="U471" s="291"/>
      <c r="V471" s="291"/>
      <c r="W471" s="291"/>
      <c r="X471" s="291"/>
      <c r="Y471" s="412"/>
      <c r="Z471" s="412"/>
      <c r="AA471" s="412"/>
      <c r="AB471" s="412"/>
      <c r="AC471" s="412"/>
      <c r="AD471" s="412"/>
      <c r="AE471" s="412"/>
      <c r="AF471" s="412"/>
      <c r="AG471" s="412"/>
      <c r="AH471" s="412"/>
      <c r="AI471" s="412"/>
      <c r="AJ471" s="412"/>
      <c r="AK471" s="412"/>
      <c r="AL471" s="412"/>
      <c r="AM471" s="306"/>
    </row>
    <row r="472" spans="1:39" ht="15.6" outlineLevel="1">
      <c r="A472" s="532"/>
      <c r="B472" s="524" t="s">
        <v>502</v>
      </c>
      <c r="C472" s="291"/>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25"/>
      <c r="AA472" s="425"/>
      <c r="AB472" s="425"/>
      <c r="AC472" s="425"/>
      <c r="AD472" s="425"/>
      <c r="AE472" s="425"/>
      <c r="AF472" s="425"/>
      <c r="AG472" s="425"/>
      <c r="AH472" s="425"/>
      <c r="AI472" s="425"/>
      <c r="AJ472" s="425"/>
      <c r="AK472" s="425"/>
      <c r="AL472" s="425"/>
      <c r="AM472" s="306"/>
    </row>
    <row r="473" spans="1:39" ht="15.6" outlineLevel="1">
      <c r="A473" s="532"/>
      <c r="B473" s="504" t="s">
        <v>498</v>
      </c>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15" outlineLevel="1">
      <c r="A474" s="532">
        <v>21</v>
      </c>
      <c r="B474" s="428" t="s">
        <v>113</v>
      </c>
      <c r="C474" s="291" t="s">
        <v>25</v>
      </c>
      <c r="D474" s="295">
        <v>1502852.7667727473</v>
      </c>
      <c r="E474" s="295">
        <v>1209588</v>
      </c>
      <c r="F474" s="295">
        <v>1209588</v>
      </c>
      <c r="G474" s="295">
        <v>1209588</v>
      </c>
      <c r="H474" s="295">
        <v>1209588</v>
      </c>
      <c r="I474" s="295">
        <v>1209588</v>
      </c>
      <c r="J474" s="295">
        <v>1209588</v>
      </c>
      <c r="K474" s="295">
        <v>1209576</v>
      </c>
      <c r="L474" s="295">
        <v>1209576</v>
      </c>
      <c r="M474" s="295">
        <v>1206577</v>
      </c>
      <c r="N474" s="291"/>
      <c r="O474" s="295">
        <v>104</v>
      </c>
      <c r="P474" s="295">
        <v>85</v>
      </c>
      <c r="Q474" s="295">
        <v>85</v>
      </c>
      <c r="R474" s="295">
        <v>85</v>
      </c>
      <c r="S474" s="295">
        <v>85</v>
      </c>
      <c r="T474" s="295">
        <v>85</v>
      </c>
      <c r="U474" s="295">
        <v>85</v>
      </c>
      <c r="V474" s="295">
        <v>85</v>
      </c>
      <c r="W474" s="295">
        <v>85</v>
      </c>
      <c r="X474" s="295">
        <v>84</v>
      </c>
      <c r="Y474" s="410">
        <v>1</v>
      </c>
      <c r="Z474" s="410"/>
      <c r="AA474" s="410"/>
      <c r="AB474" s="410"/>
      <c r="AC474" s="410"/>
      <c r="AD474" s="410"/>
      <c r="AE474" s="410"/>
      <c r="AF474" s="410"/>
      <c r="AG474" s="410"/>
      <c r="AH474" s="410"/>
      <c r="AI474" s="410"/>
      <c r="AJ474" s="410"/>
      <c r="AK474" s="410"/>
      <c r="AL474" s="410"/>
      <c r="AM474" s="296">
        <f>SUM(Y474:AL474)</f>
        <v>1</v>
      </c>
    </row>
    <row r="475" spans="1:39" ht="15" outlineLevel="1">
      <c r="A475" s="532"/>
      <c r="B475" s="431" t="s">
        <v>308</v>
      </c>
      <c r="C475" s="340" t="s">
        <v>745</v>
      </c>
      <c r="D475" s="295">
        <v>2108.0830824310674</v>
      </c>
      <c r="E475" s="295">
        <f>D475+($G475-$D475)/3</f>
        <v>2102.3887216207117</v>
      </c>
      <c r="F475" s="295">
        <f>E475+($G475-$D475)/3</f>
        <v>2096.6943608103561</v>
      </c>
      <c r="G475" s="295">
        <v>2091</v>
      </c>
      <c r="H475" s="295"/>
      <c r="I475" s="295"/>
      <c r="J475" s="295"/>
      <c r="K475" s="295"/>
      <c r="L475" s="295"/>
      <c r="M475" s="295"/>
      <c r="N475" s="291"/>
      <c r="O475" s="295">
        <v>0.1458829803026096</v>
      </c>
      <c r="P475" s="295"/>
      <c r="Q475" s="295"/>
      <c r="R475" s="295"/>
      <c r="S475" s="295"/>
      <c r="T475" s="295"/>
      <c r="U475" s="295"/>
      <c r="V475" s="295"/>
      <c r="W475" s="295"/>
      <c r="X475" s="295"/>
      <c r="Y475" s="411">
        <f>Y474</f>
        <v>1</v>
      </c>
      <c r="Z475" s="411">
        <f t="shared" ref="Z475" si="1299">Z474</f>
        <v>0</v>
      </c>
      <c r="AA475" s="411">
        <f t="shared" ref="AA475" si="1300">AA474</f>
        <v>0</v>
      </c>
      <c r="AB475" s="411">
        <f t="shared" ref="AB475" si="1301">AB474</f>
        <v>0</v>
      </c>
      <c r="AC475" s="411">
        <f t="shared" ref="AC475" si="1302">AC474</f>
        <v>0</v>
      </c>
      <c r="AD475" s="411">
        <f t="shared" ref="AD475" si="1303">AD474</f>
        <v>0</v>
      </c>
      <c r="AE475" s="411">
        <f t="shared" ref="AE475" si="1304">AE474</f>
        <v>0</v>
      </c>
      <c r="AF475" s="411">
        <f t="shared" ref="AF475" si="1305">AF474</f>
        <v>0</v>
      </c>
      <c r="AG475" s="411">
        <f t="shared" ref="AG475" si="1306">AG474</f>
        <v>0</v>
      </c>
      <c r="AH475" s="411">
        <f t="shared" ref="AH475" si="1307">AH474</f>
        <v>0</v>
      </c>
      <c r="AI475" s="411">
        <f t="shared" ref="AI475" si="1308">AI474</f>
        <v>0</v>
      </c>
      <c r="AJ475" s="411">
        <f t="shared" ref="AJ475" si="1309">AJ474</f>
        <v>0</v>
      </c>
      <c r="AK475" s="411">
        <f t="shared" ref="AK475" si="1310">AK474</f>
        <v>0</v>
      </c>
      <c r="AL475" s="411">
        <f t="shared" ref="AL475" si="1311">AL474</f>
        <v>0</v>
      </c>
      <c r="AM475" s="306"/>
    </row>
    <row r="476" spans="1:39" ht="15"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15" outlineLevel="1">
      <c r="A477" s="532"/>
      <c r="B477" s="428" t="s">
        <v>712</v>
      </c>
      <c r="C477" s="291" t="s">
        <v>25</v>
      </c>
      <c r="D477" s="295">
        <v>1415566.3826717921</v>
      </c>
      <c r="E477" s="295">
        <v>1025137</v>
      </c>
      <c r="F477" s="295">
        <v>1025137</v>
      </c>
      <c r="G477" s="295">
        <v>1025137</v>
      </c>
      <c r="H477" s="295">
        <v>1025137</v>
      </c>
      <c r="I477" s="295">
        <v>1025137</v>
      </c>
      <c r="J477" s="295">
        <v>1025137</v>
      </c>
      <c r="K477" s="295">
        <v>1025117</v>
      </c>
      <c r="L477" s="295">
        <v>1025117</v>
      </c>
      <c r="M477" s="295">
        <v>1025117</v>
      </c>
      <c r="N477" s="291"/>
      <c r="O477" s="295">
        <v>97</v>
      </c>
      <c r="P477" s="295">
        <v>71</v>
      </c>
      <c r="Q477" s="295">
        <v>71</v>
      </c>
      <c r="R477" s="295">
        <v>71</v>
      </c>
      <c r="S477" s="295">
        <v>71</v>
      </c>
      <c r="T477" s="295">
        <v>71</v>
      </c>
      <c r="U477" s="295">
        <v>71</v>
      </c>
      <c r="V477" s="295">
        <v>71</v>
      </c>
      <c r="W477" s="295">
        <v>71</v>
      </c>
      <c r="X477" s="295">
        <v>71</v>
      </c>
      <c r="Y477" s="410">
        <v>1</v>
      </c>
      <c r="Z477" s="410"/>
      <c r="AA477" s="410"/>
      <c r="AB477" s="410"/>
      <c r="AC477" s="410"/>
      <c r="AD477" s="410"/>
      <c r="AE477" s="410"/>
      <c r="AF477" s="410"/>
      <c r="AG477" s="410"/>
      <c r="AH477" s="410"/>
      <c r="AI477" s="410"/>
      <c r="AJ477" s="410"/>
      <c r="AK477" s="410"/>
      <c r="AL477" s="410"/>
      <c r="AM477" s="296">
        <f>SUM(Y477:AL477)</f>
        <v>1</v>
      </c>
    </row>
    <row r="478" spans="1:39" ht="15" outlineLevel="1">
      <c r="A478" s="532"/>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Y477</f>
        <v>1</v>
      </c>
      <c r="Z478" s="411">
        <f t="shared" ref="Z478:AL478" si="1312">Z477</f>
        <v>0</v>
      </c>
      <c r="AA478" s="411">
        <f t="shared" si="1312"/>
        <v>0</v>
      </c>
      <c r="AB478" s="411">
        <f t="shared" si="1312"/>
        <v>0</v>
      </c>
      <c r="AC478" s="411">
        <f t="shared" si="1312"/>
        <v>0</v>
      </c>
      <c r="AD478" s="411">
        <f t="shared" si="1312"/>
        <v>0</v>
      </c>
      <c r="AE478" s="411">
        <f t="shared" si="1312"/>
        <v>0</v>
      </c>
      <c r="AF478" s="411">
        <f t="shared" si="1312"/>
        <v>0</v>
      </c>
      <c r="AG478" s="411">
        <f t="shared" si="1312"/>
        <v>0</v>
      </c>
      <c r="AH478" s="411">
        <f t="shared" si="1312"/>
        <v>0</v>
      </c>
      <c r="AI478" s="411">
        <f t="shared" si="1312"/>
        <v>0</v>
      </c>
      <c r="AJ478" s="411">
        <f t="shared" si="1312"/>
        <v>0</v>
      </c>
      <c r="AK478" s="411">
        <f t="shared" si="1312"/>
        <v>0</v>
      </c>
      <c r="AL478" s="411">
        <f t="shared" si="1312"/>
        <v>0</v>
      </c>
      <c r="AM478" s="306"/>
    </row>
    <row r="479" spans="1:39" ht="15" outlineLevel="1">
      <c r="A479" s="532"/>
      <c r="B479" s="431"/>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30" outlineLevel="1">
      <c r="A480" s="532">
        <v>22</v>
      </c>
      <c r="B480" s="428" t="s">
        <v>114</v>
      </c>
      <c r="C480" s="291" t="s">
        <v>25</v>
      </c>
      <c r="D480" s="295">
        <v>209367.81500000035</v>
      </c>
      <c r="E480" s="295">
        <v>209368</v>
      </c>
      <c r="F480" s="295">
        <v>209368</v>
      </c>
      <c r="G480" s="295">
        <v>209368</v>
      </c>
      <c r="H480" s="295">
        <v>209368</v>
      </c>
      <c r="I480" s="295">
        <v>209368</v>
      </c>
      <c r="J480" s="295">
        <v>209368</v>
      </c>
      <c r="K480" s="295">
        <v>209368</v>
      </c>
      <c r="L480" s="295">
        <v>209368</v>
      </c>
      <c r="M480" s="295">
        <v>209368</v>
      </c>
      <c r="N480" s="291"/>
      <c r="O480" s="295">
        <v>60</v>
      </c>
      <c r="P480" s="295">
        <v>60</v>
      </c>
      <c r="Q480" s="295">
        <v>60</v>
      </c>
      <c r="R480" s="295">
        <v>60</v>
      </c>
      <c r="S480" s="295">
        <v>60</v>
      </c>
      <c r="T480" s="295">
        <v>60</v>
      </c>
      <c r="U480" s="295">
        <v>60</v>
      </c>
      <c r="V480" s="295">
        <v>60</v>
      </c>
      <c r="W480" s="295">
        <v>60</v>
      </c>
      <c r="X480" s="295">
        <v>60</v>
      </c>
      <c r="Y480" s="410">
        <v>1</v>
      </c>
      <c r="Z480" s="410"/>
      <c r="AA480" s="410"/>
      <c r="AB480" s="410"/>
      <c r="AC480" s="410"/>
      <c r="AD480" s="410"/>
      <c r="AE480" s="410"/>
      <c r="AF480" s="410"/>
      <c r="AG480" s="410"/>
      <c r="AH480" s="410"/>
      <c r="AI480" s="410"/>
      <c r="AJ480" s="410"/>
      <c r="AK480" s="410"/>
      <c r="AL480" s="410"/>
      <c r="AM480" s="296">
        <f>SUM(Y480:AL480)</f>
        <v>1</v>
      </c>
    </row>
    <row r="481" spans="1:39" ht="15" outlineLevel="1">
      <c r="A481" s="532"/>
      <c r="B481" s="431" t="s">
        <v>308</v>
      </c>
      <c r="C481" s="340" t="s">
        <v>745</v>
      </c>
      <c r="D481" s="295">
        <v>17969.060460762201</v>
      </c>
      <c r="E481" s="295">
        <f>D481+($G481-$D481)/3</f>
        <v>17969.040307174801</v>
      </c>
      <c r="F481" s="295">
        <f>E481+($G481-$D481)/3</f>
        <v>17969.0201535874</v>
      </c>
      <c r="G481" s="295">
        <v>17969</v>
      </c>
      <c r="H481" s="295"/>
      <c r="I481" s="295"/>
      <c r="J481" s="295"/>
      <c r="K481" s="295"/>
      <c r="L481" s="295"/>
      <c r="M481" s="295"/>
      <c r="N481" s="291"/>
      <c r="O481" s="295">
        <v>5.1495194122636772</v>
      </c>
      <c r="P481" s="295"/>
      <c r="Q481" s="295"/>
      <c r="R481" s="295"/>
      <c r="S481" s="295"/>
      <c r="T481" s="295"/>
      <c r="U481" s="295"/>
      <c r="V481" s="295"/>
      <c r="W481" s="295"/>
      <c r="X481" s="295"/>
      <c r="Y481" s="411">
        <f>Y480</f>
        <v>1</v>
      </c>
      <c r="Z481" s="411">
        <f t="shared" ref="Z481" si="1313">Z480</f>
        <v>0</v>
      </c>
      <c r="AA481" s="411">
        <f t="shared" ref="AA481" si="1314">AA480</f>
        <v>0</v>
      </c>
      <c r="AB481" s="411">
        <f t="shared" ref="AB481" si="1315">AB480</f>
        <v>0</v>
      </c>
      <c r="AC481" s="411">
        <f t="shared" ref="AC481" si="1316">AC480</f>
        <v>0</v>
      </c>
      <c r="AD481" s="411">
        <f t="shared" ref="AD481" si="1317">AD480</f>
        <v>0</v>
      </c>
      <c r="AE481" s="411">
        <f t="shared" ref="AE481" si="1318">AE480</f>
        <v>0</v>
      </c>
      <c r="AF481" s="411">
        <f t="shared" ref="AF481" si="1319">AF480</f>
        <v>0</v>
      </c>
      <c r="AG481" s="411">
        <f t="shared" ref="AG481" si="1320">AG480</f>
        <v>0</v>
      </c>
      <c r="AH481" s="411">
        <f t="shared" ref="AH481" si="1321">AH480</f>
        <v>0</v>
      </c>
      <c r="AI481" s="411">
        <f t="shared" ref="AI481" si="1322">AI480</f>
        <v>0</v>
      </c>
      <c r="AJ481" s="411">
        <f t="shared" ref="AJ481" si="1323">AJ480</f>
        <v>0</v>
      </c>
      <c r="AK481" s="411">
        <f t="shared" ref="AK481" si="1324">AK480</f>
        <v>0</v>
      </c>
      <c r="AL481" s="411">
        <f t="shared" ref="AL481" si="1325">AL480</f>
        <v>0</v>
      </c>
      <c r="AM481" s="306"/>
    </row>
    <row r="482" spans="1:39" ht="15"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22"/>
      <c r="Z482" s="425"/>
      <c r="AA482" s="425"/>
      <c r="AB482" s="425"/>
      <c r="AC482" s="425"/>
      <c r="AD482" s="425"/>
      <c r="AE482" s="425"/>
      <c r="AF482" s="425"/>
      <c r="AG482" s="425"/>
      <c r="AH482" s="425"/>
      <c r="AI482" s="425"/>
      <c r="AJ482" s="425"/>
      <c r="AK482" s="425"/>
      <c r="AL482" s="425"/>
      <c r="AM482" s="306"/>
    </row>
    <row r="483" spans="1:39" ht="30" outlineLevel="1">
      <c r="A483" s="532">
        <v>23</v>
      </c>
      <c r="B483" s="428" t="s">
        <v>115</v>
      </c>
      <c r="C483" s="291" t="s">
        <v>25</v>
      </c>
      <c r="D483" s="295">
        <v>26111.736199999999</v>
      </c>
      <c r="E483" s="295">
        <v>26112</v>
      </c>
      <c r="F483" s="295">
        <v>26112</v>
      </c>
      <c r="G483" s="295">
        <v>26112</v>
      </c>
      <c r="H483" s="295">
        <v>26112</v>
      </c>
      <c r="I483" s="295">
        <v>26112</v>
      </c>
      <c r="J483" s="295">
        <v>26112</v>
      </c>
      <c r="K483" s="295">
        <v>26112</v>
      </c>
      <c r="L483" s="295">
        <v>26112</v>
      </c>
      <c r="M483" s="295">
        <v>26112</v>
      </c>
      <c r="N483" s="291"/>
      <c r="O483" s="295">
        <v>12</v>
      </c>
      <c r="P483" s="295">
        <v>12</v>
      </c>
      <c r="Q483" s="295">
        <v>12</v>
      </c>
      <c r="R483" s="295">
        <v>12</v>
      </c>
      <c r="S483" s="295">
        <v>12</v>
      </c>
      <c r="T483" s="295">
        <v>12</v>
      </c>
      <c r="U483" s="295">
        <v>12</v>
      </c>
      <c r="V483" s="295">
        <v>12</v>
      </c>
      <c r="W483" s="295">
        <v>12</v>
      </c>
      <c r="X483" s="295">
        <v>12</v>
      </c>
      <c r="Y483" s="410">
        <v>1</v>
      </c>
      <c r="Z483" s="410"/>
      <c r="AA483" s="410"/>
      <c r="AB483" s="410"/>
      <c r="AC483" s="410"/>
      <c r="AD483" s="410"/>
      <c r="AE483" s="410"/>
      <c r="AF483" s="410"/>
      <c r="AG483" s="410"/>
      <c r="AH483" s="410"/>
      <c r="AI483" s="410"/>
      <c r="AJ483" s="410"/>
      <c r="AK483" s="410"/>
      <c r="AL483" s="410"/>
      <c r="AM483" s="296">
        <f>SUM(Y483:AL483)</f>
        <v>1</v>
      </c>
    </row>
    <row r="484" spans="1:39" ht="15" outlineLevel="1">
      <c r="A484" s="532"/>
      <c r="B484" s="431" t="s">
        <v>308</v>
      </c>
      <c r="C484" s="340" t="s">
        <v>745</v>
      </c>
      <c r="D484" s="295">
        <v>42271.115592811708</v>
      </c>
      <c r="E484" s="295">
        <f>D484+($G484-$D484)/3</f>
        <v>42271.077061874472</v>
      </c>
      <c r="F484" s="295">
        <f>E484+($G484-$D484)/3</f>
        <v>42271.038530937236</v>
      </c>
      <c r="G484" s="295">
        <v>42271</v>
      </c>
      <c r="H484" s="295"/>
      <c r="I484" s="295"/>
      <c r="J484" s="295"/>
      <c r="K484" s="295"/>
      <c r="L484" s="295"/>
      <c r="M484" s="295"/>
      <c r="N484" s="291"/>
      <c r="O484" s="295">
        <v>19.426260407522825</v>
      </c>
      <c r="P484" s="295"/>
      <c r="Q484" s="295"/>
      <c r="R484" s="295"/>
      <c r="S484" s="295"/>
      <c r="T484" s="295"/>
      <c r="U484" s="295"/>
      <c r="V484" s="295"/>
      <c r="W484" s="295"/>
      <c r="X484" s="295"/>
      <c r="Y484" s="411">
        <f>Y483</f>
        <v>1</v>
      </c>
      <c r="Z484" s="411">
        <f t="shared" ref="Z484" si="1326">Z483</f>
        <v>0</v>
      </c>
      <c r="AA484" s="411">
        <f t="shared" ref="AA484" si="1327">AA483</f>
        <v>0</v>
      </c>
      <c r="AB484" s="411">
        <f t="shared" ref="AB484" si="1328">AB483</f>
        <v>0</v>
      </c>
      <c r="AC484" s="411">
        <f t="shared" ref="AC484" si="1329">AC483</f>
        <v>0</v>
      </c>
      <c r="AD484" s="411">
        <f t="shared" ref="AD484" si="1330">AD483</f>
        <v>0</v>
      </c>
      <c r="AE484" s="411">
        <f t="shared" ref="AE484" si="1331">AE483</f>
        <v>0</v>
      </c>
      <c r="AF484" s="411">
        <f t="shared" ref="AF484" si="1332">AF483</f>
        <v>0</v>
      </c>
      <c r="AG484" s="411">
        <f t="shared" ref="AG484" si="1333">AG483</f>
        <v>0</v>
      </c>
      <c r="AH484" s="411">
        <f t="shared" ref="AH484" si="1334">AH483</f>
        <v>0</v>
      </c>
      <c r="AI484" s="411">
        <f t="shared" ref="AI484" si="1335">AI483</f>
        <v>0</v>
      </c>
      <c r="AJ484" s="411">
        <f t="shared" ref="AJ484" si="1336">AJ483</f>
        <v>0</v>
      </c>
      <c r="AK484" s="411">
        <f t="shared" ref="AK484" si="1337">AK483</f>
        <v>0</v>
      </c>
      <c r="AL484" s="411">
        <f t="shared" ref="AL484" si="1338">AL483</f>
        <v>0</v>
      </c>
      <c r="AM484" s="306"/>
    </row>
    <row r="485" spans="1:39" ht="15" outlineLevel="1">
      <c r="A485" s="532"/>
      <c r="B485" s="430"/>
      <c r="C485" s="291"/>
      <c r="D485" s="291"/>
      <c r="E485" s="291"/>
      <c r="F485" s="291"/>
      <c r="G485" s="291"/>
      <c r="H485" s="291"/>
      <c r="I485" s="291"/>
      <c r="J485" s="291"/>
      <c r="K485" s="291"/>
      <c r="L485" s="291"/>
      <c r="M485" s="291"/>
      <c r="N485" s="291"/>
      <c r="O485" s="291"/>
      <c r="P485" s="291"/>
      <c r="Q485" s="291"/>
      <c r="R485" s="291"/>
      <c r="S485" s="291"/>
      <c r="T485" s="291"/>
      <c r="U485" s="291"/>
      <c r="V485" s="291"/>
      <c r="W485" s="291"/>
      <c r="X485" s="291"/>
      <c r="Y485" s="422"/>
      <c r="Z485" s="425"/>
      <c r="AA485" s="425"/>
      <c r="AB485" s="425"/>
      <c r="AC485" s="425"/>
      <c r="AD485" s="425"/>
      <c r="AE485" s="425"/>
      <c r="AF485" s="425"/>
      <c r="AG485" s="425"/>
      <c r="AH485" s="425"/>
      <c r="AI485" s="425"/>
      <c r="AJ485" s="425"/>
      <c r="AK485" s="425"/>
      <c r="AL485" s="425"/>
      <c r="AM485" s="306"/>
    </row>
    <row r="486" spans="1:39" ht="15" outlineLevel="1">
      <c r="A486" s="532">
        <v>24</v>
      </c>
      <c r="B486" s="428" t="s">
        <v>116</v>
      </c>
      <c r="C486" s="291" t="s">
        <v>25</v>
      </c>
      <c r="D486" s="295">
        <v>10664.071843900001</v>
      </c>
      <c r="E486" s="295">
        <v>10664</v>
      </c>
      <c r="F486" s="295">
        <v>10664</v>
      </c>
      <c r="G486" s="295">
        <v>10664</v>
      </c>
      <c r="H486" s="295">
        <v>10664</v>
      </c>
      <c r="I486" s="295">
        <v>10664</v>
      </c>
      <c r="J486" s="295">
        <v>10664</v>
      </c>
      <c r="K486" s="295">
        <v>10664</v>
      </c>
      <c r="L486" s="295">
        <v>10664</v>
      </c>
      <c r="M486" s="295">
        <v>10664</v>
      </c>
      <c r="N486" s="291"/>
      <c r="O486" s="295">
        <v>3</v>
      </c>
      <c r="P486" s="295">
        <v>3</v>
      </c>
      <c r="Q486" s="295">
        <v>3</v>
      </c>
      <c r="R486" s="295">
        <v>3</v>
      </c>
      <c r="S486" s="295">
        <v>3</v>
      </c>
      <c r="T486" s="295">
        <v>3</v>
      </c>
      <c r="U486" s="295">
        <v>3</v>
      </c>
      <c r="V486" s="295">
        <v>3</v>
      </c>
      <c r="W486" s="295">
        <v>3</v>
      </c>
      <c r="X486" s="295">
        <v>3</v>
      </c>
      <c r="Y486" s="410">
        <v>1</v>
      </c>
      <c r="Z486" s="410"/>
      <c r="AA486" s="410"/>
      <c r="AB486" s="410"/>
      <c r="AC486" s="410"/>
      <c r="AD486" s="410"/>
      <c r="AE486" s="410"/>
      <c r="AF486" s="410"/>
      <c r="AG486" s="410"/>
      <c r="AH486" s="410"/>
      <c r="AI486" s="410"/>
      <c r="AJ486" s="410"/>
      <c r="AK486" s="410"/>
      <c r="AL486" s="410"/>
      <c r="AM486" s="296">
        <f>SUM(Y486:AL486)</f>
        <v>1</v>
      </c>
    </row>
    <row r="487" spans="1:39" ht="15" outlineLevel="1">
      <c r="A487" s="532"/>
      <c r="B487" s="431" t="s">
        <v>308</v>
      </c>
      <c r="C487" s="291" t="s">
        <v>163</v>
      </c>
      <c r="D487" s="295"/>
      <c r="E487" s="295"/>
      <c r="F487" s="295"/>
      <c r="G487" s="295"/>
      <c r="H487" s="295"/>
      <c r="I487" s="295"/>
      <c r="J487" s="295"/>
      <c r="K487" s="295"/>
      <c r="L487" s="295"/>
      <c r="M487" s="295"/>
      <c r="N487" s="291"/>
      <c r="O487" s="295"/>
      <c r="P487" s="295"/>
      <c r="Q487" s="295"/>
      <c r="R487" s="295"/>
      <c r="S487" s="295"/>
      <c r="T487" s="295"/>
      <c r="U487" s="295"/>
      <c r="V487" s="295"/>
      <c r="W487" s="295"/>
      <c r="X487" s="295"/>
      <c r="Y487" s="411">
        <f>Y486</f>
        <v>1</v>
      </c>
      <c r="Z487" s="411">
        <f t="shared" ref="Z487" si="1339">Z486</f>
        <v>0</v>
      </c>
      <c r="AA487" s="411">
        <f t="shared" ref="AA487" si="1340">AA486</f>
        <v>0</v>
      </c>
      <c r="AB487" s="411">
        <f t="shared" ref="AB487" si="1341">AB486</f>
        <v>0</v>
      </c>
      <c r="AC487" s="411">
        <f t="shared" ref="AC487" si="1342">AC486</f>
        <v>0</v>
      </c>
      <c r="AD487" s="411">
        <f t="shared" ref="AD487" si="1343">AD486</f>
        <v>0</v>
      </c>
      <c r="AE487" s="411">
        <f t="shared" ref="AE487" si="1344">AE486</f>
        <v>0</v>
      </c>
      <c r="AF487" s="411">
        <f t="shared" ref="AF487" si="1345">AF486</f>
        <v>0</v>
      </c>
      <c r="AG487" s="411">
        <f t="shared" ref="AG487" si="1346">AG486</f>
        <v>0</v>
      </c>
      <c r="AH487" s="411">
        <f t="shared" ref="AH487" si="1347">AH486</f>
        <v>0</v>
      </c>
      <c r="AI487" s="411">
        <f t="shared" ref="AI487" si="1348">AI486</f>
        <v>0</v>
      </c>
      <c r="AJ487" s="411">
        <f t="shared" ref="AJ487" si="1349">AJ486</f>
        <v>0</v>
      </c>
      <c r="AK487" s="411">
        <f t="shared" ref="AK487" si="1350">AK486</f>
        <v>0</v>
      </c>
      <c r="AL487" s="411">
        <f t="shared" ref="AL487" si="1351">AL486</f>
        <v>0</v>
      </c>
      <c r="AM487" s="306"/>
    </row>
    <row r="488" spans="1:39" ht="15" outlineLevel="1">
      <c r="A488" s="532"/>
      <c r="B488" s="431"/>
      <c r="C488" s="291"/>
      <c r="D488" s="291"/>
      <c r="E488" s="291"/>
      <c r="F488" s="291"/>
      <c r="G488" s="291"/>
      <c r="H488" s="291"/>
      <c r="I488" s="291"/>
      <c r="J488" s="291"/>
      <c r="K488" s="291"/>
      <c r="L488" s="291"/>
      <c r="M488" s="291"/>
      <c r="N488" s="291"/>
      <c r="O488" s="291"/>
      <c r="P488" s="291"/>
      <c r="Q488" s="291"/>
      <c r="R488" s="291"/>
      <c r="S488" s="291"/>
      <c r="T488" s="291"/>
      <c r="U488" s="291"/>
      <c r="V488" s="291"/>
      <c r="W488" s="291"/>
      <c r="X488" s="291"/>
      <c r="Y488" s="412"/>
      <c r="Z488" s="425"/>
      <c r="AA488" s="425"/>
      <c r="AB488" s="425"/>
      <c r="AC488" s="425"/>
      <c r="AD488" s="425"/>
      <c r="AE488" s="425"/>
      <c r="AF488" s="425"/>
      <c r="AG488" s="425"/>
      <c r="AH488" s="425"/>
      <c r="AI488" s="425"/>
      <c r="AJ488" s="425"/>
      <c r="AK488" s="425"/>
      <c r="AL488" s="425"/>
      <c r="AM488" s="306"/>
    </row>
    <row r="489" spans="1:39" ht="15.6" outlineLevel="1">
      <c r="A489" s="532"/>
      <c r="B489" s="504" t="s">
        <v>499</v>
      </c>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15" outlineLevel="1">
      <c r="A490" s="532">
        <v>25</v>
      </c>
      <c r="B490" s="428" t="s">
        <v>117</v>
      </c>
      <c r="C490" s="291" t="s">
        <v>25</v>
      </c>
      <c r="D490" s="295"/>
      <c r="E490" s="295"/>
      <c r="F490" s="295"/>
      <c r="G490" s="295"/>
      <c r="H490" s="295"/>
      <c r="I490" s="295"/>
      <c r="J490" s="295"/>
      <c r="K490" s="295"/>
      <c r="L490" s="295"/>
      <c r="M490" s="295"/>
      <c r="N490" s="295">
        <v>12</v>
      </c>
      <c r="O490" s="295"/>
      <c r="P490" s="295"/>
      <c r="Q490" s="295"/>
      <c r="R490" s="295"/>
      <c r="S490" s="295"/>
      <c r="T490" s="295"/>
      <c r="U490" s="295"/>
      <c r="V490" s="295"/>
      <c r="W490" s="295"/>
      <c r="X490" s="295"/>
      <c r="Y490" s="426"/>
      <c r="Z490" s="410"/>
      <c r="AA490" s="410"/>
      <c r="AB490" s="410"/>
      <c r="AC490" s="410"/>
      <c r="AD490" s="410"/>
      <c r="AE490" s="410"/>
      <c r="AF490" s="415"/>
      <c r="AG490" s="415"/>
      <c r="AH490" s="415"/>
      <c r="AI490" s="415"/>
      <c r="AJ490" s="415"/>
      <c r="AK490" s="415"/>
      <c r="AL490" s="415"/>
      <c r="AM490" s="296">
        <f>SUM(Y490:AL490)</f>
        <v>0</v>
      </c>
    </row>
    <row r="491" spans="1:39" ht="15" outlineLevel="1">
      <c r="A491" s="532"/>
      <c r="B491" s="431" t="s">
        <v>308</v>
      </c>
      <c r="C491" s="291" t="s">
        <v>163</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411">
        <f>Y490</f>
        <v>0</v>
      </c>
      <c r="Z491" s="411">
        <f t="shared" ref="Z491" si="1352">Z490</f>
        <v>0</v>
      </c>
      <c r="AA491" s="411">
        <f t="shared" ref="AA491" si="1353">AA490</f>
        <v>0</v>
      </c>
      <c r="AB491" s="411">
        <f t="shared" ref="AB491" si="1354">AB490</f>
        <v>0</v>
      </c>
      <c r="AC491" s="411">
        <f t="shared" ref="AC491" si="1355">AC490</f>
        <v>0</v>
      </c>
      <c r="AD491" s="411">
        <f t="shared" ref="AD491" si="1356">AD490</f>
        <v>0</v>
      </c>
      <c r="AE491" s="411">
        <f t="shared" ref="AE491" si="1357">AE490</f>
        <v>0</v>
      </c>
      <c r="AF491" s="411">
        <f t="shared" ref="AF491" si="1358">AF490</f>
        <v>0</v>
      </c>
      <c r="AG491" s="411">
        <f t="shared" ref="AG491" si="1359">AG490</f>
        <v>0</v>
      </c>
      <c r="AH491" s="411">
        <f t="shared" ref="AH491" si="1360">AH490</f>
        <v>0</v>
      </c>
      <c r="AI491" s="411">
        <f t="shared" ref="AI491" si="1361">AI490</f>
        <v>0</v>
      </c>
      <c r="AJ491" s="411">
        <f t="shared" ref="AJ491" si="1362">AJ490</f>
        <v>0</v>
      </c>
      <c r="AK491" s="411">
        <f t="shared" ref="AK491" si="1363">AK490</f>
        <v>0</v>
      </c>
      <c r="AL491" s="411">
        <f t="shared" ref="AL491" si="1364">AL490</f>
        <v>0</v>
      </c>
      <c r="AM491" s="306"/>
    </row>
    <row r="492" spans="1:39" ht="15"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15" outlineLevel="1">
      <c r="A493" s="532">
        <v>26</v>
      </c>
      <c r="B493" s="428" t="s">
        <v>118</v>
      </c>
      <c r="C493" s="291" t="s">
        <v>25</v>
      </c>
      <c r="D493" s="295">
        <v>3870545.7428333499</v>
      </c>
      <c r="E493" s="295">
        <v>3947818</v>
      </c>
      <c r="F493" s="295">
        <v>3947818</v>
      </c>
      <c r="G493" s="295">
        <v>3947818</v>
      </c>
      <c r="H493" s="295">
        <v>3947818</v>
      </c>
      <c r="I493" s="295">
        <v>3917033</v>
      </c>
      <c r="J493" s="295">
        <v>3917033</v>
      </c>
      <c r="K493" s="295">
        <v>3917033</v>
      </c>
      <c r="L493" s="295">
        <v>3915617</v>
      </c>
      <c r="M493" s="295">
        <v>3915617</v>
      </c>
      <c r="N493" s="295">
        <v>12</v>
      </c>
      <c r="O493" s="295">
        <v>880</v>
      </c>
      <c r="P493" s="295">
        <v>913</v>
      </c>
      <c r="Q493" s="295">
        <v>913</v>
      </c>
      <c r="R493" s="295">
        <v>913</v>
      </c>
      <c r="S493" s="295">
        <v>913</v>
      </c>
      <c r="T493" s="295">
        <v>908</v>
      </c>
      <c r="U493" s="295">
        <v>908</v>
      </c>
      <c r="V493" s="295">
        <v>908</v>
      </c>
      <c r="W493" s="295">
        <v>908</v>
      </c>
      <c r="X493" s="295">
        <v>908</v>
      </c>
      <c r="Y493" s="426">
        <v>0</v>
      </c>
      <c r="Z493" s="426">
        <v>9.5619351975512787E-2</v>
      </c>
      <c r="AA493" s="426">
        <v>6.7573665125464588E-2</v>
      </c>
      <c r="AB493" s="426">
        <v>3.3361183840630436E-2</v>
      </c>
      <c r="AC493" s="426">
        <v>0.8579295976721848</v>
      </c>
      <c r="AD493" s="426">
        <v>0</v>
      </c>
      <c r="AE493" s="410"/>
      <c r="AF493" s="415"/>
      <c r="AG493" s="415"/>
      <c r="AH493" s="415"/>
      <c r="AI493" s="415"/>
      <c r="AJ493" s="415"/>
      <c r="AK493" s="415"/>
      <c r="AL493" s="415"/>
      <c r="AM493" s="296">
        <f>SUM(Y493:AL493)</f>
        <v>1.0544837986137927</v>
      </c>
    </row>
    <row r="494" spans="1:39" ht="15" outlineLevel="1">
      <c r="A494" s="532"/>
      <c r="B494" s="768" t="s">
        <v>816</v>
      </c>
      <c r="C494" s="291"/>
      <c r="D494" s="753">
        <f>-'8.  Streetlighting'!E26</f>
        <v>-187637.41082164331</v>
      </c>
      <c r="E494" s="753">
        <f>D494</f>
        <v>-187637.41082164331</v>
      </c>
      <c r="F494" s="753">
        <f t="shared" ref="F494:G494" si="1365">E494</f>
        <v>-187637.41082164331</v>
      </c>
      <c r="G494" s="753">
        <f t="shared" si="1365"/>
        <v>-187637.41082164331</v>
      </c>
      <c r="H494" s="295"/>
      <c r="I494" s="295"/>
      <c r="J494" s="295"/>
      <c r="K494" s="295"/>
      <c r="L494" s="295"/>
      <c r="M494" s="295"/>
      <c r="N494" s="295"/>
      <c r="O494" s="295"/>
      <c r="P494" s="295"/>
      <c r="Q494" s="295"/>
      <c r="R494" s="295"/>
      <c r="S494" s="295"/>
      <c r="T494" s="295"/>
      <c r="U494" s="295"/>
      <c r="V494" s="295"/>
      <c r="W494" s="295"/>
      <c r="X494" s="295"/>
      <c r="Y494" s="426"/>
      <c r="Z494" s="426"/>
      <c r="AA494" s="426"/>
      <c r="AB494" s="426"/>
      <c r="AC494" s="426"/>
      <c r="AD494" s="426"/>
      <c r="AE494" s="410"/>
      <c r="AF494" s="415"/>
      <c r="AG494" s="415"/>
      <c r="AH494" s="415"/>
      <c r="AI494" s="415"/>
      <c r="AJ494" s="415"/>
      <c r="AK494" s="415"/>
      <c r="AL494" s="415"/>
      <c r="AM494" s="296"/>
    </row>
    <row r="495" spans="1:39" ht="15" outlineLevel="1">
      <c r="A495" s="532"/>
      <c r="B495" s="431" t="s">
        <v>308</v>
      </c>
      <c r="C495" s="340" t="s">
        <v>745</v>
      </c>
      <c r="D495" s="295">
        <v>590451.35974069685</v>
      </c>
      <c r="E495" s="295">
        <f>D495+($G495-$D495)/3</f>
        <v>589478.23982713127</v>
      </c>
      <c r="F495" s="295">
        <f>E495+($G495-$D495)/3</f>
        <v>588505.11991356569</v>
      </c>
      <c r="G495" s="295">
        <v>587532</v>
      </c>
      <c r="H495" s="295"/>
      <c r="I495" s="295"/>
      <c r="J495" s="295"/>
      <c r="K495" s="295"/>
      <c r="L495" s="295"/>
      <c r="M495" s="295"/>
      <c r="N495" s="295">
        <f>N493</f>
        <v>12</v>
      </c>
      <c r="O495" s="295">
        <f>O493/D493*D495</f>
        <v>134.24391057356507</v>
      </c>
      <c r="P495" s="295">
        <f>P493/E493*E495</f>
        <v>136.32686029654124</v>
      </c>
      <c r="Q495" s="295">
        <f>Q493/F493*F495</f>
        <v>136.10180977975315</v>
      </c>
      <c r="R495" s="295">
        <f>R493/G493*G495</f>
        <v>135.87675926296501</v>
      </c>
      <c r="S495" s="295">
        <f>S493/H493*H495</f>
        <v>0</v>
      </c>
      <c r="T495" s="295"/>
      <c r="U495" s="295"/>
      <c r="V495" s="295"/>
      <c r="W495" s="295"/>
      <c r="X495" s="295"/>
      <c r="Y495" s="426">
        <v>0</v>
      </c>
      <c r="Z495" s="426">
        <v>6.3908467649490222E-2</v>
      </c>
      <c r="AA495" s="426">
        <v>5.3983822847753294E-3</v>
      </c>
      <c r="AB495" s="426">
        <v>0</v>
      </c>
      <c r="AC495" s="426">
        <v>0.95650503399148068</v>
      </c>
      <c r="AD495" s="426">
        <v>0</v>
      </c>
      <c r="AE495" s="411">
        <f t="shared" ref="AE495:AL495" si="1366">AE493</f>
        <v>0</v>
      </c>
      <c r="AF495" s="411">
        <f t="shared" si="1366"/>
        <v>0</v>
      </c>
      <c r="AG495" s="411">
        <f t="shared" si="1366"/>
        <v>0</v>
      </c>
      <c r="AH495" s="411">
        <f t="shared" si="1366"/>
        <v>0</v>
      </c>
      <c r="AI495" s="411">
        <f t="shared" si="1366"/>
        <v>0</v>
      </c>
      <c r="AJ495" s="411">
        <f t="shared" si="1366"/>
        <v>0</v>
      </c>
      <c r="AK495" s="411">
        <f t="shared" si="1366"/>
        <v>0</v>
      </c>
      <c r="AL495" s="411">
        <f t="shared" si="1366"/>
        <v>0</v>
      </c>
      <c r="AM495" s="306"/>
    </row>
    <row r="496" spans="1:39" ht="15" outlineLevel="1">
      <c r="A496" s="532"/>
      <c r="B496" s="431"/>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25"/>
      <c r="AA496" s="425"/>
      <c r="AB496" s="425"/>
      <c r="AC496" s="425"/>
      <c r="AD496" s="425"/>
      <c r="AE496" s="425"/>
      <c r="AF496" s="425"/>
      <c r="AG496" s="425"/>
      <c r="AH496" s="425"/>
      <c r="AI496" s="425"/>
      <c r="AJ496" s="425"/>
      <c r="AK496" s="425"/>
      <c r="AL496" s="425"/>
      <c r="AM496" s="306"/>
    </row>
    <row r="497" spans="1:39" ht="30" outlineLevel="1">
      <c r="A497" s="532">
        <v>27</v>
      </c>
      <c r="B497" s="428" t="s">
        <v>119</v>
      </c>
      <c r="C497" s="291" t="s">
        <v>25</v>
      </c>
      <c r="D497" s="295">
        <v>741742.01993678766</v>
      </c>
      <c r="E497" s="295">
        <v>741742</v>
      </c>
      <c r="F497" s="295">
        <v>729439</v>
      </c>
      <c r="G497" s="295">
        <v>649113</v>
      </c>
      <c r="H497" s="295">
        <v>590331</v>
      </c>
      <c r="I497" s="295">
        <v>519189</v>
      </c>
      <c r="J497" s="295">
        <v>384253</v>
      </c>
      <c r="K497" s="295">
        <v>298654</v>
      </c>
      <c r="L497" s="295">
        <v>190072</v>
      </c>
      <c r="M497" s="295">
        <v>140922</v>
      </c>
      <c r="N497" s="295">
        <v>12</v>
      </c>
      <c r="O497" s="295">
        <v>153</v>
      </c>
      <c r="P497" s="295">
        <v>153</v>
      </c>
      <c r="Q497" s="295">
        <v>152</v>
      </c>
      <c r="R497" s="295">
        <v>144</v>
      </c>
      <c r="S497" s="295">
        <v>137</v>
      </c>
      <c r="T497" s="295">
        <v>127</v>
      </c>
      <c r="U497" s="295">
        <v>109</v>
      </c>
      <c r="V497" s="295">
        <v>90</v>
      </c>
      <c r="W497" s="295">
        <v>63</v>
      </c>
      <c r="X497" s="295">
        <v>50</v>
      </c>
      <c r="Y497" s="426">
        <v>0</v>
      </c>
      <c r="Z497" s="426">
        <v>1</v>
      </c>
      <c r="AA497" s="426">
        <v>0</v>
      </c>
      <c r="AB497" s="426">
        <v>0</v>
      </c>
      <c r="AC497" s="426">
        <v>0</v>
      </c>
      <c r="AD497" s="426"/>
      <c r="AE497" s="410"/>
      <c r="AF497" s="415"/>
      <c r="AG497" s="415"/>
      <c r="AH497" s="415"/>
      <c r="AI497" s="415"/>
      <c r="AJ497" s="415"/>
      <c r="AK497" s="415"/>
      <c r="AL497" s="415"/>
      <c r="AM497" s="296">
        <f>SUM(Y497:AL497)</f>
        <v>1</v>
      </c>
    </row>
    <row r="498" spans="1:39" ht="15" outlineLevel="1">
      <c r="A498" s="532"/>
      <c r="B498" s="431" t="s">
        <v>308</v>
      </c>
      <c r="C498" s="291" t="s">
        <v>163</v>
      </c>
      <c r="D498" s="295"/>
      <c r="E498" s="295"/>
      <c r="F498" s="295"/>
      <c r="G498" s="295"/>
      <c r="H498" s="295"/>
      <c r="I498" s="295"/>
      <c r="J498" s="295"/>
      <c r="K498" s="295"/>
      <c r="L498" s="295"/>
      <c r="M498" s="295"/>
      <c r="N498" s="295">
        <f>N497</f>
        <v>12</v>
      </c>
      <c r="O498" s="295"/>
      <c r="P498" s="295"/>
      <c r="Q498" s="295"/>
      <c r="R498" s="295"/>
      <c r="S498" s="295"/>
      <c r="T498" s="295"/>
      <c r="U498" s="295"/>
      <c r="V498" s="295"/>
      <c r="W498" s="295"/>
      <c r="X498" s="295"/>
      <c r="Y498" s="411">
        <f>Y497</f>
        <v>0</v>
      </c>
      <c r="Z498" s="411">
        <f t="shared" ref="Z498" si="1367">Z497</f>
        <v>1</v>
      </c>
      <c r="AA498" s="411">
        <f t="shared" ref="AA498" si="1368">AA497</f>
        <v>0</v>
      </c>
      <c r="AB498" s="411">
        <f t="shared" ref="AB498" si="1369">AB497</f>
        <v>0</v>
      </c>
      <c r="AC498" s="411">
        <f t="shared" ref="AC498" si="1370">AC497</f>
        <v>0</v>
      </c>
      <c r="AD498" s="411">
        <f t="shared" ref="AD498" si="1371">AD497</f>
        <v>0</v>
      </c>
      <c r="AE498" s="411">
        <f t="shared" ref="AE498" si="1372">AE497</f>
        <v>0</v>
      </c>
      <c r="AF498" s="411">
        <f t="shared" ref="AF498" si="1373">AF497</f>
        <v>0</v>
      </c>
      <c r="AG498" s="411">
        <f t="shared" ref="AG498" si="1374">AG497</f>
        <v>0</v>
      </c>
      <c r="AH498" s="411">
        <f t="shared" ref="AH498" si="1375">AH497</f>
        <v>0</v>
      </c>
      <c r="AI498" s="411">
        <f t="shared" ref="AI498" si="1376">AI497</f>
        <v>0</v>
      </c>
      <c r="AJ498" s="411">
        <f t="shared" ref="AJ498" si="1377">AJ497</f>
        <v>0</v>
      </c>
      <c r="AK498" s="411">
        <f t="shared" ref="AK498" si="1378">AK497</f>
        <v>0</v>
      </c>
      <c r="AL498" s="411">
        <f t="shared" ref="AL498" si="1379">AL497</f>
        <v>0</v>
      </c>
      <c r="AM498" s="306"/>
    </row>
    <row r="499" spans="1:39" ht="15" outlineLevel="1">
      <c r="A499" s="532"/>
      <c r="B499" s="431"/>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12"/>
      <c r="Z499" s="425"/>
      <c r="AA499" s="425"/>
      <c r="AB499" s="425"/>
      <c r="AC499" s="425"/>
      <c r="AD499" s="425"/>
      <c r="AE499" s="425"/>
      <c r="AF499" s="425"/>
      <c r="AG499" s="425"/>
      <c r="AH499" s="425"/>
      <c r="AI499" s="425"/>
      <c r="AJ499" s="425"/>
      <c r="AK499" s="425"/>
      <c r="AL499" s="425"/>
      <c r="AM499" s="306"/>
    </row>
    <row r="500" spans="1:39" ht="30" outlineLevel="1">
      <c r="A500" s="532">
        <v>28</v>
      </c>
      <c r="B500" s="428" t="s">
        <v>120</v>
      </c>
      <c r="C500" s="291" t="s">
        <v>25</v>
      </c>
      <c r="D500" s="295">
        <v>176982.45384715157</v>
      </c>
      <c r="E500" s="295">
        <v>176982</v>
      </c>
      <c r="F500" s="295">
        <v>176982</v>
      </c>
      <c r="G500" s="295">
        <v>176982</v>
      </c>
      <c r="H500" s="295">
        <v>176982</v>
      </c>
      <c r="I500" s="295">
        <v>176982</v>
      </c>
      <c r="J500" s="295">
        <v>176982</v>
      </c>
      <c r="K500" s="295">
        <v>176982</v>
      </c>
      <c r="L500" s="295">
        <v>176982</v>
      </c>
      <c r="M500" s="295">
        <v>176982</v>
      </c>
      <c r="N500" s="295">
        <v>12</v>
      </c>
      <c r="O500" s="295">
        <v>50</v>
      </c>
      <c r="P500" s="295">
        <v>50</v>
      </c>
      <c r="Q500" s="295">
        <v>50</v>
      </c>
      <c r="R500" s="295">
        <v>50</v>
      </c>
      <c r="S500" s="295">
        <v>50</v>
      </c>
      <c r="T500" s="295">
        <v>50</v>
      </c>
      <c r="U500" s="295">
        <v>50</v>
      </c>
      <c r="V500" s="295">
        <v>50</v>
      </c>
      <c r="W500" s="295">
        <v>50</v>
      </c>
      <c r="X500" s="295">
        <v>50</v>
      </c>
      <c r="Y500" s="426">
        <v>0</v>
      </c>
      <c r="Z500" s="410">
        <v>9.5619351975512787E-2</v>
      </c>
      <c r="AA500" s="410">
        <v>6.7573665125464588E-2</v>
      </c>
      <c r="AB500" s="410">
        <v>3.3361183840630436E-2</v>
      </c>
      <c r="AC500" s="410">
        <v>0.8579295976721848</v>
      </c>
      <c r="AD500" s="410"/>
      <c r="AE500" s="410"/>
      <c r="AF500" s="415"/>
      <c r="AG500" s="415"/>
      <c r="AH500" s="415"/>
      <c r="AI500" s="415"/>
      <c r="AJ500" s="415"/>
      <c r="AK500" s="415"/>
      <c r="AL500" s="415"/>
      <c r="AM500" s="296">
        <f>SUM(Y500:AL500)</f>
        <v>1.0544837986137927</v>
      </c>
    </row>
    <row r="501" spans="1:39" ht="15" outlineLevel="1">
      <c r="A501" s="532"/>
      <c r="B501" s="431" t="s">
        <v>308</v>
      </c>
      <c r="C501" s="340" t="s">
        <v>745</v>
      </c>
      <c r="D501" s="295">
        <v>11882.446914797069</v>
      </c>
      <c r="E501" s="295">
        <f>D501+($G501-$D501)/3</f>
        <v>11843.297943198046</v>
      </c>
      <c r="F501" s="295">
        <f>E501+($G501-$D501)/3</f>
        <v>11804.148971599023</v>
      </c>
      <c r="G501" s="295">
        <v>11765</v>
      </c>
      <c r="H501" s="295"/>
      <c r="I501" s="295"/>
      <c r="J501" s="295"/>
      <c r="K501" s="295"/>
      <c r="L501" s="295"/>
      <c r="M501" s="295"/>
      <c r="N501" s="295">
        <f>N500</f>
        <v>12</v>
      </c>
      <c r="O501" s="295">
        <f>O500/D500*D501</f>
        <v>3.3569562000364108</v>
      </c>
      <c r="P501" s="295">
        <f t="shared" ref="P501:R501" si="1380">P500/E500*E501</f>
        <v>3.3459046522239677</v>
      </c>
      <c r="Q501" s="295">
        <f t="shared" si="1380"/>
        <v>3.3348444959371637</v>
      </c>
      <c r="R501" s="295">
        <f t="shared" si="1380"/>
        <v>3.3237843396503597</v>
      </c>
      <c r="S501" s="295"/>
      <c r="T501" s="295"/>
      <c r="U501" s="295"/>
      <c r="V501" s="295"/>
      <c r="W501" s="295"/>
      <c r="X501" s="295"/>
      <c r="Y501" s="411">
        <v>0</v>
      </c>
      <c r="Z501" s="411">
        <v>1</v>
      </c>
      <c r="AA501" s="411">
        <v>0</v>
      </c>
      <c r="AB501" s="411">
        <v>0</v>
      </c>
      <c r="AC501" s="411">
        <v>0</v>
      </c>
      <c r="AD501" s="411">
        <f t="shared" ref="AD501" si="1381">AD500</f>
        <v>0</v>
      </c>
      <c r="AE501" s="411">
        <f t="shared" ref="AE501" si="1382">AE500</f>
        <v>0</v>
      </c>
      <c r="AF501" s="411">
        <f t="shared" ref="AF501" si="1383">AF500</f>
        <v>0</v>
      </c>
      <c r="AG501" s="411">
        <f t="shared" ref="AG501" si="1384">AG500</f>
        <v>0</v>
      </c>
      <c r="AH501" s="411">
        <f t="shared" ref="AH501" si="1385">AH500</f>
        <v>0</v>
      </c>
      <c r="AI501" s="411">
        <f t="shared" ref="AI501" si="1386">AI500</f>
        <v>0</v>
      </c>
      <c r="AJ501" s="411">
        <f t="shared" ref="AJ501" si="1387">AJ500</f>
        <v>0</v>
      </c>
      <c r="AK501" s="411">
        <f t="shared" ref="AK501" si="1388">AK500</f>
        <v>0</v>
      </c>
      <c r="AL501" s="411">
        <f t="shared" ref="AL501" si="1389">AL500</f>
        <v>0</v>
      </c>
      <c r="AM501" s="306"/>
    </row>
    <row r="502" spans="1:39" ht="15" outlineLevel="1">
      <c r="A502" s="532"/>
      <c r="B502" s="431"/>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25"/>
      <c r="AA502" s="425"/>
      <c r="AB502" s="425"/>
      <c r="AC502" s="425"/>
      <c r="AD502" s="425"/>
      <c r="AE502" s="425"/>
      <c r="AF502" s="425"/>
      <c r="AG502" s="425"/>
      <c r="AH502" s="425"/>
      <c r="AI502" s="425"/>
      <c r="AJ502" s="425"/>
      <c r="AK502" s="425"/>
      <c r="AL502" s="425"/>
      <c r="AM502" s="306"/>
    </row>
    <row r="503" spans="1:39" ht="30" outlineLevel="1">
      <c r="A503" s="532">
        <v>29</v>
      </c>
      <c r="B503" s="428" t="s">
        <v>121</v>
      </c>
      <c r="C503" s="291" t="s">
        <v>25</v>
      </c>
      <c r="D503" s="295"/>
      <c r="E503" s="295"/>
      <c r="F503" s="295"/>
      <c r="G503" s="295"/>
      <c r="H503" s="295"/>
      <c r="I503" s="295"/>
      <c r="J503" s="295"/>
      <c r="K503" s="295"/>
      <c r="L503" s="295"/>
      <c r="M503" s="295"/>
      <c r="N503" s="295">
        <v>3</v>
      </c>
      <c r="O503" s="295"/>
      <c r="P503" s="295"/>
      <c r="Q503" s="295"/>
      <c r="R503" s="295"/>
      <c r="S503" s="295"/>
      <c r="T503" s="295"/>
      <c r="U503" s="295"/>
      <c r="V503" s="295"/>
      <c r="W503" s="295"/>
      <c r="X503" s="295"/>
      <c r="Y503" s="426"/>
      <c r="Z503" s="410"/>
      <c r="AA503" s="410"/>
      <c r="AB503" s="410"/>
      <c r="AC503" s="410"/>
      <c r="AD503" s="410"/>
      <c r="AE503" s="410"/>
      <c r="AF503" s="415"/>
      <c r="AG503" s="415"/>
      <c r="AH503" s="415"/>
      <c r="AI503" s="415"/>
      <c r="AJ503" s="415"/>
      <c r="AK503" s="415"/>
      <c r="AL503" s="415"/>
      <c r="AM503" s="296">
        <f>SUM(Y503:AL503)</f>
        <v>0</v>
      </c>
    </row>
    <row r="504" spans="1:39" ht="15" outlineLevel="1">
      <c r="A504" s="532"/>
      <c r="B504" s="431" t="s">
        <v>308</v>
      </c>
      <c r="C504" s="291" t="s">
        <v>163</v>
      </c>
      <c r="D504" s="295"/>
      <c r="E504" s="295"/>
      <c r="F504" s="295"/>
      <c r="G504" s="295"/>
      <c r="H504" s="295"/>
      <c r="I504" s="295"/>
      <c r="J504" s="295"/>
      <c r="K504" s="295"/>
      <c r="L504" s="295"/>
      <c r="M504" s="295"/>
      <c r="N504" s="295">
        <f>N503</f>
        <v>3</v>
      </c>
      <c r="O504" s="295"/>
      <c r="P504" s="295"/>
      <c r="Q504" s="295"/>
      <c r="R504" s="295"/>
      <c r="S504" s="295"/>
      <c r="T504" s="295"/>
      <c r="U504" s="295"/>
      <c r="V504" s="295"/>
      <c r="W504" s="295"/>
      <c r="X504" s="295"/>
      <c r="Y504" s="411">
        <f>Y503</f>
        <v>0</v>
      </c>
      <c r="Z504" s="411">
        <f t="shared" ref="Z504" si="1390">Z503</f>
        <v>0</v>
      </c>
      <c r="AA504" s="411">
        <f t="shared" ref="AA504" si="1391">AA503</f>
        <v>0</v>
      </c>
      <c r="AB504" s="411">
        <f t="shared" ref="AB504" si="1392">AB503</f>
        <v>0</v>
      </c>
      <c r="AC504" s="411">
        <f t="shared" ref="AC504" si="1393">AC503</f>
        <v>0</v>
      </c>
      <c r="AD504" s="411">
        <f t="shared" ref="AD504" si="1394">AD503</f>
        <v>0</v>
      </c>
      <c r="AE504" s="411">
        <f t="shared" ref="AE504" si="1395">AE503</f>
        <v>0</v>
      </c>
      <c r="AF504" s="411">
        <f t="shared" ref="AF504" si="1396">AF503</f>
        <v>0</v>
      </c>
      <c r="AG504" s="411">
        <f t="shared" ref="AG504" si="1397">AG503</f>
        <v>0</v>
      </c>
      <c r="AH504" s="411">
        <f t="shared" ref="AH504" si="1398">AH503</f>
        <v>0</v>
      </c>
      <c r="AI504" s="411">
        <f t="shared" ref="AI504" si="1399">AI503</f>
        <v>0</v>
      </c>
      <c r="AJ504" s="411">
        <f t="shared" ref="AJ504" si="1400">AJ503</f>
        <v>0</v>
      </c>
      <c r="AK504" s="411">
        <f t="shared" ref="AK504" si="1401">AK503</f>
        <v>0</v>
      </c>
      <c r="AL504" s="411">
        <f t="shared" ref="AL504" si="1402">AL503</f>
        <v>0</v>
      </c>
      <c r="AM504" s="306"/>
    </row>
    <row r="505" spans="1:39" ht="15" outlineLevel="1">
      <c r="A505" s="532"/>
      <c r="B505" s="431"/>
      <c r="C505" s="291"/>
      <c r="D505" s="291"/>
      <c r="E505" s="291"/>
      <c r="F505" s="291"/>
      <c r="G505" s="291"/>
      <c r="H505" s="291"/>
      <c r="I505" s="291"/>
      <c r="J505" s="291"/>
      <c r="K505" s="291"/>
      <c r="L505" s="291"/>
      <c r="M505" s="291"/>
      <c r="N505" s="291"/>
      <c r="O505" s="291"/>
      <c r="P505" s="291"/>
      <c r="Q505" s="291"/>
      <c r="R505" s="291"/>
      <c r="S505" s="291"/>
      <c r="T505" s="291"/>
      <c r="U505" s="291"/>
      <c r="V505" s="291"/>
      <c r="W505" s="291"/>
      <c r="X505" s="291"/>
      <c r="Y505" s="412"/>
      <c r="Z505" s="425"/>
      <c r="AA505" s="425"/>
      <c r="AB505" s="425"/>
      <c r="AC505" s="425"/>
      <c r="AD505" s="425"/>
      <c r="AE505" s="425"/>
      <c r="AF505" s="425"/>
      <c r="AG505" s="425"/>
      <c r="AH505" s="425"/>
      <c r="AI505" s="425"/>
      <c r="AJ505" s="425"/>
      <c r="AK505" s="425"/>
      <c r="AL505" s="425"/>
      <c r="AM505" s="306"/>
    </row>
    <row r="506" spans="1:39" ht="30" outlineLevel="1">
      <c r="A506" s="532">
        <v>30</v>
      </c>
      <c r="B506" s="428" t="s">
        <v>122</v>
      </c>
      <c r="C506" s="291" t="s">
        <v>25</v>
      </c>
      <c r="D506" s="295"/>
      <c r="E506" s="295"/>
      <c r="F506" s="295"/>
      <c r="G506" s="295"/>
      <c r="H506" s="295"/>
      <c r="I506" s="295"/>
      <c r="J506" s="295"/>
      <c r="K506" s="295"/>
      <c r="L506" s="295"/>
      <c r="M506" s="295"/>
      <c r="N506" s="295">
        <v>12</v>
      </c>
      <c r="O506" s="295"/>
      <c r="P506" s="295"/>
      <c r="Q506" s="295"/>
      <c r="R506" s="295"/>
      <c r="S506" s="295"/>
      <c r="T506" s="295"/>
      <c r="U506" s="295"/>
      <c r="V506" s="295"/>
      <c r="W506" s="295"/>
      <c r="X506" s="295"/>
      <c r="Y506" s="426"/>
      <c r="Z506" s="410"/>
      <c r="AA506" s="410"/>
      <c r="AB506" s="410"/>
      <c r="AC506" s="410"/>
      <c r="AD506" s="410"/>
      <c r="AE506" s="410"/>
      <c r="AF506" s="415"/>
      <c r="AG506" s="415"/>
      <c r="AH506" s="415"/>
      <c r="AI506" s="415"/>
      <c r="AJ506" s="415"/>
      <c r="AK506" s="415"/>
      <c r="AL506" s="415"/>
      <c r="AM506" s="296">
        <f>SUM(Y506:AL506)</f>
        <v>0</v>
      </c>
    </row>
    <row r="507" spans="1:39" ht="15" outlineLevel="1">
      <c r="A507" s="532"/>
      <c r="B507" s="431" t="s">
        <v>308</v>
      </c>
      <c r="C507" s="291" t="s">
        <v>163</v>
      </c>
      <c r="D507" s="295"/>
      <c r="E507" s="295"/>
      <c r="F507" s="295"/>
      <c r="G507" s="295"/>
      <c r="H507" s="295"/>
      <c r="I507" s="295"/>
      <c r="J507" s="295"/>
      <c r="K507" s="295"/>
      <c r="L507" s="295"/>
      <c r="M507" s="295"/>
      <c r="N507" s="295">
        <f>N506</f>
        <v>12</v>
      </c>
      <c r="O507" s="295"/>
      <c r="P507" s="295"/>
      <c r="Q507" s="295"/>
      <c r="R507" s="295"/>
      <c r="S507" s="295"/>
      <c r="T507" s="295"/>
      <c r="U507" s="295"/>
      <c r="V507" s="295"/>
      <c r="W507" s="295"/>
      <c r="X507" s="295"/>
      <c r="Y507" s="411">
        <f>Y506</f>
        <v>0</v>
      </c>
      <c r="Z507" s="411">
        <f t="shared" ref="Z507" si="1403">Z506</f>
        <v>0</v>
      </c>
      <c r="AA507" s="411">
        <f t="shared" ref="AA507" si="1404">AA506</f>
        <v>0</v>
      </c>
      <c r="AB507" s="411">
        <f t="shared" ref="AB507" si="1405">AB506</f>
        <v>0</v>
      </c>
      <c r="AC507" s="411">
        <f t="shared" ref="AC507" si="1406">AC506</f>
        <v>0</v>
      </c>
      <c r="AD507" s="411">
        <f t="shared" ref="AD507" si="1407">AD506</f>
        <v>0</v>
      </c>
      <c r="AE507" s="411">
        <f t="shared" ref="AE507" si="1408">AE506</f>
        <v>0</v>
      </c>
      <c r="AF507" s="411">
        <f t="shared" ref="AF507" si="1409">AF506</f>
        <v>0</v>
      </c>
      <c r="AG507" s="411">
        <f t="shared" ref="AG507" si="1410">AG506</f>
        <v>0</v>
      </c>
      <c r="AH507" s="411">
        <f t="shared" ref="AH507" si="1411">AH506</f>
        <v>0</v>
      </c>
      <c r="AI507" s="411">
        <f t="shared" ref="AI507" si="1412">AI506</f>
        <v>0</v>
      </c>
      <c r="AJ507" s="411">
        <f t="shared" ref="AJ507" si="1413">AJ506</f>
        <v>0</v>
      </c>
      <c r="AK507" s="411">
        <f t="shared" ref="AK507" si="1414">AK506</f>
        <v>0</v>
      </c>
      <c r="AL507" s="411">
        <f t="shared" ref="AL507" si="1415">AL506</f>
        <v>0</v>
      </c>
      <c r="AM507" s="306"/>
    </row>
    <row r="508" spans="1:39" ht="15" outlineLevel="1">
      <c r="A508" s="532"/>
      <c r="B508" s="431"/>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ht="30" outlineLevel="1">
      <c r="A509" s="532">
        <v>31</v>
      </c>
      <c r="B509" s="428" t="s">
        <v>123</v>
      </c>
      <c r="C509" s="291" t="s">
        <v>25</v>
      </c>
      <c r="D509" s="295"/>
      <c r="E509" s="295"/>
      <c r="F509" s="295"/>
      <c r="G509" s="295"/>
      <c r="H509" s="295"/>
      <c r="I509" s="295"/>
      <c r="J509" s="295"/>
      <c r="K509" s="295"/>
      <c r="L509" s="295"/>
      <c r="M509" s="295"/>
      <c r="N509" s="295">
        <v>12</v>
      </c>
      <c r="O509" s="295"/>
      <c r="P509" s="295"/>
      <c r="Q509" s="295"/>
      <c r="R509" s="295"/>
      <c r="S509" s="295"/>
      <c r="T509" s="295"/>
      <c r="U509" s="295"/>
      <c r="V509" s="295"/>
      <c r="W509" s="295"/>
      <c r="X509" s="295"/>
      <c r="Y509" s="426"/>
      <c r="Z509" s="410"/>
      <c r="AA509" s="410"/>
      <c r="AB509" s="410"/>
      <c r="AC509" s="410"/>
      <c r="AD509" s="410"/>
      <c r="AE509" s="410"/>
      <c r="AF509" s="415"/>
      <c r="AG509" s="415"/>
      <c r="AH509" s="415"/>
      <c r="AI509" s="415"/>
      <c r="AJ509" s="415"/>
      <c r="AK509" s="415"/>
      <c r="AL509" s="415"/>
      <c r="AM509" s="296">
        <f>SUM(Y509:AL509)</f>
        <v>0</v>
      </c>
    </row>
    <row r="510" spans="1:39" ht="15" outlineLevel="1">
      <c r="A510" s="532"/>
      <c r="B510" s="431" t="s">
        <v>308</v>
      </c>
      <c r="C510" s="291" t="s">
        <v>163</v>
      </c>
      <c r="D510" s="295"/>
      <c r="E510" s="295"/>
      <c r="F510" s="295"/>
      <c r="G510" s="295"/>
      <c r="H510" s="295"/>
      <c r="I510" s="295"/>
      <c r="J510" s="295"/>
      <c r="K510" s="295"/>
      <c r="L510" s="295"/>
      <c r="M510" s="295"/>
      <c r="N510" s="295">
        <f>N509</f>
        <v>12</v>
      </c>
      <c r="O510" s="295"/>
      <c r="P510" s="295"/>
      <c r="Q510" s="295"/>
      <c r="R510" s="295"/>
      <c r="S510" s="295"/>
      <c r="T510" s="295"/>
      <c r="U510" s="295"/>
      <c r="V510" s="295"/>
      <c r="W510" s="295"/>
      <c r="X510" s="295"/>
      <c r="Y510" s="411">
        <f>Y509</f>
        <v>0</v>
      </c>
      <c r="Z510" s="411">
        <f t="shared" ref="Z510" si="1416">Z509</f>
        <v>0</v>
      </c>
      <c r="AA510" s="411">
        <f t="shared" ref="AA510" si="1417">AA509</f>
        <v>0</v>
      </c>
      <c r="AB510" s="411">
        <f t="shared" ref="AB510" si="1418">AB509</f>
        <v>0</v>
      </c>
      <c r="AC510" s="411">
        <f t="shared" ref="AC510" si="1419">AC509</f>
        <v>0</v>
      </c>
      <c r="AD510" s="411">
        <f t="shared" ref="AD510" si="1420">AD509</f>
        <v>0</v>
      </c>
      <c r="AE510" s="411">
        <f t="shared" ref="AE510" si="1421">AE509</f>
        <v>0</v>
      </c>
      <c r="AF510" s="411">
        <f t="shared" ref="AF510" si="1422">AF509</f>
        <v>0</v>
      </c>
      <c r="AG510" s="411">
        <f t="shared" ref="AG510" si="1423">AG509</f>
        <v>0</v>
      </c>
      <c r="AH510" s="411">
        <f t="shared" ref="AH510" si="1424">AH509</f>
        <v>0</v>
      </c>
      <c r="AI510" s="411">
        <f t="shared" ref="AI510" si="1425">AI509</f>
        <v>0</v>
      </c>
      <c r="AJ510" s="411">
        <f t="shared" ref="AJ510" si="1426">AJ509</f>
        <v>0</v>
      </c>
      <c r="AK510" s="411">
        <f t="shared" ref="AK510" si="1427">AK509</f>
        <v>0</v>
      </c>
      <c r="AL510" s="411">
        <f t="shared" ref="AL510" si="1428">AL509</f>
        <v>0</v>
      </c>
      <c r="AM510" s="306"/>
    </row>
    <row r="511" spans="1:39" ht="15" outlineLevel="1">
      <c r="A511" s="532"/>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ht="15" outlineLevel="1">
      <c r="A512" s="532">
        <v>32</v>
      </c>
      <c r="B512" s="428" t="s">
        <v>124</v>
      </c>
      <c r="C512" s="291" t="s">
        <v>25</v>
      </c>
      <c r="D512" s="295">
        <v>1564597.2361130677</v>
      </c>
      <c r="E512" s="295">
        <v>340167</v>
      </c>
      <c r="F512" s="295">
        <v>340167</v>
      </c>
      <c r="G512" s="295">
        <v>340167</v>
      </c>
      <c r="H512" s="295">
        <v>340167</v>
      </c>
      <c r="I512" s="295">
        <v>65921</v>
      </c>
      <c r="J512" s="295">
        <v>0</v>
      </c>
      <c r="K512" s="295">
        <v>0</v>
      </c>
      <c r="L512" s="295">
        <v>0</v>
      </c>
      <c r="M512" s="295">
        <v>0</v>
      </c>
      <c r="N512" s="295">
        <v>12</v>
      </c>
      <c r="O512" s="295">
        <v>1133</v>
      </c>
      <c r="P512" s="295">
        <v>641</v>
      </c>
      <c r="Q512" s="295">
        <v>641</v>
      </c>
      <c r="R512" s="295">
        <v>641</v>
      </c>
      <c r="S512" s="295">
        <v>641</v>
      </c>
      <c r="T512" s="295">
        <v>11</v>
      </c>
      <c r="U512" s="295">
        <v>0</v>
      </c>
      <c r="V512" s="295">
        <v>0</v>
      </c>
      <c r="W512" s="295">
        <v>0</v>
      </c>
      <c r="X512" s="295">
        <v>0</v>
      </c>
      <c r="Y512" s="426">
        <v>0</v>
      </c>
      <c r="Z512" s="426">
        <v>0</v>
      </c>
      <c r="AA512" s="426">
        <v>0</v>
      </c>
      <c r="AB512" s="426">
        <v>0</v>
      </c>
      <c r="AC512" s="426">
        <v>1</v>
      </c>
      <c r="AD512" s="410"/>
      <c r="AE512" s="410"/>
      <c r="AF512" s="415"/>
      <c r="AG512" s="415"/>
      <c r="AH512" s="415"/>
      <c r="AI512" s="415"/>
      <c r="AJ512" s="415"/>
      <c r="AK512" s="415"/>
      <c r="AL512" s="415"/>
      <c r="AM512" s="296">
        <f>SUM(Y512:AL512)</f>
        <v>1</v>
      </c>
    </row>
    <row r="513" spans="1:39" ht="15" outlineLevel="1">
      <c r="A513" s="532"/>
      <c r="B513" s="431" t="s">
        <v>308</v>
      </c>
      <c r="C513" s="291" t="s">
        <v>163</v>
      </c>
      <c r="D513" s="295"/>
      <c r="E513" s="295"/>
      <c r="F513" s="295"/>
      <c r="G513" s="295"/>
      <c r="H513" s="295"/>
      <c r="I513" s="295"/>
      <c r="J513" s="295"/>
      <c r="K513" s="295"/>
      <c r="L513" s="295"/>
      <c r="M513" s="295"/>
      <c r="N513" s="295">
        <f>N512</f>
        <v>12</v>
      </c>
      <c r="O513" s="295"/>
      <c r="P513" s="295"/>
      <c r="Q513" s="295"/>
      <c r="R513" s="295"/>
      <c r="S513" s="295"/>
      <c r="T513" s="295"/>
      <c r="U513" s="295"/>
      <c r="V513" s="295"/>
      <c r="W513" s="295"/>
      <c r="X513" s="295"/>
      <c r="Y513" s="411">
        <f>Y512</f>
        <v>0</v>
      </c>
      <c r="Z513" s="411">
        <f t="shared" ref="Z513" si="1429">Z512</f>
        <v>0</v>
      </c>
      <c r="AA513" s="411">
        <f t="shared" ref="AA513" si="1430">AA512</f>
        <v>0</v>
      </c>
      <c r="AB513" s="411">
        <f t="shared" ref="AB513" si="1431">AB512</f>
        <v>0</v>
      </c>
      <c r="AC513" s="411">
        <f t="shared" ref="AC513" si="1432">AC512</f>
        <v>1</v>
      </c>
      <c r="AD513" s="411">
        <f t="shared" ref="AD513" si="1433">AD512</f>
        <v>0</v>
      </c>
      <c r="AE513" s="411">
        <f t="shared" ref="AE513" si="1434">AE512</f>
        <v>0</v>
      </c>
      <c r="AF513" s="411">
        <f t="shared" ref="AF513" si="1435">AF512</f>
        <v>0</v>
      </c>
      <c r="AG513" s="411">
        <f t="shared" ref="AG513" si="1436">AG512</f>
        <v>0</v>
      </c>
      <c r="AH513" s="411">
        <f t="shared" ref="AH513" si="1437">AH512</f>
        <v>0</v>
      </c>
      <c r="AI513" s="411">
        <f t="shared" ref="AI513" si="1438">AI512</f>
        <v>0</v>
      </c>
      <c r="AJ513" s="411">
        <f t="shared" ref="AJ513" si="1439">AJ512</f>
        <v>0</v>
      </c>
      <c r="AK513" s="411">
        <f t="shared" ref="AK513" si="1440">AK512</f>
        <v>0</v>
      </c>
      <c r="AL513" s="411">
        <f t="shared" ref="AL513" si="1441">AL512</f>
        <v>0</v>
      </c>
      <c r="AM513" s="306"/>
    </row>
    <row r="514" spans="1:39" ht="15"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ht="15.6" outlineLevel="1">
      <c r="A515" s="532"/>
      <c r="B515" s="504" t="s">
        <v>500</v>
      </c>
      <c r="C515" s="291"/>
      <c r="D515" s="291"/>
      <c r="E515" s="291"/>
      <c r="F515" s="291"/>
      <c r="G515" s="291"/>
      <c r="H515" s="291"/>
      <c r="I515" s="291"/>
      <c r="J515" s="291"/>
      <c r="K515" s="291"/>
      <c r="L515" s="291"/>
      <c r="M515" s="291"/>
      <c r="N515" s="291"/>
      <c r="O515" s="291"/>
      <c r="P515" s="291"/>
      <c r="Q515" s="291"/>
      <c r="R515" s="291"/>
      <c r="S515" s="291"/>
      <c r="T515" s="291"/>
      <c r="U515" s="291"/>
      <c r="V515" s="291"/>
      <c r="W515" s="291"/>
      <c r="X515" s="291"/>
      <c r="Y515" s="412"/>
      <c r="Z515" s="425"/>
      <c r="AA515" s="425"/>
      <c r="AB515" s="425"/>
      <c r="AC515" s="425"/>
      <c r="AD515" s="425"/>
      <c r="AE515" s="425"/>
      <c r="AF515" s="425"/>
      <c r="AG515" s="425"/>
      <c r="AH515" s="425"/>
      <c r="AI515" s="425"/>
      <c r="AJ515" s="425"/>
      <c r="AK515" s="425"/>
      <c r="AL515" s="425"/>
      <c r="AM515" s="306"/>
    </row>
    <row r="516" spans="1:39" ht="15" outlineLevel="1">
      <c r="A516" s="532">
        <v>33</v>
      </c>
      <c r="B516" s="428" t="s">
        <v>125</v>
      </c>
      <c r="C516" s="291" t="s">
        <v>25</v>
      </c>
      <c r="D516" s="295"/>
      <c r="E516" s="295"/>
      <c r="F516" s="295"/>
      <c r="G516" s="295"/>
      <c r="H516" s="295"/>
      <c r="I516" s="295"/>
      <c r="J516" s="295"/>
      <c r="K516" s="295"/>
      <c r="L516" s="295"/>
      <c r="M516" s="295"/>
      <c r="N516" s="295">
        <v>0</v>
      </c>
      <c r="O516" s="295"/>
      <c r="P516" s="295"/>
      <c r="Q516" s="295"/>
      <c r="R516" s="295"/>
      <c r="S516" s="295"/>
      <c r="T516" s="295"/>
      <c r="U516" s="295"/>
      <c r="V516" s="295"/>
      <c r="W516" s="295"/>
      <c r="X516" s="295"/>
      <c r="Y516" s="426"/>
      <c r="Z516" s="410"/>
      <c r="AA516" s="410"/>
      <c r="AB516" s="410"/>
      <c r="AC516" s="410"/>
      <c r="AD516" s="410"/>
      <c r="AE516" s="410"/>
      <c r="AF516" s="415"/>
      <c r="AG516" s="415"/>
      <c r="AH516" s="415"/>
      <c r="AI516" s="415"/>
      <c r="AJ516" s="415"/>
      <c r="AK516" s="415"/>
      <c r="AL516" s="415"/>
      <c r="AM516" s="296">
        <f>SUM(Y516:AL516)</f>
        <v>0</v>
      </c>
    </row>
    <row r="517" spans="1:39" ht="15" outlineLevel="1">
      <c r="A517" s="532"/>
      <c r="B517" s="431" t="s">
        <v>308</v>
      </c>
      <c r="C517" s="291" t="s">
        <v>163</v>
      </c>
      <c r="D517" s="295"/>
      <c r="E517" s="295"/>
      <c r="F517" s="295"/>
      <c r="G517" s="295"/>
      <c r="H517" s="295"/>
      <c r="I517" s="295"/>
      <c r="J517" s="295"/>
      <c r="K517" s="295"/>
      <c r="L517" s="295"/>
      <c r="M517" s="295"/>
      <c r="N517" s="295">
        <f>N516</f>
        <v>0</v>
      </c>
      <c r="O517" s="295"/>
      <c r="P517" s="295"/>
      <c r="Q517" s="295"/>
      <c r="R517" s="295"/>
      <c r="S517" s="295"/>
      <c r="T517" s="295"/>
      <c r="U517" s="295"/>
      <c r="V517" s="295"/>
      <c r="W517" s="295"/>
      <c r="X517" s="295"/>
      <c r="Y517" s="411">
        <f>Y516</f>
        <v>0</v>
      </c>
      <c r="Z517" s="411">
        <f t="shared" ref="Z517" si="1442">Z516</f>
        <v>0</v>
      </c>
      <c r="AA517" s="411">
        <f t="shared" ref="AA517" si="1443">AA516</f>
        <v>0</v>
      </c>
      <c r="AB517" s="411">
        <f t="shared" ref="AB517" si="1444">AB516</f>
        <v>0</v>
      </c>
      <c r="AC517" s="411">
        <f t="shared" ref="AC517" si="1445">AC516</f>
        <v>0</v>
      </c>
      <c r="AD517" s="411">
        <f t="shared" ref="AD517" si="1446">AD516</f>
        <v>0</v>
      </c>
      <c r="AE517" s="411">
        <f t="shared" ref="AE517" si="1447">AE516</f>
        <v>0</v>
      </c>
      <c r="AF517" s="411">
        <f t="shared" ref="AF517" si="1448">AF516</f>
        <v>0</v>
      </c>
      <c r="AG517" s="411">
        <f t="shared" ref="AG517" si="1449">AG516</f>
        <v>0</v>
      </c>
      <c r="AH517" s="411">
        <f t="shared" ref="AH517" si="1450">AH516</f>
        <v>0</v>
      </c>
      <c r="AI517" s="411">
        <f t="shared" ref="AI517" si="1451">AI516</f>
        <v>0</v>
      </c>
      <c r="AJ517" s="411">
        <f t="shared" ref="AJ517" si="1452">AJ516</f>
        <v>0</v>
      </c>
      <c r="AK517" s="411">
        <f t="shared" ref="AK517" si="1453">AK516</f>
        <v>0</v>
      </c>
      <c r="AL517" s="411">
        <f t="shared" ref="AL517" si="1454">AL516</f>
        <v>0</v>
      </c>
      <c r="AM517" s="306"/>
    </row>
    <row r="518" spans="1:39" ht="15" outlineLevel="1">
      <c r="A518" s="532"/>
      <c r="B518" s="428"/>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15" outlineLevel="1">
      <c r="A519" s="532">
        <v>34</v>
      </c>
      <c r="B519" s="428" t="s">
        <v>126</v>
      </c>
      <c r="C519" s="291" t="s">
        <v>25</v>
      </c>
      <c r="D519" s="295"/>
      <c r="E519" s="295"/>
      <c r="F519" s="295"/>
      <c r="G519" s="295"/>
      <c r="H519" s="295"/>
      <c r="I519" s="295"/>
      <c r="J519" s="295"/>
      <c r="K519" s="295"/>
      <c r="L519" s="295"/>
      <c r="M519" s="295"/>
      <c r="N519" s="295">
        <v>0</v>
      </c>
      <c r="O519" s="295"/>
      <c r="P519" s="295"/>
      <c r="Q519" s="295"/>
      <c r="R519" s="295"/>
      <c r="S519" s="295"/>
      <c r="T519" s="295"/>
      <c r="U519" s="295"/>
      <c r="V519" s="295"/>
      <c r="W519" s="295"/>
      <c r="X519" s="295"/>
      <c r="Y519" s="426"/>
      <c r="Z519" s="410"/>
      <c r="AA519" s="410"/>
      <c r="AB519" s="410"/>
      <c r="AC519" s="410"/>
      <c r="AD519" s="410"/>
      <c r="AE519" s="410"/>
      <c r="AF519" s="415"/>
      <c r="AG519" s="415"/>
      <c r="AH519" s="415"/>
      <c r="AI519" s="415"/>
      <c r="AJ519" s="415"/>
      <c r="AK519" s="415"/>
      <c r="AL519" s="415"/>
      <c r="AM519" s="296">
        <f>SUM(Y519:AL519)</f>
        <v>0</v>
      </c>
    </row>
    <row r="520" spans="1:39" ht="15" outlineLevel="1">
      <c r="A520" s="532"/>
      <c r="B520" s="431" t="s">
        <v>308</v>
      </c>
      <c r="C520" s="291" t="s">
        <v>163</v>
      </c>
      <c r="D520" s="295"/>
      <c r="E520" s="295"/>
      <c r="F520" s="295"/>
      <c r="G520" s="295"/>
      <c r="H520" s="295"/>
      <c r="I520" s="295"/>
      <c r="J520" s="295"/>
      <c r="K520" s="295"/>
      <c r="L520" s="295"/>
      <c r="M520" s="295"/>
      <c r="N520" s="295">
        <f>N519</f>
        <v>0</v>
      </c>
      <c r="O520" s="295"/>
      <c r="P520" s="295"/>
      <c r="Q520" s="295"/>
      <c r="R520" s="295"/>
      <c r="S520" s="295"/>
      <c r="T520" s="295"/>
      <c r="U520" s="295"/>
      <c r="V520" s="295"/>
      <c r="W520" s="295"/>
      <c r="X520" s="295"/>
      <c r="Y520" s="411">
        <f>Y519</f>
        <v>0</v>
      </c>
      <c r="Z520" s="411">
        <f t="shared" ref="Z520" si="1455">Z519</f>
        <v>0</v>
      </c>
      <c r="AA520" s="411">
        <f t="shared" ref="AA520" si="1456">AA519</f>
        <v>0</v>
      </c>
      <c r="AB520" s="411">
        <f t="shared" ref="AB520" si="1457">AB519</f>
        <v>0</v>
      </c>
      <c r="AC520" s="411">
        <f t="shared" ref="AC520" si="1458">AC519</f>
        <v>0</v>
      </c>
      <c r="AD520" s="411">
        <f t="shared" ref="AD520" si="1459">AD519</f>
        <v>0</v>
      </c>
      <c r="AE520" s="411">
        <f t="shared" ref="AE520" si="1460">AE519</f>
        <v>0</v>
      </c>
      <c r="AF520" s="411">
        <f t="shared" ref="AF520" si="1461">AF519</f>
        <v>0</v>
      </c>
      <c r="AG520" s="411">
        <f t="shared" ref="AG520" si="1462">AG519</f>
        <v>0</v>
      </c>
      <c r="AH520" s="411">
        <f t="shared" ref="AH520" si="1463">AH519</f>
        <v>0</v>
      </c>
      <c r="AI520" s="411">
        <f t="shared" ref="AI520" si="1464">AI519</f>
        <v>0</v>
      </c>
      <c r="AJ520" s="411">
        <f t="shared" ref="AJ520" si="1465">AJ519</f>
        <v>0</v>
      </c>
      <c r="AK520" s="411">
        <f t="shared" ref="AK520" si="1466">AK519</f>
        <v>0</v>
      </c>
      <c r="AL520" s="411">
        <f t="shared" ref="AL520" si="1467">AL519</f>
        <v>0</v>
      </c>
      <c r="AM520" s="306"/>
    </row>
    <row r="521" spans="1:39" ht="15" outlineLevel="1">
      <c r="A521" s="532"/>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15" outlineLevel="1">
      <c r="A522" s="532">
        <v>35</v>
      </c>
      <c r="B522" s="428" t="s">
        <v>127</v>
      </c>
      <c r="C522" s="291" t="s">
        <v>25</v>
      </c>
      <c r="D522" s="295"/>
      <c r="E522" s="295"/>
      <c r="F522" s="295"/>
      <c r="G522" s="295"/>
      <c r="H522" s="295"/>
      <c r="I522" s="295"/>
      <c r="J522" s="295"/>
      <c r="K522" s="295"/>
      <c r="L522" s="295"/>
      <c r="M522" s="295"/>
      <c r="N522" s="295">
        <v>0</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ht="15" outlineLevel="1">
      <c r="A523" s="532"/>
      <c r="B523" s="431" t="s">
        <v>308</v>
      </c>
      <c r="C523" s="291" t="s">
        <v>163</v>
      </c>
      <c r="D523" s="295"/>
      <c r="E523" s="295"/>
      <c r="F523" s="295"/>
      <c r="G523" s="295"/>
      <c r="H523" s="295"/>
      <c r="I523" s="295"/>
      <c r="J523" s="295"/>
      <c r="K523" s="295"/>
      <c r="L523" s="295"/>
      <c r="M523" s="295"/>
      <c r="N523" s="295">
        <f>N522</f>
        <v>0</v>
      </c>
      <c r="O523" s="295"/>
      <c r="P523" s="295"/>
      <c r="Q523" s="295"/>
      <c r="R523" s="295"/>
      <c r="S523" s="295"/>
      <c r="T523" s="295"/>
      <c r="U523" s="295"/>
      <c r="V523" s="295"/>
      <c r="W523" s="295"/>
      <c r="X523" s="295"/>
      <c r="Y523" s="411">
        <f>Y522</f>
        <v>0</v>
      </c>
      <c r="Z523" s="411">
        <f t="shared" ref="Z523" si="1468">Z522</f>
        <v>0</v>
      </c>
      <c r="AA523" s="411">
        <f t="shared" ref="AA523" si="1469">AA522</f>
        <v>0</v>
      </c>
      <c r="AB523" s="411">
        <f t="shared" ref="AB523" si="1470">AB522</f>
        <v>0</v>
      </c>
      <c r="AC523" s="411">
        <f t="shared" ref="AC523" si="1471">AC522</f>
        <v>0</v>
      </c>
      <c r="AD523" s="411">
        <f t="shared" ref="AD523" si="1472">AD522</f>
        <v>0</v>
      </c>
      <c r="AE523" s="411">
        <f t="shared" ref="AE523" si="1473">AE522</f>
        <v>0</v>
      </c>
      <c r="AF523" s="411">
        <f t="shared" ref="AF523" si="1474">AF522</f>
        <v>0</v>
      </c>
      <c r="AG523" s="411">
        <f t="shared" ref="AG523" si="1475">AG522</f>
        <v>0</v>
      </c>
      <c r="AH523" s="411">
        <f t="shared" ref="AH523" si="1476">AH522</f>
        <v>0</v>
      </c>
      <c r="AI523" s="411">
        <f t="shared" ref="AI523" si="1477">AI522</f>
        <v>0</v>
      </c>
      <c r="AJ523" s="411">
        <f t="shared" ref="AJ523" si="1478">AJ522</f>
        <v>0</v>
      </c>
      <c r="AK523" s="411">
        <f t="shared" ref="AK523" si="1479">AK522</f>
        <v>0</v>
      </c>
      <c r="AL523" s="411">
        <f t="shared" ref="AL523" si="1480">AL522</f>
        <v>0</v>
      </c>
      <c r="AM523" s="306"/>
    </row>
    <row r="524" spans="1:39" ht="15" outlineLevel="1">
      <c r="A524" s="532"/>
      <c r="B524" s="431"/>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ht="15.6" outlineLevel="1">
      <c r="A525" s="532"/>
      <c r="B525" s="504" t="s">
        <v>501</v>
      </c>
      <c r="C525" s="291"/>
      <c r="D525" s="291"/>
      <c r="E525" s="291"/>
      <c r="F525" s="291"/>
      <c r="G525" s="291"/>
      <c r="H525" s="291"/>
      <c r="I525" s="291"/>
      <c r="J525" s="291"/>
      <c r="K525" s="291"/>
      <c r="L525" s="291"/>
      <c r="M525" s="291"/>
      <c r="N525" s="291"/>
      <c r="O525" s="291"/>
      <c r="P525" s="291"/>
      <c r="Q525" s="291"/>
      <c r="R525" s="291"/>
      <c r="S525" s="291"/>
      <c r="T525" s="291"/>
      <c r="U525" s="291"/>
      <c r="V525" s="291"/>
      <c r="W525" s="291"/>
      <c r="X525" s="291"/>
      <c r="Y525" s="412"/>
      <c r="Z525" s="425"/>
      <c r="AA525" s="425"/>
      <c r="AB525" s="425"/>
      <c r="AC525" s="425"/>
      <c r="AD525" s="425"/>
      <c r="AE525" s="425"/>
      <c r="AF525" s="425"/>
      <c r="AG525" s="425"/>
      <c r="AH525" s="425"/>
      <c r="AI525" s="425"/>
      <c r="AJ525" s="425"/>
      <c r="AK525" s="425"/>
      <c r="AL525" s="425"/>
      <c r="AM525" s="306"/>
    </row>
    <row r="526" spans="1:39" ht="15" outlineLevel="1">
      <c r="A526" s="532"/>
      <c r="B526" s="428" t="s">
        <v>713</v>
      </c>
      <c r="C526" s="291" t="s">
        <v>25</v>
      </c>
      <c r="D526" s="295">
        <v>21663.000000000007</v>
      </c>
      <c r="E526" s="295">
        <v>21663</v>
      </c>
      <c r="F526" s="295">
        <v>21663</v>
      </c>
      <c r="G526" s="295">
        <v>21663</v>
      </c>
      <c r="H526" s="295">
        <v>21663</v>
      </c>
      <c r="I526" s="295">
        <v>20993</v>
      </c>
      <c r="J526" s="295">
        <v>20993</v>
      </c>
      <c r="K526" s="295">
        <v>20993</v>
      </c>
      <c r="L526" s="295">
        <v>20993</v>
      </c>
      <c r="M526" s="295">
        <v>20993</v>
      </c>
      <c r="N526" s="291"/>
      <c r="O526" s="295">
        <v>3</v>
      </c>
      <c r="P526" s="295">
        <v>3</v>
      </c>
      <c r="Q526" s="295">
        <v>3</v>
      </c>
      <c r="R526" s="295">
        <v>3</v>
      </c>
      <c r="S526" s="295">
        <v>3</v>
      </c>
      <c r="T526" s="295">
        <v>2</v>
      </c>
      <c r="U526" s="295">
        <v>2</v>
      </c>
      <c r="V526" s="295">
        <v>2</v>
      </c>
      <c r="W526" s="295">
        <v>2</v>
      </c>
      <c r="X526" s="295">
        <v>2</v>
      </c>
      <c r="Y526" s="426">
        <v>1</v>
      </c>
      <c r="Z526" s="410"/>
      <c r="AA526" s="410"/>
      <c r="AB526" s="410"/>
      <c r="AC526" s="410"/>
      <c r="AD526" s="410"/>
      <c r="AE526" s="410"/>
      <c r="AF526" s="415"/>
      <c r="AG526" s="415"/>
      <c r="AH526" s="415"/>
      <c r="AI526" s="415"/>
      <c r="AJ526" s="415"/>
      <c r="AK526" s="415"/>
      <c r="AL526" s="415"/>
      <c r="AM526" s="296">
        <f>SUM(Y526:AL526)</f>
        <v>1</v>
      </c>
    </row>
    <row r="527" spans="1:39" ht="15" outlineLevel="1">
      <c r="A527" s="532"/>
      <c r="B527" s="431" t="s">
        <v>308</v>
      </c>
      <c r="C527" s="291" t="s">
        <v>163</v>
      </c>
      <c r="D527" s="295"/>
      <c r="E527" s="295"/>
      <c r="F527" s="295"/>
      <c r="G527" s="295"/>
      <c r="H527" s="295"/>
      <c r="I527" s="295"/>
      <c r="J527" s="295"/>
      <c r="K527" s="295"/>
      <c r="L527" s="295"/>
      <c r="M527" s="295"/>
      <c r="N527" s="291"/>
      <c r="O527" s="295"/>
      <c r="P527" s="295"/>
      <c r="Q527" s="295"/>
      <c r="R527" s="295"/>
      <c r="S527" s="295"/>
      <c r="T527" s="295"/>
      <c r="U527" s="295"/>
      <c r="V527" s="295"/>
      <c r="W527" s="295"/>
      <c r="X527" s="295"/>
      <c r="Y527" s="411">
        <f>Y526</f>
        <v>1</v>
      </c>
      <c r="Z527" s="411">
        <f t="shared" ref="Z527:AL527" si="1481">Z526</f>
        <v>0</v>
      </c>
      <c r="AA527" s="411">
        <f t="shared" si="1481"/>
        <v>0</v>
      </c>
      <c r="AB527" s="411">
        <f t="shared" si="1481"/>
        <v>0</v>
      </c>
      <c r="AC527" s="411">
        <f t="shared" si="1481"/>
        <v>0</v>
      </c>
      <c r="AD527" s="411">
        <f t="shared" si="1481"/>
        <v>0</v>
      </c>
      <c r="AE527" s="411">
        <f t="shared" si="1481"/>
        <v>0</v>
      </c>
      <c r="AF527" s="411">
        <f t="shared" si="1481"/>
        <v>0</v>
      </c>
      <c r="AG527" s="411">
        <f t="shared" si="1481"/>
        <v>0</v>
      </c>
      <c r="AH527" s="411">
        <f t="shared" si="1481"/>
        <v>0</v>
      </c>
      <c r="AI527" s="411">
        <f t="shared" si="1481"/>
        <v>0</v>
      </c>
      <c r="AJ527" s="411">
        <f t="shared" si="1481"/>
        <v>0</v>
      </c>
      <c r="AK527" s="411">
        <f t="shared" si="1481"/>
        <v>0</v>
      </c>
      <c r="AL527" s="411">
        <f t="shared" si="1481"/>
        <v>0</v>
      </c>
      <c r="AM527" s="306"/>
    </row>
    <row r="528" spans="1:39" ht="15.6" outlineLevel="1">
      <c r="A528" s="532"/>
      <c r="B528" s="504"/>
      <c r="C528" s="291"/>
      <c r="D528" s="291"/>
      <c r="E528" s="291"/>
      <c r="F528" s="291"/>
      <c r="G528" s="291"/>
      <c r="H528" s="291"/>
      <c r="I528" s="291"/>
      <c r="J528" s="291"/>
      <c r="K528" s="291"/>
      <c r="L528" s="291"/>
      <c r="M528" s="291"/>
      <c r="N528" s="291"/>
      <c r="O528" s="291"/>
      <c r="P528" s="291"/>
      <c r="Q528" s="291"/>
      <c r="R528" s="291"/>
      <c r="S528" s="291"/>
      <c r="T528" s="291"/>
      <c r="U528" s="291"/>
      <c r="V528" s="291"/>
      <c r="W528" s="291"/>
      <c r="X528" s="291"/>
      <c r="Y528" s="412"/>
      <c r="Z528" s="425"/>
      <c r="AA528" s="425"/>
      <c r="AB528" s="425"/>
      <c r="AC528" s="425"/>
      <c r="AD528" s="425"/>
      <c r="AE528" s="425"/>
      <c r="AF528" s="425"/>
      <c r="AG528" s="425"/>
      <c r="AH528" s="425"/>
      <c r="AI528" s="425"/>
      <c r="AJ528" s="425"/>
      <c r="AK528" s="425"/>
      <c r="AL528" s="425"/>
      <c r="AM528" s="306"/>
    </row>
    <row r="529" spans="1:39" ht="45" hidden="1" outlineLevel="1">
      <c r="A529" s="532">
        <v>36</v>
      </c>
      <c r="B529" s="428" t="s">
        <v>128</v>
      </c>
      <c r="C529" s="291" t="s">
        <v>25</v>
      </c>
      <c r="D529" s="295"/>
      <c r="E529" s="295"/>
      <c r="F529" s="295"/>
      <c r="G529" s="295"/>
      <c r="H529" s="295"/>
      <c r="I529" s="295"/>
      <c r="J529" s="295"/>
      <c r="K529" s="295"/>
      <c r="L529" s="295"/>
      <c r="M529" s="295"/>
      <c r="N529" s="295">
        <v>12</v>
      </c>
      <c r="O529" s="295"/>
      <c r="P529" s="295"/>
      <c r="Q529" s="295"/>
      <c r="R529" s="295"/>
      <c r="S529" s="295"/>
      <c r="T529" s="295"/>
      <c r="U529" s="295"/>
      <c r="V529" s="295"/>
      <c r="W529" s="295"/>
      <c r="X529" s="295"/>
      <c r="Y529" s="426"/>
      <c r="Z529" s="410"/>
      <c r="AA529" s="410"/>
      <c r="AB529" s="410"/>
      <c r="AC529" s="410"/>
      <c r="AD529" s="410"/>
      <c r="AE529" s="410"/>
      <c r="AF529" s="415"/>
      <c r="AG529" s="415"/>
      <c r="AH529" s="415"/>
      <c r="AI529" s="415"/>
      <c r="AJ529" s="415"/>
      <c r="AK529" s="415"/>
      <c r="AL529" s="415"/>
      <c r="AM529" s="296">
        <f>SUM(Y529:AL529)</f>
        <v>0</v>
      </c>
    </row>
    <row r="530" spans="1:39" ht="15" hidden="1" outlineLevel="1">
      <c r="A530" s="532"/>
      <c r="B530" s="431" t="s">
        <v>308</v>
      </c>
      <c r="C530" s="291" t="s">
        <v>163</v>
      </c>
      <c r="D530" s="295"/>
      <c r="E530" s="295"/>
      <c r="F530" s="295"/>
      <c r="G530" s="295"/>
      <c r="H530" s="295"/>
      <c r="I530" s="295"/>
      <c r="J530" s="295"/>
      <c r="K530" s="295"/>
      <c r="L530" s="295"/>
      <c r="M530" s="295"/>
      <c r="N530" s="295">
        <f>N529</f>
        <v>12</v>
      </c>
      <c r="O530" s="295"/>
      <c r="P530" s="295"/>
      <c r="Q530" s="295"/>
      <c r="R530" s="295"/>
      <c r="S530" s="295"/>
      <c r="T530" s="295"/>
      <c r="U530" s="295"/>
      <c r="V530" s="295"/>
      <c r="W530" s="295"/>
      <c r="X530" s="295"/>
      <c r="Y530" s="411">
        <f>Y529</f>
        <v>0</v>
      </c>
      <c r="Z530" s="411">
        <f t="shared" ref="Z530" si="1482">Z529</f>
        <v>0</v>
      </c>
      <c r="AA530" s="411">
        <f t="shared" ref="AA530" si="1483">AA529</f>
        <v>0</v>
      </c>
      <c r="AB530" s="411">
        <f t="shared" ref="AB530" si="1484">AB529</f>
        <v>0</v>
      </c>
      <c r="AC530" s="411">
        <f t="shared" ref="AC530" si="1485">AC529</f>
        <v>0</v>
      </c>
      <c r="AD530" s="411">
        <f t="shared" ref="AD530" si="1486">AD529</f>
        <v>0</v>
      </c>
      <c r="AE530" s="411">
        <f t="shared" ref="AE530" si="1487">AE529</f>
        <v>0</v>
      </c>
      <c r="AF530" s="411">
        <f t="shared" ref="AF530" si="1488">AF529</f>
        <v>0</v>
      </c>
      <c r="AG530" s="411">
        <f t="shared" ref="AG530" si="1489">AG529</f>
        <v>0</v>
      </c>
      <c r="AH530" s="411">
        <f t="shared" ref="AH530" si="1490">AH529</f>
        <v>0</v>
      </c>
      <c r="AI530" s="411">
        <f t="shared" ref="AI530" si="1491">AI529</f>
        <v>0</v>
      </c>
      <c r="AJ530" s="411">
        <f t="shared" ref="AJ530" si="1492">AJ529</f>
        <v>0</v>
      </c>
      <c r="AK530" s="411">
        <f t="shared" ref="AK530" si="1493">AK529</f>
        <v>0</v>
      </c>
      <c r="AL530" s="411">
        <f t="shared" ref="AL530" si="1494">AL529</f>
        <v>0</v>
      </c>
      <c r="AM530" s="306"/>
    </row>
    <row r="531" spans="1:39" ht="15" hidden="1" outlineLevel="1">
      <c r="A531" s="532"/>
      <c r="B531" s="428"/>
      <c r="C531" s="291"/>
      <c r="D531" s="291"/>
      <c r="E531" s="291"/>
      <c r="F531" s="291"/>
      <c r="G531" s="291"/>
      <c r="H531" s="291"/>
      <c r="I531" s="291"/>
      <c r="J531" s="291"/>
      <c r="K531" s="291"/>
      <c r="L531" s="291"/>
      <c r="M531" s="291"/>
      <c r="N531" s="291"/>
      <c r="O531" s="291"/>
      <c r="P531" s="291"/>
      <c r="Q531" s="291"/>
      <c r="R531" s="291"/>
      <c r="S531" s="291"/>
      <c r="T531" s="291"/>
      <c r="U531" s="291"/>
      <c r="V531" s="291"/>
      <c r="W531" s="291"/>
      <c r="X531" s="291"/>
      <c r="Y531" s="412"/>
      <c r="Z531" s="425"/>
      <c r="AA531" s="425"/>
      <c r="AB531" s="425"/>
      <c r="AC531" s="425"/>
      <c r="AD531" s="425"/>
      <c r="AE531" s="425"/>
      <c r="AF531" s="425"/>
      <c r="AG531" s="425"/>
      <c r="AH531" s="425"/>
      <c r="AI531" s="425"/>
      <c r="AJ531" s="425"/>
      <c r="AK531" s="425"/>
      <c r="AL531" s="425"/>
      <c r="AM531" s="306"/>
    </row>
    <row r="532" spans="1:39" ht="30" hidden="1" outlineLevel="1">
      <c r="A532" s="532">
        <v>37</v>
      </c>
      <c r="B532" s="428" t="s">
        <v>129</v>
      </c>
      <c r="C532" s="291" t="s">
        <v>25</v>
      </c>
      <c r="D532" s="295"/>
      <c r="E532" s="295"/>
      <c r="F532" s="295"/>
      <c r="G532" s="295"/>
      <c r="H532" s="295"/>
      <c r="I532" s="295"/>
      <c r="J532" s="295"/>
      <c r="K532" s="295"/>
      <c r="L532" s="295"/>
      <c r="M532" s="295"/>
      <c r="N532" s="295">
        <v>12</v>
      </c>
      <c r="O532" s="295"/>
      <c r="P532" s="295"/>
      <c r="Q532" s="295"/>
      <c r="R532" s="295"/>
      <c r="S532" s="295"/>
      <c r="T532" s="295"/>
      <c r="U532" s="295"/>
      <c r="V532" s="295"/>
      <c r="W532" s="295"/>
      <c r="X532" s="295"/>
      <c r="Y532" s="426"/>
      <c r="Z532" s="410"/>
      <c r="AA532" s="410"/>
      <c r="AB532" s="410"/>
      <c r="AC532" s="410"/>
      <c r="AD532" s="410"/>
      <c r="AE532" s="410"/>
      <c r="AF532" s="415"/>
      <c r="AG532" s="415"/>
      <c r="AH532" s="415"/>
      <c r="AI532" s="415"/>
      <c r="AJ532" s="415"/>
      <c r="AK532" s="415"/>
      <c r="AL532" s="415"/>
      <c r="AM532" s="296">
        <f>SUM(Y532:AL532)</f>
        <v>0</v>
      </c>
    </row>
    <row r="533" spans="1:39" ht="15" hidden="1" outlineLevel="1">
      <c r="A533" s="532"/>
      <c r="B533" s="431" t="s">
        <v>308</v>
      </c>
      <c r="C533" s="291" t="s">
        <v>163</v>
      </c>
      <c r="D533" s="295"/>
      <c r="E533" s="295"/>
      <c r="F533" s="295"/>
      <c r="G533" s="295"/>
      <c r="H533" s="295"/>
      <c r="I533" s="295"/>
      <c r="J533" s="295"/>
      <c r="K533" s="295"/>
      <c r="L533" s="295"/>
      <c r="M533" s="295"/>
      <c r="N533" s="295">
        <f>N532</f>
        <v>12</v>
      </c>
      <c r="O533" s="295"/>
      <c r="P533" s="295"/>
      <c r="Q533" s="295"/>
      <c r="R533" s="295"/>
      <c r="S533" s="295"/>
      <c r="T533" s="295"/>
      <c r="U533" s="295"/>
      <c r="V533" s="295"/>
      <c r="W533" s="295"/>
      <c r="X533" s="295"/>
      <c r="Y533" s="411">
        <f>Y532</f>
        <v>0</v>
      </c>
      <c r="Z533" s="411">
        <f t="shared" ref="Z533" si="1495">Z532</f>
        <v>0</v>
      </c>
      <c r="AA533" s="411">
        <f t="shared" ref="AA533" si="1496">AA532</f>
        <v>0</v>
      </c>
      <c r="AB533" s="411">
        <f t="shared" ref="AB533" si="1497">AB532</f>
        <v>0</v>
      </c>
      <c r="AC533" s="411">
        <f t="shared" ref="AC533" si="1498">AC532</f>
        <v>0</v>
      </c>
      <c r="AD533" s="411">
        <f t="shared" ref="AD533" si="1499">AD532</f>
        <v>0</v>
      </c>
      <c r="AE533" s="411">
        <f t="shared" ref="AE533" si="1500">AE532</f>
        <v>0</v>
      </c>
      <c r="AF533" s="411">
        <f t="shared" ref="AF533" si="1501">AF532</f>
        <v>0</v>
      </c>
      <c r="AG533" s="411">
        <f t="shared" ref="AG533" si="1502">AG532</f>
        <v>0</v>
      </c>
      <c r="AH533" s="411">
        <f t="shared" ref="AH533" si="1503">AH532</f>
        <v>0</v>
      </c>
      <c r="AI533" s="411">
        <f t="shared" ref="AI533" si="1504">AI532</f>
        <v>0</v>
      </c>
      <c r="AJ533" s="411">
        <f t="shared" ref="AJ533" si="1505">AJ532</f>
        <v>0</v>
      </c>
      <c r="AK533" s="411">
        <f t="shared" ref="AK533" si="1506">AK532</f>
        <v>0</v>
      </c>
      <c r="AL533" s="411">
        <f t="shared" ref="AL533" si="1507">AL532</f>
        <v>0</v>
      </c>
      <c r="AM533" s="306"/>
    </row>
    <row r="534" spans="1:39" ht="15" hidden="1" outlineLevel="1">
      <c r="A534" s="532"/>
      <c r="B534" s="428"/>
      <c r="C534" s="291"/>
      <c r="D534" s="291"/>
      <c r="E534" s="291"/>
      <c r="F534" s="291"/>
      <c r="G534" s="291"/>
      <c r="H534" s="291"/>
      <c r="I534" s="291"/>
      <c r="J534" s="291"/>
      <c r="K534" s="291"/>
      <c r="L534" s="291"/>
      <c r="M534" s="291"/>
      <c r="N534" s="291"/>
      <c r="O534" s="291"/>
      <c r="P534" s="291"/>
      <c r="Q534" s="291"/>
      <c r="R534" s="291"/>
      <c r="S534" s="291"/>
      <c r="T534" s="291"/>
      <c r="U534" s="291"/>
      <c r="V534" s="291"/>
      <c r="W534" s="291"/>
      <c r="X534" s="291"/>
      <c r="Y534" s="412"/>
      <c r="Z534" s="425"/>
      <c r="AA534" s="425"/>
      <c r="AB534" s="425"/>
      <c r="AC534" s="425"/>
      <c r="AD534" s="425"/>
      <c r="AE534" s="425"/>
      <c r="AF534" s="425"/>
      <c r="AG534" s="425"/>
      <c r="AH534" s="425"/>
      <c r="AI534" s="425"/>
      <c r="AJ534" s="425"/>
      <c r="AK534" s="425"/>
      <c r="AL534" s="425"/>
      <c r="AM534" s="306"/>
    </row>
    <row r="535" spans="1:39" ht="15" hidden="1" outlineLevel="1">
      <c r="A535" s="532">
        <v>38</v>
      </c>
      <c r="B535" s="428" t="s">
        <v>130</v>
      </c>
      <c r="C535" s="291" t="s">
        <v>25</v>
      </c>
      <c r="D535" s="295"/>
      <c r="E535" s="295"/>
      <c r="F535" s="295"/>
      <c r="G535" s="295"/>
      <c r="H535" s="295"/>
      <c r="I535" s="295"/>
      <c r="J535" s="295"/>
      <c r="K535" s="295"/>
      <c r="L535" s="295"/>
      <c r="M535" s="295"/>
      <c r="N535" s="295">
        <v>12</v>
      </c>
      <c r="O535" s="295"/>
      <c r="P535" s="295"/>
      <c r="Q535" s="295"/>
      <c r="R535" s="295"/>
      <c r="S535" s="295"/>
      <c r="T535" s="295"/>
      <c r="U535" s="295"/>
      <c r="V535" s="295"/>
      <c r="W535" s="295"/>
      <c r="X535" s="295"/>
      <c r="Y535" s="426"/>
      <c r="Z535" s="410"/>
      <c r="AA535" s="410"/>
      <c r="AB535" s="410"/>
      <c r="AC535" s="410"/>
      <c r="AD535" s="410"/>
      <c r="AE535" s="410"/>
      <c r="AF535" s="415"/>
      <c r="AG535" s="415"/>
      <c r="AH535" s="415"/>
      <c r="AI535" s="415"/>
      <c r="AJ535" s="415"/>
      <c r="AK535" s="415"/>
      <c r="AL535" s="415"/>
      <c r="AM535" s="296">
        <f>SUM(Y535:AL535)</f>
        <v>0</v>
      </c>
    </row>
    <row r="536" spans="1:39" ht="15" hidden="1" outlineLevel="1">
      <c r="A536" s="532"/>
      <c r="B536" s="431" t="s">
        <v>308</v>
      </c>
      <c r="C536" s="291" t="s">
        <v>163</v>
      </c>
      <c r="D536" s="295"/>
      <c r="E536" s="295"/>
      <c r="F536" s="295"/>
      <c r="G536" s="295"/>
      <c r="H536" s="295"/>
      <c r="I536" s="295"/>
      <c r="J536" s="295"/>
      <c r="K536" s="295"/>
      <c r="L536" s="295"/>
      <c r="M536" s="295"/>
      <c r="N536" s="295">
        <f>N535</f>
        <v>12</v>
      </c>
      <c r="O536" s="295"/>
      <c r="P536" s="295"/>
      <c r="Q536" s="295"/>
      <c r="R536" s="295"/>
      <c r="S536" s="295"/>
      <c r="T536" s="295"/>
      <c r="U536" s="295"/>
      <c r="V536" s="295"/>
      <c r="W536" s="295"/>
      <c r="X536" s="295"/>
      <c r="Y536" s="411">
        <f>Y535</f>
        <v>0</v>
      </c>
      <c r="Z536" s="411">
        <f t="shared" ref="Z536" si="1508">Z535</f>
        <v>0</v>
      </c>
      <c r="AA536" s="411">
        <f t="shared" ref="AA536" si="1509">AA535</f>
        <v>0</v>
      </c>
      <c r="AB536" s="411">
        <f t="shared" ref="AB536" si="1510">AB535</f>
        <v>0</v>
      </c>
      <c r="AC536" s="411">
        <f t="shared" ref="AC536" si="1511">AC535</f>
        <v>0</v>
      </c>
      <c r="AD536" s="411">
        <f t="shared" ref="AD536" si="1512">AD535</f>
        <v>0</v>
      </c>
      <c r="AE536" s="411">
        <f t="shared" ref="AE536" si="1513">AE535</f>
        <v>0</v>
      </c>
      <c r="AF536" s="411">
        <f t="shared" ref="AF536" si="1514">AF535</f>
        <v>0</v>
      </c>
      <c r="AG536" s="411">
        <f t="shared" ref="AG536" si="1515">AG535</f>
        <v>0</v>
      </c>
      <c r="AH536" s="411">
        <f t="shared" ref="AH536" si="1516">AH535</f>
        <v>0</v>
      </c>
      <c r="AI536" s="411">
        <f t="shared" ref="AI536" si="1517">AI535</f>
        <v>0</v>
      </c>
      <c r="AJ536" s="411">
        <f t="shared" ref="AJ536" si="1518">AJ535</f>
        <v>0</v>
      </c>
      <c r="AK536" s="411">
        <f t="shared" ref="AK536" si="1519">AK535</f>
        <v>0</v>
      </c>
      <c r="AL536" s="411">
        <f t="shared" ref="AL536" si="1520">AL535</f>
        <v>0</v>
      </c>
      <c r="AM536" s="306"/>
    </row>
    <row r="537" spans="1:39" ht="15" hidden="1" outlineLevel="1">
      <c r="A537" s="532"/>
      <c r="B537" s="428"/>
      <c r="C537" s="291"/>
      <c r="D537" s="291"/>
      <c r="E537" s="291"/>
      <c r="F537" s="291"/>
      <c r="G537" s="291"/>
      <c r="H537" s="291"/>
      <c r="I537" s="291"/>
      <c r="J537" s="291"/>
      <c r="K537" s="291"/>
      <c r="L537" s="291"/>
      <c r="M537" s="291"/>
      <c r="N537" s="291"/>
      <c r="O537" s="291"/>
      <c r="P537" s="291"/>
      <c r="Q537" s="291"/>
      <c r="R537" s="291"/>
      <c r="S537" s="291"/>
      <c r="T537" s="291"/>
      <c r="U537" s="291"/>
      <c r="V537" s="291"/>
      <c r="W537" s="291"/>
      <c r="X537" s="291"/>
      <c r="Y537" s="412"/>
      <c r="Z537" s="425"/>
      <c r="AA537" s="425"/>
      <c r="AB537" s="425"/>
      <c r="AC537" s="425"/>
      <c r="AD537" s="425"/>
      <c r="AE537" s="425"/>
      <c r="AF537" s="425"/>
      <c r="AG537" s="425"/>
      <c r="AH537" s="425"/>
      <c r="AI537" s="425"/>
      <c r="AJ537" s="425"/>
      <c r="AK537" s="425"/>
      <c r="AL537" s="425"/>
      <c r="AM537" s="306"/>
    </row>
    <row r="538" spans="1:39" ht="30" hidden="1" outlineLevel="1">
      <c r="A538" s="532">
        <v>39</v>
      </c>
      <c r="B538" s="428" t="s">
        <v>131</v>
      </c>
      <c r="C538" s="291" t="s">
        <v>25</v>
      </c>
      <c r="D538" s="295"/>
      <c r="E538" s="295"/>
      <c r="F538" s="295"/>
      <c r="G538" s="295"/>
      <c r="H538" s="295"/>
      <c r="I538" s="295"/>
      <c r="J538" s="295"/>
      <c r="K538" s="295"/>
      <c r="L538" s="295"/>
      <c r="M538" s="295"/>
      <c r="N538" s="295">
        <v>12</v>
      </c>
      <c r="O538" s="295"/>
      <c r="P538" s="295"/>
      <c r="Q538" s="295"/>
      <c r="R538" s="295"/>
      <c r="S538" s="295"/>
      <c r="T538" s="295"/>
      <c r="U538" s="295"/>
      <c r="V538" s="295"/>
      <c r="W538" s="295"/>
      <c r="X538" s="295"/>
      <c r="Y538" s="426"/>
      <c r="Z538" s="410"/>
      <c r="AA538" s="410"/>
      <c r="AB538" s="410"/>
      <c r="AC538" s="410"/>
      <c r="AD538" s="410"/>
      <c r="AE538" s="410"/>
      <c r="AF538" s="415"/>
      <c r="AG538" s="415"/>
      <c r="AH538" s="415"/>
      <c r="AI538" s="415"/>
      <c r="AJ538" s="415"/>
      <c r="AK538" s="415"/>
      <c r="AL538" s="415"/>
      <c r="AM538" s="296">
        <f>SUM(Y538:AL538)</f>
        <v>0</v>
      </c>
    </row>
    <row r="539" spans="1:39" ht="15" hidden="1" outlineLevel="1">
      <c r="A539" s="532"/>
      <c r="B539" s="431" t="s">
        <v>308</v>
      </c>
      <c r="C539" s="291" t="s">
        <v>163</v>
      </c>
      <c r="D539" s="295"/>
      <c r="E539" s="295"/>
      <c r="F539" s="295"/>
      <c r="G539" s="295"/>
      <c r="H539" s="295"/>
      <c r="I539" s="295"/>
      <c r="J539" s="295"/>
      <c r="K539" s="295"/>
      <c r="L539" s="295"/>
      <c r="M539" s="295"/>
      <c r="N539" s="295">
        <f>N538</f>
        <v>12</v>
      </c>
      <c r="O539" s="295"/>
      <c r="P539" s="295"/>
      <c r="Q539" s="295"/>
      <c r="R539" s="295"/>
      <c r="S539" s="295"/>
      <c r="T539" s="295"/>
      <c r="U539" s="295"/>
      <c r="V539" s="295"/>
      <c r="W539" s="295"/>
      <c r="X539" s="295"/>
      <c r="Y539" s="411">
        <f>Y538</f>
        <v>0</v>
      </c>
      <c r="Z539" s="411">
        <f t="shared" ref="Z539" si="1521">Z538</f>
        <v>0</v>
      </c>
      <c r="AA539" s="411">
        <f t="shared" ref="AA539" si="1522">AA538</f>
        <v>0</v>
      </c>
      <c r="AB539" s="411">
        <f t="shared" ref="AB539" si="1523">AB538</f>
        <v>0</v>
      </c>
      <c r="AC539" s="411">
        <f t="shared" ref="AC539" si="1524">AC538</f>
        <v>0</v>
      </c>
      <c r="AD539" s="411">
        <f t="shared" ref="AD539" si="1525">AD538</f>
        <v>0</v>
      </c>
      <c r="AE539" s="411">
        <f t="shared" ref="AE539" si="1526">AE538</f>
        <v>0</v>
      </c>
      <c r="AF539" s="411">
        <f t="shared" ref="AF539" si="1527">AF538</f>
        <v>0</v>
      </c>
      <c r="AG539" s="411">
        <f t="shared" ref="AG539" si="1528">AG538</f>
        <v>0</v>
      </c>
      <c r="AH539" s="411">
        <f t="shared" ref="AH539" si="1529">AH538</f>
        <v>0</v>
      </c>
      <c r="AI539" s="411">
        <f t="shared" ref="AI539" si="1530">AI538</f>
        <v>0</v>
      </c>
      <c r="AJ539" s="411">
        <f t="shared" ref="AJ539" si="1531">AJ538</f>
        <v>0</v>
      </c>
      <c r="AK539" s="411">
        <f t="shared" ref="AK539" si="1532">AK538</f>
        <v>0</v>
      </c>
      <c r="AL539" s="411">
        <f t="shared" ref="AL539" si="1533">AL538</f>
        <v>0</v>
      </c>
      <c r="AM539" s="306"/>
    </row>
    <row r="540" spans="1:39" ht="15" hidden="1" outlineLevel="1">
      <c r="A540" s="532"/>
      <c r="B540" s="428"/>
      <c r="C540" s="291"/>
      <c r="D540" s="291"/>
      <c r="E540" s="291"/>
      <c r="F540" s="291"/>
      <c r="G540" s="291"/>
      <c r="H540" s="291"/>
      <c r="I540" s="291"/>
      <c r="J540" s="291"/>
      <c r="K540" s="291"/>
      <c r="L540" s="291"/>
      <c r="M540" s="291"/>
      <c r="N540" s="291"/>
      <c r="O540" s="291"/>
      <c r="P540" s="291"/>
      <c r="Q540" s="291"/>
      <c r="R540" s="291"/>
      <c r="S540" s="291"/>
      <c r="T540" s="291"/>
      <c r="U540" s="291"/>
      <c r="V540" s="291"/>
      <c r="W540" s="291"/>
      <c r="X540" s="291"/>
      <c r="Y540" s="412"/>
      <c r="Z540" s="425"/>
      <c r="AA540" s="425"/>
      <c r="AB540" s="425"/>
      <c r="AC540" s="425"/>
      <c r="AD540" s="425"/>
      <c r="AE540" s="425"/>
      <c r="AF540" s="425"/>
      <c r="AG540" s="425"/>
      <c r="AH540" s="425"/>
      <c r="AI540" s="425"/>
      <c r="AJ540" s="425"/>
      <c r="AK540" s="425"/>
      <c r="AL540" s="425"/>
      <c r="AM540" s="306"/>
    </row>
    <row r="541" spans="1:39" ht="30" hidden="1" outlineLevel="1">
      <c r="A541" s="532">
        <v>40</v>
      </c>
      <c r="B541" s="428" t="s">
        <v>132</v>
      </c>
      <c r="C541" s="291" t="s">
        <v>25</v>
      </c>
      <c r="D541" s="295"/>
      <c r="E541" s="295"/>
      <c r="F541" s="295"/>
      <c r="G541" s="295"/>
      <c r="H541" s="295"/>
      <c r="I541" s="295"/>
      <c r="J541" s="295"/>
      <c r="K541" s="295"/>
      <c r="L541" s="295"/>
      <c r="M541" s="295"/>
      <c r="N541" s="295">
        <v>12</v>
      </c>
      <c r="O541" s="295"/>
      <c r="P541" s="295"/>
      <c r="Q541" s="295"/>
      <c r="R541" s="295"/>
      <c r="S541" s="295"/>
      <c r="T541" s="295"/>
      <c r="U541" s="295"/>
      <c r="V541" s="295"/>
      <c r="W541" s="295"/>
      <c r="X541" s="295"/>
      <c r="Y541" s="426"/>
      <c r="Z541" s="410"/>
      <c r="AA541" s="410"/>
      <c r="AB541" s="410"/>
      <c r="AC541" s="410"/>
      <c r="AD541" s="410"/>
      <c r="AE541" s="410"/>
      <c r="AF541" s="415"/>
      <c r="AG541" s="415"/>
      <c r="AH541" s="415"/>
      <c r="AI541" s="415"/>
      <c r="AJ541" s="415"/>
      <c r="AK541" s="415"/>
      <c r="AL541" s="415"/>
      <c r="AM541" s="296">
        <f>SUM(Y541:AL541)</f>
        <v>0</v>
      </c>
    </row>
    <row r="542" spans="1:39" ht="15" hidden="1" outlineLevel="1">
      <c r="A542" s="532"/>
      <c r="B542" s="431" t="s">
        <v>308</v>
      </c>
      <c r="C542" s="291" t="s">
        <v>163</v>
      </c>
      <c r="D542" s="295"/>
      <c r="E542" s="295"/>
      <c r="F542" s="295"/>
      <c r="G542" s="295"/>
      <c r="H542" s="295"/>
      <c r="I542" s="295"/>
      <c r="J542" s="295"/>
      <c r="K542" s="295"/>
      <c r="L542" s="295"/>
      <c r="M542" s="295"/>
      <c r="N542" s="295">
        <f>N541</f>
        <v>12</v>
      </c>
      <c r="O542" s="295"/>
      <c r="P542" s="295"/>
      <c r="Q542" s="295"/>
      <c r="R542" s="295"/>
      <c r="S542" s="295"/>
      <c r="T542" s="295"/>
      <c r="U542" s="295"/>
      <c r="V542" s="295"/>
      <c r="W542" s="295"/>
      <c r="X542" s="295"/>
      <c r="Y542" s="411">
        <f>Y541</f>
        <v>0</v>
      </c>
      <c r="Z542" s="411">
        <f t="shared" ref="Z542" si="1534">Z541</f>
        <v>0</v>
      </c>
      <c r="AA542" s="411">
        <f t="shared" ref="AA542" si="1535">AA541</f>
        <v>0</v>
      </c>
      <c r="AB542" s="411">
        <f t="shared" ref="AB542" si="1536">AB541</f>
        <v>0</v>
      </c>
      <c r="AC542" s="411">
        <f t="shared" ref="AC542" si="1537">AC541</f>
        <v>0</v>
      </c>
      <c r="AD542" s="411">
        <f t="shared" ref="AD542" si="1538">AD541</f>
        <v>0</v>
      </c>
      <c r="AE542" s="411">
        <f t="shared" ref="AE542" si="1539">AE541</f>
        <v>0</v>
      </c>
      <c r="AF542" s="411">
        <f t="shared" ref="AF542" si="1540">AF541</f>
        <v>0</v>
      </c>
      <c r="AG542" s="411">
        <f t="shared" ref="AG542" si="1541">AG541</f>
        <v>0</v>
      </c>
      <c r="AH542" s="411">
        <f t="shared" ref="AH542" si="1542">AH541</f>
        <v>0</v>
      </c>
      <c r="AI542" s="411">
        <f t="shared" ref="AI542" si="1543">AI541</f>
        <v>0</v>
      </c>
      <c r="AJ542" s="411">
        <f t="shared" ref="AJ542" si="1544">AJ541</f>
        <v>0</v>
      </c>
      <c r="AK542" s="411">
        <f t="shared" ref="AK542" si="1545">AK541</f>
        <v>0</v>
      </c>
      <c r="AL542" s="411">
        <f t="shared" ref="AL542" si="1546">AL541</f>
        <v>0</v>
      </c>
      <c r="AM542" s="306"/>
    </row>
    <row r="543" spans="1:39" ht="15" hidden="1" outlineLevel="1">
      <c r="A543" s="532"/>
      <c r="B543" s="428"/>
      <c r="C543" s="291"/>
      <c r="D543" s="291"/>
      <c r="E543" s="291"/>
      <c r="F543" s="291"/>
      <c r="G543" s="291"/>
      <c r="H543" s="291"/>
      <c r="I543" s="291"/>
      <c r="J543" s="291"/>
      <c r="K543" s="291"/>
      <c r="L543" s="291"/>
      <c r="M543" s="291"/>
      <c r="N543" s="291"/>
      <c r="O543" s="291"/>
      <c r="P543" s="291"/>
      <c r="Q543" s="291"/>
      <c r="R543" s="291"/>
      <c r="S543" s="291"/>
      <c r="T543" s="291"/>
      <c r="U543" s="291"/>
      <c r="V543" s="291"/>
      <c r="W543" s="291"/>
      <c r="X543" s="291"/>
      <c r="Y543" s="412"/>
      <c r="Z543" s="425"/>
      <c r="AA543" s="425"/>
      <c r="AB543" s="425"/>
      <c r="AC543" s="425"/>
      <c r="AD543" s="425"/>
      <c r="AE543" s="425"/>
      <c r="AF543" s="425"/>
      <c r="AG543" s="425"/>
      <c r="AH543" s="425"/>
      <c r="AI543" s="425"/>
      <c r="AJ543" s="425"/>
      <c r="AK543" s="425"/>
      <c r="AL543" s="425"/>
      <c r="AM543" s="306"/>
    </row>
    <row r="544" spans="1:39" ht="45" hidden="1" outlineLevel="1">
      <c r="A544" s="532">
        <v>41</v>
      </c>
      <c r="B544" s="428" t="s">
        <v>133</v>
      </c>
      <c r="C544" s="291" t="s">
        <v>25</v>
      </c>
      <c r="D544" s="295"/>
      <c r="E544" s="295"/>
      <c r="F544" s="295"/>
      <c r="G544" s="295"/>
      <c r="H544" s="295"/>
      <c r="I544" s="295"/>
      <c r="J544" s="295"/>
      <c r="K544" s="295"/>
      <c r="L544" s="295"/>
      <c r="M544" s="295"/>
      <c r="N544" s="295">
        <v>12</v>
      </c>
      <c r="O544" s="295"/>
      <c r="P544" s="295"/>
      <c r="Q544" s="295"/>
      <c r="R544" s="295"/>
      <c r="S544" s="295"/>
      <c r="T544" s="295"/>
      <c r="U544" s="295"/>
      <c r="V544" s="295"/>
      <c r="W544" s="295"/>
      <c r="X544" s="295"/>
      <c r="Y544" s="426"/>
      <c r="Z544" s="410"/>
      <c r="AA544" s="410"/>
      <c r="AB544" s="410"/>
      <c r="AC544" s="410"/>
      <c r="AD544" s="410"/>
      <c r="AE544" s="410"/>
      <c r="AF544" s="415"/>
      <c r="AG544" s="415"/>
      <c r="AH544" s="415"/>
      <c r="AI544" s="415"/>
      <c r="AJ544" s="415"/>
      <c r="AK544" s="415"/>
      <c r="AL544" s="415"/>
      <c r="AM544" s="296">
        <f>SUM(Y544:AL544)</f>
        <v>0</v>
      </c>
    </row>
    <row r="545" spans="1:39" ht="15" hidden="1" outlineLevel="1">
      <c r="A545" s="532"/>
      <c r="B545" s="431" t="s">
        <v>308</v>
      </c>
      <c r="C545" s="291" t="s">
        <v>163</v>
      </c>
      <c r="D545" s="295"/>
      <c r="E545" s="295"/>
      <c r="F545" s="295"/>
      <c r="G545" s="295"/>
      <c r="H545" s="295"/>
      <c r="I545" s="295"/>
      <c r="J545" s="295"/>
      <c r="K545" s="295"/>
      <c r="L545" s="295"/>
      <c r="M545" s="295"/>
      <c r="N545" s="295">
        <f>N544</f>
        <v>12</v>
      </c>
      <c r="O545" s="295"/>
      <c r="P545" s="295"/>
      <c r="Q545" s="295"/>
      <c r="R545" s="295"/>
      <c r="S545" s="295"/>
      <c r="T545" s="295"/>
      <c r="U545" s="295"/>
      <c r="V545" s="295"/>
      <c r="W545" s="295"/>
      <c r="X545" s="295"/>
      <c r="Y545" s="411">
        <f>Y544</f>
        <v>0</v>
      </c>
      <c r="Z545" s="411">
        <f t="shared" ref="Z545" si="1547">Z544</f>
        <v>0</v>
      </c>
      <c r="AA545" s="411">
        <f t="shared" ref="AA545" si="1548">AA544</f>
        <v>0</v>
      </c>
      <c r="AB545" s="411">
        <f t="shared" ref="AB545" si="1549">AB544</f>
        <v>0</v>
      </c>
      <c r="AC545" s="411">
        <f t="shared" ref="AC545" si="1550">AC544</f>
        <v>0</v>
      </c>
      <c r="AD545" s="411">
        <f t="shared" ref="AD545" si="1551">AD544</f>
        <v>0</v>
      </c>
      <c r="AE545" s="411">
        <f t="shared" ref="AE545" si="1552">AE544</f>
        <v>0</v>
      </c>
      <c r="AF545" s="411">
        <f t="shared" ref="AF545" si="1553">AF544</f>
        <v>0</v>
      </c>
      <c r="AG545" s="411">
        <f t="shared" ref="AG545" si="1554">AG544</f>
        <v>0</v>
      </c>
      <c r="AH545" s="411">
        <f t="shared" ref="AH545" si="1555">AH544</f>
        <v>0</v>
      </c>
      <c r="AI545" s="411">
        <f t="shared" ref="AI545" si="1556">AI544</f>
        <v>0</v>
      </c>
      <c r="AJ545" s="411">
        <f t="shared" ref="AJ545" si="1557">AJ544</f>
        <v>0</v>
      </c>
      <c r="AK545" s="411">
        <f t="shared" ref="AK545" si="1558">AK544</f>
        <v>0</v>
      </c>
      <c r="AL545" s="411">
        <f t="shared" ref="AL545" si="1559">AL544</f>
        <v>0</v>
      </c>
      <c r="AM545" s="306"/>
    </row>
    <row r="546" spans="1:39" ht="15" hidden="1" outlineLevel="1">
      <c r="A546" s="532"/>
      <c r="B546" s="428"/>
      <c r="C546" s="291"/>
      <c r="D546" s="291"/>
      <c r="E546" s="291"/>
      <c r="F546" s="291"/>
      <c r="G546" s="291"/>
      <c r="H546" s="291"/>
      <c r="I546" s="291"/>
      <c r="J546" s="291"/>
      <c r="K546" s="291"/>
      <c r="L546" s="291"/>
      <c r="M546" s="291"/>
      <c r="N546" s="291"/>
      <c r="O546" s="291"/>
      <c r="P546" s="291"/>
      <c r="Q546" s="291"/>
      <c r="R546" s="291"/>
      <c r="S546" s="291"/>
      <c r="T546" s="291"/>
      <c r="U546" s="291"/>
      <c r="V546" s="291"/>
      <c r="W546" s="291"/>
      <c r="X546" s="291"/>
      <c r="Y546" s="412"/>
      <c r="Z546" s="425"/>
      <c r="AA546" s="425"/>
      <c r="AB546" s="425"/>
      <c r="AC546" s="425"/>
      <c r="AD546" s="425"/>
      <c r="AE546" s="425"/>
      <c r="AF546" s="425"/>
      <c r="AG546" s="425"/>
      <c r="AH546" s="425"/>
      <c r="AI546" s="425"/>
      <c r="AJ546" s="425"/>
      <c r="AK546" s="425"/>
      <c r="AL546" s="425"/>
      <c r="AM546" s="306"/>
    </row>
    <row r="547" spans="1:39" ht="30" hidden="1" outlineLevel="1">
      <c r="A547" s="532">
        <v>42</v>
      </c>
      <c r="B547" s="428" t="s">
        <v>134</v>
      </c>
      <c r="C547" s="291" t="s">
        <v>25</v>
      </c>
      <c r="D547" s="295"/>
      <c r="E547" s="295"/>
      <c r="F547" s="295"/>
      <c r="G547" s="295"/>
      <c r="H547" s="295"/>
      <c r="I547" s="295"/>
      <c r="J547" s="295"/>
      <c r="K547" s="295"/>
      <c r="L547" s="295"/>
      <c r="M547" s="295"/>
      <c r="N547" s="291"/>
      <c r="O547" s="295"/>
      <c r="P547" s="295"/>
      <c r="Q547" s="295"/>
      <c r="R547" s="295"/>
      <c r="S547" s="295"/>
      <c r="T547" s="295"/>
      <c r="U547" s="295"/>
      <c r="V547" s="295"/>
      <c r="W547" s="295"/>
      <c r="X547" s="295"/>
      <c r="Y547" s="426"/>
      <c r="Z547" s="410"/>
      <c r="AA547" s="410"/>
      <c r="AB547" s="410"/>
      <c r="AC547" s="410"/>
      <c r="AD547" s="410"/>
      <c r="AE547" s="410"/>
      <c r="AF547" s="415"/>
      <c r="AG547" s="415"/>
      <c r="AH547" s="415"/>
      <c r="AI547" s="415"/>
      <c r="AJ547" s="415"/>
      <c r="AK547" s="415"/>
      <c r="AL547" s="415"/>
      <c r="AM547" s="296">
        <f>SUM(Y547:AL547)</f>
        <v>0</v>
      </c>
    </row>
    <row r="548" spans="1:39" ht="15" hidden="1" outlineLevel="1">
      <c r="A548" s="532"/>
      <c r="B548" s="431" t="s">
        <v>308</v>
      </c>
      <c r="C548" s="291" t="s">
        <v>163</v>
      </c>
      <c r="D548" s="295"/>
      <c r="E548" s="295"/>
      <c r="F548" s="295"/>
      <c r="G548" s="295"/>
      <c r="H548" s="295"/>
      <c r="I548" s="295"/>
      <c r="J548" s="295"/>
      <c r="K548" s="295"/>
      <c r="L548" s="295"/>
      <c r="M548" s="295"/>
      <c r="N548" s="468"/>
      <c r="O548" s="295"/>
      <c r="P548" s="295"/>
      <c r="Q548" s="295"/>
      <c r="R548" s="295"/>
      <c r="S548" s="295"/>
      <c r="T548" s="295"/>
      <c r="U548" s="295"/>
      <c r="V548" s="295"/>
      <c r="W548" s="295"/>
      <c r="X548" s="295"/>
      <c r="Y548" s="411">
        <f>Y547</f>
        <v>0</v>
      </c>
      <c r="Z548" s="411">
        <f t="shared" ref="Z548" si="1560">Z547</f>
        <v>0</v>
      </c>
      <c r="AA548" s="411">
        <f t="shared" ref="AA548" si="1561">AA547</f>
        <v>0</v>
      </c>
      <c r="AB548" s="411">
        <f t="shared" ref="AB548" si="1562">AB547</f>
        <v>0</v>
      </c>
      <c r="AC548" s="411">
        <f t="shared" ref="AC548" si="1563">AC547</f>
        <v>0</v>
      </c>
      <c r="AD548" s="411">
        <f t="shared" ref="AD548" si="1564">AD547</f>
        <v>0</v>
      </c>
      <c r="AE548" s="411">
        <f t="shared" ref="AE548" si="1565">AE547</f>
        <v>0</v>
      </c>
      <c r="AF548" s="411">
        <f t="shared" ref="AF548" si="1566">AF547</f>
        <v>0</v>
      </c>
      <c r="AG548" s="411">
        <f t="shared" ref="AG548" si="1567">AG547</f>
        <v>0</v>
      </c>
      <c r="AH548" s="411">
        <f t="shared" ref="AH548" si="1568">AH547</f>
        <v>0</v>
      </c>
      <c r="AI548" s="411">
        <f t="shared" ref="AI548" si="1569">AI547</f>
        <v>0</v>
      </c>
      <c r="AJ548" s="411">
        <f t="shared" ref="AJ548" si="1570">AJ547</f>
        <v>0</v>
      </c>
      <c r="AK548" s="411">
        <f t="shared" ref="AK548" si="1571">AK547</f>
        <v>0</v>
      </c>
      <c r="AL548" s="411">
        <f t="shared" ref="AL548" si="1572">AL547</f>
        <v>0</v>
      </c>
      <c r="AM548" s="306"/>
    </row>
    <row r="549" spans="1:39" ht="15" hidden="1" outlineLevel="1">
      <c r="A549" s="532"/>
      <c r="B549" s="428"/>
      <c r="C549" s="291"/>
      <c r="D549" s="291"/>
      <c r="E549" s="291"/>
      <c r="F549" s="291"/>
      <c r="G549" s="291"/>
      <c r="H549" s="291"/>
      <c r="I549" s="291"/>
      <c r="J549" s="291"/>
      <c r="K549" s="291"/>
      <c r="L549" s="291"/>
      <c r="M549" s="291"/>
      <c r="N549" s="291"/>
      <c r="O549" s="291"/>
      <c r="P549" s="291"/>
      <c r="Q549" s="291"/>
      <c r="R549" s="291"/>
      <c r="S549" s="291"/>
      <c r="T549" s="291"/>
      <c r="U549" s="291"/>
      <c r="V549" s="291"/>
      <c r="W549" s="291"/>
      <c r="X549" s="291"/>
      <c r="Y549" s="412"/>
      <c r="Z549" s="425"/>
      <c r="AA549" s="425"/>
      <c r="AB549" s="425"/>
      <c r="AC549" s="425"/>
      <c r="AD549" s="425"/>
      <c r="AE549" s="425"/>
      <c r="AF549" s="425"/>
      <c r="AG549" s="425"/>
      <c r="AH549" s="425"/>
      <c r="AI549" s="425"/>
      <c r="AJ549" s="425"/>
      <c r="AK549" s="425"/>
      <c r="AL549" s="425"/>
      <c r="AM549" s="306"/>
    </row>
    <row r="550" spans="1:39" ht="15" hidden="1" outlineLevel="1">
      <c r="A550" s="532">
        <v>43</v>
      </c>
      <c r="B550" s="428" t="s">
        <v>135</v>
      </c>
      <c r="C550" s="291" t="s">
        <v>25</v>
      </c>
      <c r="D550" s="295"/>
      <c r="E550" s="295"/>
      <c r="F550" s="295"/>
      <c r="G550" s="295"/>
      <c r="H550" s="295"/>
      <c r="I550" s="295"/>
      <c r="J550" s="295"/>
      <c r="K550" s="295"/>
      <c r="L550" s="295"/>
      <c r="M550" s="295"/>
      <c r="N550" s="295">
        <v>12</v>
      </c>
      <c r="O550" s="295"/>
      <c r="P550" s="295"/>
      <c r="Q550" s="295"/>
      <c r="R550" s="295"/>
      <c r="S550" s="295"/>
      <c r="T550" s="295"/>
      <c r="U550" s="295"/>
      <c r="V550" s="295"/>
      <c r="W550" s="295"/>
      <c r="X550" s="295"/>
      <c r="Y550" s="426"/>
      <c r="Z550" s="410"/>
      <c r="AA550" s="410"/>
      <c r="AB550" s="410"/>
      <c r="AC550" s="410"/>
      <c r="AD550" s="410"/>
      <c r="AE550" s="410"/>
      <c r="AF550" s="415"/>
      <c r="AG550" s="415"/>
      <c r="AH550" s="415"/>
      <c r="AI550" s="415"/>
      <c r="AJ550" s="415"/>
      <c r="AK550" s="415"/>
      <c r="AL550" s="415"/>
      <c r="AM550" s="296">
        <f>SUM(Y550:AL550)</f>
        <v>0</v>
      </c>
    </row>
    <row r="551" spans="1:39" ht="15" hidden="1" outlineLevel="1">
      <c r="A551" s="532"/>
      <c r="B551" s="431" t="s">
        <v>308</v>
      </c>
      <c r="C551" s="291" t="s">
        <v>163</v>
      </c>
      <c r="D551" s="295"/>
      <c r="E551" s="295"/>
      <c r="F551" s="295"/>
      <c r="G551" s="295"/>
      <c r="H551" s="295"/>
      <c r="I551" s="295"/>
      <c r="J551" s="295"/>
      <c r="K551" s="295"/>
      <c r="L551" s="295"/>
      <c r="M551" s="295"/>
      <c r="N551" s="295">
        <f>N550</f>
        <v>12</v>
      </c>
      <c r="O551" s="295"/>
      <c r="P551" s="295"/>
      <c r="Q551" s="295"/>
      <c r="R551" s="295"/>
      <c r="S551" s="295"/>
      <c r="T551" s="295"/>
      <c r="U551" s="295"/>
      <c r="V551" s="295"/>
      <c r="W551" s="295"/>
      <c r="X551" s="295"/>
      <c r="Y551" s="411">
        <f>Y550</f>
        <v>0</v>
      </c>
      <c r="Z551" s="411">
        <f t="shared" ref="Z551" si="1573">Z550</f>
        <v>0</v>
      </c>
      <c r="AA551" s="411">
        <f t="shared" ref="AA551" si="1574">AA550</f>
        <v>0</v>
      </c>
      <c r="AB551" s="411">
        <f t="shared" ref="AB551" si="1575">AB550</f>
        <v>0</v>
      </c>
      <c r="AC551" s="411">
        <f t="shared" ref="AC551" si="1576">AC550</f>
        <v>0</v>
      </c>
      <c r="AD551" s="411">
        <f t="shared" ref="AD551" si="1577">AD550</f>
        <v>0</v>
      </c>
      <c r="AE551" s="411">
        <f t="shared" ref="AE551" si="1578">AE550</f>
        <v>0</v>
      </c>
      <c r="AF551" s="411">
        <f t="shared" ref="AF551" si="1579">AF550</f>
        <v>0</v>
      </c>
      <c r="AG551" s="411">
        <f t="shared" ref="AG551" si="1580">AG550</f>
        <v>0</v>
      </c>
      <c r="AH551" s="411">
        <f t="shared" ref="AH551" si="1581">AH550</f>
        <v>0</v>
      </c>
      <c r="AI551" s="411">
        <f t="shared" ref="AI551" si="1582">AI550</f>
        <v>0</v>
      </c>
      <c r="AJ551" s="411">
        <f t="shared" ref="AJ551" si="1583">AJ550</f>
        <v>0</v>
      </c>
      <c r="AK551" s="411">
        <f t="shared" ref="AK551" si="1584">AK550</f>
        <v>0</v>
      </c>
      <c r="AL551" s="411">
        <f t="shared" ref="AL551" si="1585">AL550</f>
        <v>0</v>
      </c>
      <c r="AM551" s="306"/>
    </row>
    <row r="552" spans="1:39" ht="15" hidden="1" outlineLevel="1">
      <c r="A552" s="532"/>
      <c r="B552" s="428"/>
      <c r="C552" s="291"/>
      <c r="D552" s="291"/>
      <c r="E552" s="291"/>
      <c r="F552" s="291"/>
      <c r="G552" s="291"/>
      <c r="H552" s="291"/>
      <c r="I552" s="291"/>
      <c r="J552" s="291"/>
      <c r="K552" s="291"/>
      <c r="L552" s="291"/>
      <c r="M552" s="291"/>
      <c r="N552" s="291"/>
      <c r="O552" s="291"/>
      <c r="P552" s="291"/>
      <c r="Q552" s="291"/>
      <c r="R552" s="291"/>
      <c r="S552" s="291"/>
      <c r="T552" s="291"/>
      <c r="U552" s="291"/>
      <c r="V552" s="291"/>
      <c r="W552" s="291"/>
      <c r="X552" s="291"/>
      <c r="Y552" s="412"/>
      <c r="Z552" s="425"/>
      <c r="AA552" s="425"/>
      <c r="AB552" s="425"/>
      <c r="AC552" s="425"/>
      <c r="AD552" s="425"/>
      <c r="AE552" s="425"/>
      <c r="AF552" s="425"/>
      <c r="AG552" s="425"/>
      <c r="AH552" s="425"/>
      <c r="AI552" s="425"/>
      <c r="AJ552" s="425"/>
      <c r="AK552" s="425"/>
      <c r="AL552" s="425"/>
      <c r="AM552" s="306"/>
    </row>
    <row r="553" spans="1:39" ht="45" hidden="1" outlineLevel="1">
      <c r="A553" s="532">
        <v>44</v>
      </c>
      <c r="B553" s="428" t="s">
        <v>136</v>
      </c>
      <c r="C553" s="291" t="s">
        <v>25</v>
      </c>
      <c r="D553" s="295"/>
      <c r="E553" s="295"/>
      <c r="F553" s="295"/>
      <c r="G553" s="295"/>
      <c r="H553" s="295"/>
      <c r="I553" s="295"/>
      <c r="J553" s="295"/>
      <c r="K553" s="295"/>
      <c r="L553" s="295"/>
      <c r="M553" s="295"/>
      <c r="N553" s="295">
        <v>12</v>
      </c>
      <c r="O553" s="295"/>
      <c r="P553" s="295"/>
      <c r="Q553" s="295"/>
      <c r="R553" s="295"/>
      <c r="S553" s="295"/>
      <c r="T553" s="295"/>
      <c r="U553" s="295"/>
      <c r="V553" s="295"/>
      <c r="W553" s="295"/>
      <c r="X553" s="295"/>
      <c r="Y553" s="426"/>
      <c r="Z553" s="410"/>
      <c r="AA553" s="410"/>
      <c r="AB553" s="410"/>
      <c r="AC553" s="410"/>
      <c r="AD553" s="410"/>
      <c r="AE553" s="410"/>
      <c r="AF553" s="415"/>
      <c r="AG553" s="415"/>
      <c r="AH553" s="415"/>
      <c r="AI553" s="415"/>
      <c r="AJ553" s="415"/>
      <c r="AK553" s="415"/>
      <c r="AL553" s="415"/>
      <c r="AM553" s="296">
        <f>SUM(Y553:AL553)</f>
        <v>0</v>
      </c>
    </row>
    <row r="554" spans="1:39" ht="15" hidden="1" outlineLevel="1">
      <c r="A554" s="532"/>
      <c r="B554" s="431" t="s">
        <v>308</v>
      </c>
      <c r="C554" s="291" t="s">
        <v>163</v>
      </c>
      <c r="D554" s="295"/>
      <c r="E554" s="295"/>
      <c r="F554" s="295"/>
      <c r="G554" s="295"/>
      <c r="H554" s="295"/>
      <c r="I554" s="295"/>
      <c r="J554" s="295"/>
      <c r="K554" s="295"/>
      <c r="L554" s="295"/>
      <c r="M554" s="295"/>
      <c r="N554" s="295">
        <f>N553</f>
        <v>12</v>
      </c>
      <c r="O554" s="295"/>
      <c r="P554" s="295"/>
      <c r="Q554" s="295"/>
      <c r="R554" s="295"/>
      <c r="S554" s="295"/>
      <c r="T554" s="295"/>
      <c r="U554" s="295"/>
      <c r="V554" s="295"/>
      <c r="W554" s="295"/>
      <c r="X554" s="295"/>
      <c r="Y554" s="411">
        <f>Y553</f>
        <v>0</v>
      </c>
      <c r="Z554" s="411">
        <f t="shared" ref="Z554" si="1586">Z553</f>
        <v>0</v>
      </c>
      <c r="AA554" s="411">
        <f t="shared" ref="AA554" si="1587">AA553</f>
        <v>0</v>
      </c>
      <c r="AB554" s="411">
        <f t="shared" ref="AB554" si="1588">AB553</f>
        <v>0</v>
      </c>
      <c r="AC554" s="411">
        <f t="shared" ref="AC554" si="1589">AC553</f>
        <v>0</v>
      </c>
      <c r="AD554" s="411">
        <f t="shared" ref="AD554" si="1590">AD553</f>
        <v>0</v>
      </c>
      <c r="AE554" s="411">
        <f t="shared" ref="AE554" si="1591">AE553</f>
        <v>0</v>
      </c>
      <c r="AF554" s="411">
        <f t="shared" ref="AF554" si="1592">AF553</f>
        <v>0</v>
      </c>
      <c r="AG554" s="411">
        <f t="shared" ref="AG554" si="1593">AG553</f>
        <v>0</v>
      </c>
      <c r="AH554" s="411">
        <f t="shared" ref="AH554" si="1594">AH553</f>
        <v>0</v>
      </c>
      <c r="AI554" s="411">
        <f t="shared" ref="AI554" si="1595">AI553</f>
        <v>0</v>
      </c>
      <c r="AJ554" s="411">
        <f t="shared" ref="AJ554" si="1596">AJ553</f>
        <v>0</v>
      </c>
      <c r="AK554" s="411">
        <f t="shared" ref="AK554" si="1597">AK553</f>
        <v>0</v>
      </c>
      <c r="AL554" s="411">
        <f t="shared" ref="AL554" si="1598">AL553</f>
        <v>0</v>
      </c>
      <c r="AM554" s="306"/>
    </row>
    <row r="555" spans="1:39" ht="15" hidden="1" outlineLevel="1">
      <c r="A555" s="532"/>
      <c r="B555" s="428"/>
      <c r="C555" s="291"/>
      <c r="D555" s="291"/>
      <c r="E555" s="291"/>
      <c r="F555" s="291"/>
      <c r="G555" s="291"/>
      <c r="H555" s="291"/>
      <c r="I555" s="291"/>
      <c r="J555" s="291"/>
      <c r="K555" s="291"/>
      <c r="L555" s="291"/>
      <c r="M555" s="291"/>
      <c r="N555" s="291"/>
      <c r="O555" s="291"/>
      <c r="P555" s="291"/>
      <c r="Q555" s="291"/>
      <c r="R555" s="291"/>
      <c r="S555" s="291"/>
      <c r="T555" s="291"/>
      <c r="U555" s="291"/>
      <c r="V555" s="291"/>
      <c r="W555" s="291"/>
      <c r="X555" s="291"/>
      <c r="Y555" s="412"/>
      <c r="Z555" s="425"/>
      <c r="AA555" s="425"/>
      <c r="AB555" s="425"/>
      <c r="AC555" s="425"/>
      <c r="AD555" s="425"/>
      <c r="AE555" s="425"/>
      <c r="AF555" s="425"/>
      <c r="AG555" s="425"/>
      <c r="AH555" s="425"/>
      <c r="AI555" s="425"/>
      <c r="AJ555" s="425"/>
      <c r="AK555" s="425"/>
      <c r="AL555" s="425"/>
      <c r="AM555" s="306"/>
    </row>
    <row r="556" spans="1:39" ht="30" hidden="1" outlineLevel="1">
      <c r="A556" s="532">
        <v>45</v>
      </c>
      <c r="B556" s="428" t="s">
        <v>137</v>
      </c>
      <c r="C556" s="291" t="s">
        <v>25</v>
      </c>
      <c r="D556" s="295"/>
      <c r="E556" s="295"/>
      <c r="F556" s="295"/>
      <c r="G556" s="295"/>
      <c r="H556" s="295"/>
      <c r="I556" s="295"/>
      <c r="J556" s="295"/>
      <c r="K556" s="295"/>
      <c r="L556" s="295"/>
      <c r="M556" s="295"/>
      <c r="N556" s="295">
        <v>12</v>
      </c>
      <c r="O556" s="295"/>
      <c r="P556" s="295"/>
      <c r="Q556" s="295"/>
      <c r="R556" s="295"/>
      <c r="S556" s="295"/>
      <c r="T556" s="295"/>
      <c r="U556" s="295"/>
      <c r="V556" s="295"/>
      <c r="W556" s="295"/>
      <c r="X556" s="295"/>
      <c r="Y556" s="426"/>
      <c r="Z556" s="410"/>
      <c r="AA556" s="410"/>
      <c r="AB556" s="410"/>
      <c r="AC556" s="410"/>
      <c r="AD556" s="410"/>
      <c r="AE556" s="410"/>
      <c r="AF556" s="415"/>
      <c r="AG556" s="415"/>
      <c r="AH556" s="415"/>
      <c r="AI556" s="415"/>
      <c r="AJ556" s="415"/>
      <c r="AK556" s="415"/>
      <c r="AL556" s="415"/>
      <c r="AM556" s="296">
        <f>SUM(Y556:AL556)</f>
        <v>0</v>
      </c>
    </row>
    <row r="557" spans="1:39" ht="15" hidden="1" outlineLevel="1">
      <c r="A557" s="532"/>
      <c r="B557" s="431" t="s">
        <v>308</v>
      </c>
      <c r="C557" s="291" t="s">
        <v>163</v>
      </c>
      <c r="D557" s="295"/>
      <c r="E557" s="295"/>
      <c r="F557" s="295"/>
      <c r="G557" s="295"/>
      <c r="H557" s="295"/>
      <c r="I557" s="295"/>
      <c r="J557" s="295"/>
      <c r="K557" s="295"/>
      <c r="L557" s="295"/>
      <c r="M557" s="295"/>
      <c r="N557" s="295">
        <f>N556</f>
        <v>12</v>
      </c>
      <c r="O557" s="295"/>
      <c r="P557" s="295"/>
      <c r="Q557" s="295"/>
      <c r="R557" s="295"/>
      <c r="S557" s="295"/>
      <c r="T557" s="295"/>
      <c r="U557" s="295"/>
      <c r="V557" s="295"/>
      <c r="W557" s="295"/>
      <c r="X557" s="295"/>
      <c r="Y557" s="411">
        <f>Y556</f>
        <v>0</v>
      </c>
      <c r="Z557" s="411">
        <f t="shared" ref="Z557" si="1599">Z556</f>
        <v>0</v>
      </c>
      <c r="AA557" s="411">
        <f t="shared" ref="AA557" si="1600">AA556</f>
        <v>0</v>
      </c>
      <c r="AB557" s="411">
        <f t="shared" ref="AB557" si="1601">AB556</f>
        <v>0</v>
      </c>
      <c r="AC557" s="411">
        <f t="shared" ref="AC557" si="1602">AC556</f>
        <v>0</v>
      </c>
      <c r="AD557" s="411">
        <f t="shared" ref="AD557" si="1603">AD556</f>
        <v>0</v>
      </c>
      <c r="AE557" s="411">
        <f t="shared" ref="AE557" si="1604">AE556</f>
        <v>0</v>
      </c>
      <c r="AF557" s="411">
        <f t="shared" ref="AF557" si="1605">AF556</f>
        <v>0</v>
      </c>
      <c r="AG557" s="411">
        <f t="shared" ref="AG557" si="1606">AG556</f>
        <v>0</v>
      </c>
      <c r="AH557" s="411">
        <f t="shared" ref="AH557" si="1607">AH556</f>
        <v>0</v>
      </c>
      <c r="AI557" s="411">
        <f t="shared" ref="AI557" si="1608">AI556</f>
        <v>0</v>
      </c>
      <c r="AJ557" s="411">
        <f t="shared" ref="AJ557" si="1609">AJ556</f>
        <v>0</v>
      </c>
      <c r="AK557" s="411">
        <f t="shared" ref="AK557" si="1610">AK556</f>
        <v>0</v>
      </c>
      <c r="AL557" s="411">
        <f t="shared" ref="AL557" si="1611">AL556</f>
        <v>0</v>
      </c>
      <c r="AM557" s="306"/>
    </row>
    <row r="558" spans="1:39" ht="15" hidden="1" outlineLevel="1">
      <c r="A558" s="532"/>
      <c r="B558" s="428"/>
      <c r="C558" s="291"/>
      <c r="D558" s="291"/>
      <c r="E558" s="291"/>
      <c r="F558" s="291"/>
      <c r="G558" s="291"/>
      <c r="H558" s="291"/>
      <c r="I558" s="291"/>
      <c r="J558" s="291"/>
      <c r="K558" s="291"/>
      <c r="L558" s="291"/>
      <c r="M558" s="291"/>
      <c r="N558" s="291"/>
      <c r="O558" s="291"/>
      <c r="P558" s="291"/>
      <c r="Q558" s="291"/>
      <c r="R558" s="291"/>
      <c r="S558" s="291"/>
      <c r="T558" s="291"/>
      <c r="U558" s="291"/>
      <c r="V558" s="291"/>
      <c r="W558" s="291"/>
      <c r="X558" s="291"/>
      <c r="Y558" s="412"/>
      <c r="Z558" s="425"/>
      <c r="AA558" s="425"/>
      <c r="AB558" s="425"/>
      <c r="AC558" s="425"/>
      <c r="AD558" s="425"/>
      <c r="AE558" s="425"/>
      <c r="AF558" s="425"/>
      <c r="AG558" s="425"/>
      <c r="AH558" s="425"/>
      <c r="AI558" s="425"/>
      <c r="AJ558" s="425"/>
      <c r="AK558" s="425"/>
      <c r="AL558" s="425"/>
      <c r="AM558" s="306"/>
    </row>
    <row r="559" spans="1:39" ht="30" hidden="1" outlineLevel="1">
      <c r="A559" s="532">
        <v>46</v>
      </c>
      <c r="B559" s="428" t="s">
        <v>138</v>
      </c>
      <c r="C559" s="291" t="s">
        <v>25</v>
      </c>
      <c r="D559" s="295"/>
      <c r="E559" s="295"/>
      <c r="F559" s="295"/>
      <c r="G559" s="295"/>
      <c r="H559" s="295"/>
      <c r="I559" s="295"/>
      <c r="J559" s="295"/>
      <c r="K559" s="295"/>
      <c r="L559" s="295"/>
      <c r="M559" s="295"/>
      <c r="N559" s="295">
        <v>12</v>
      </c>
      <c r="O559" s="295"/>
      <c r="P559" s="295"/>
      <c r="Q559" s="295"/>
      <c r="R559" s="295"/>
      <c r="S559" s="295"/>
      <c r="T559" s="295"/>
      <c r="U559" s="295"/>
      <c r="V559" s="295"/>
      <c r="W559" s="295"/>
      <c r="X559" s="295"/>
      <c r="Y559" s="426"/>
      <c r="Z559" s="410"/>
      <c r="AA559" s="410"/>
      <c r="AB559" s="410"/>
      <c r="AC559" s="410"/>
      <c r="AD559" s="410"/>
      <c r="AE559" s="410"/>
      <c r="AF559" s="415"/>
      <c r="AG559" s="415"/>
      <c r="AH559" s="415"/>
      <c r="AI559" s="415"/>
      <c r="AJ559" s="415"/>
      <c r="AK559" s="415"/>
      <c r="AL559" s="415"/>
      <c r="AM559" s="296">
        <f>SUM(Y559:AL559)</f>
        <v>0</v>
      </c>
    </row>
    <row r="560" spans="1:39" ht="15" hidden="1" outlineLevel="1">
      <c r="A560" s="532"/>
      <c r="B560" s="431" t="s">
        <v>308</v>
      </c>
      <c r="C560" s="291" t="s">
        <v>163</v>
      </c>
      <c r="D560" s="295"/>
      <c r="E560" s="295"/>
      <c r="F560" s="295"/>
      <c r="G560" s="295"/>
      <c r="H560" s="295"/>
      <c r="I560" s="295"/>
      <c r="J560" s="295"/>
      <c r="K560" s="295"/>
      <c r="L560" s="295"/>
      <c r="M560" s="295"/>
      <c r="N560" s="295">
        <f>N559</f>
        <v>12</v>
      </c>
      <c r="O560" s="295"/>
      <c r="P560" s="295"/>
      <c r="Q560" s="295"/>
      <c r="R560" s="295"/>
      <c r="S560" s="295"/>
      <c r="T560" s="295"/>
      <c r="U560" s="295"/>
      <c r="V560" s="295"/>
      <c r="W560" s="295"/>
      <c r="X560" s="295"/>
      <c r="Y560" s="411">
        <f>Y559</f>
        <v>0</v>
      </c>
      <c r="Z560" s="411">
        <f t="shared" ref="Z560" si="1612">Z559</f>
        <v>0</v>
      </c>
      <c r="AA560" s="411">
        <f t="shared" ref="AA560" si="1613">AA559</f>
        <v>0</v>
      </c>
      <c r="AB560" s="411">
        <f t="shared" ref="AB560" si="1614">AB559</f>
        <v>0</v>
      </c>
      <c r="AC560" s="411">
        <f t="shared" ref="AC560" si="1615">AC559</f>
        <v>0</v>
      </c>
      <c r="AD560" s="411">
        <f t="shared" ref="AD560" si="1616">AD559</f>
        <v>0</v>
      </c>
      <c r="AE560" s="411">
        <f t="shared" ref="AE560" si="1617">AE559</f>
        <v>0</v>
      </c>
      <c r="AF560" s="411">
        <f t="shared" ref="AF560" si="1618">AF559</f>
        <v>0</v>
      </c>
      <c r="AG560" s="411">
        <f t="shared" ref="AG560" si="1619">AG559</f>
        <v>0</v>
      </c>
      <c r="AH560" s="411">
        <f t="shared" ref="AH560" si="1620">AH559</f>
        <v>0</v>
      </c>
      <c r="AI560" s="411">
        <f t="shared" ref="AI560" si="1621">AI559</f>
        <v>0</v>
      </c>
      <c r="AJ560" s="411">
        <f t="shared" ref="AJ560" si="1622">AJ559</f>
        <v>0</v>
      </c>
      <c r="AK560" s="411">
        <f t="shared" ref="AK560" si="1623">AK559</f>
        <v>0</v>
      </c>
      <c r="AL560" s="411">
        <f t="shared" ref="AL560" si="1624">AL559</f>
        <v>0</v>
      </c>
      <c r="AM560" s="306"/>
    </row>
    <row r="561" spans="1:39" ht="15" hidden="1" outlineLevel="1">
      <c r="A561" s="532"/>
      <c r="B561" s="428"/>
      <c r="C561" s="291"/>
      <c r="D561" s="291"/>
      <c r="E561" s="291"/>
      <c r="F561" s="291"/>
      <c r="G561" s="291"/>
      <c r="H561" s="291"/>
      <c r="I561" s="291"/>
      <c r="J561" s="291"/>
      <c r="K561" s="291"/>
      <c r="L561" s="291"/>
      <c r="M561" s="291"/>
      <c r="N561" s="291"/>
      <c r="O561" s="291"/>
      <c r="P561" s="291"/>
      <c r="Q561" s="291"/>
      <c r="R561" s="291"/>
      <c r="S561" s="291"/>
      <c r="T561" s="291"/>
      <c r="U561" s="291"/>
      <c r="V561" s="291"/>
      <c r="W561" s="291"/>
      <c r="X561" s="291"/>
      <c r="Y561" s="412"/>
      <c r="Z561" s="425"/>
      <c r="AA561" s="425"/>
      <c r="AB561" s="425"/>
      <c r="AC561" s="425"/>
      <c r="AD561" s="425"/>
      <c r="AE561" s="425"/>
      <c r="AF561" s="425"/>
      <c r="AG561" s="425"/>
      <c r="AH561" s="425"/>
      <c r="AI561" s="425"/>
      <c r="AJ561" s="425"/>
      <c r="AK561" s="425"/>
      <c r="AL561" s="425"/>
      <c r="AM561" s="306"/>
    </row>
    <row r="562" spans="1:39" ht="30" hidden="1" outlineLevel="1">
      <c r="A562" s="532">
        <v>47</v>
      </c>
      <c r="B562" s="428" t="s">
        <v>139</v>
      </c>
      <c r="C562" s="291" t="s">
        <v>25</v>
      </c>
      <c r="D562" s="295"/>
      <c r="E562" s="295"/>
      <c r="F562" s="295"/>
      <c r="G562" s="295"/>
      <c r="H562" s="295"/>
      <c r="I562" s="295"/>
      <c r="J562" s="295"/>
      <c r="K562" s="295"/>
      <c r="L562" s="295"/>
      <c r="M562" s="295"/>
      <c r="N562" s="295">
        <v>12</v>
      </c>
      <c r="O562" s="295"/>
      <c r="P562" s="295"/>
      <c r="Q562" s="295"/>
      <c r="R562" s="295"/>
      <c r="S562" s="295"/>
      <c r="T562" s="295"/>
      <c r="U562" s="295"/>
      <c r="V562" s="295"/>
      <c r="W562" s="295"/>
      <c r="X562" s="295"/>
      <c r="Y562" s="426"/>
      <c r="Z562" s="410"/>
      <c r="AA562" s="410"/>
      <c r="AB562" s="410"/>
      <c r="AC562" s="410"/>
      <c r="AD562" s="410"/>
      <c r="AE562" s="410"/>
      <c r="AF562" s="415"/>
      <c r="AG562" s="415"/>
      <c r="AH562" s="415"/>
      <c r="AI562" s="415"/>
      <c r="AJ562" s="415"/>
      <c r="AK562" s="415"/>
      <c r="AL562" s="415"/>
      <c r="AM562" s="296">
        <f>SUM(Y562:AL562)</f>
        <v>0</v>
      </c>
    </row>
    <row r="563" spans="1:39" ht="15" hidden="1" outlineLevel="1">
      <c r="A563" s="532"/>
      <c r="B563" s="431" t="s">
        <v>308</v>
      </c>
      <c r="C563" s="291" t="s">
        <v>163</v>
      </c>
      <c r="D563" s="295"/>
      <c r="E563" s="295"/>
      <c r="F563" s="295"/>
      <c r="G563" s="295"/>
      <c r="H563" s="295"/>
      <c r="I563" s="295"/>
      <c r="J563" s="295"/>
      <c r="K563" s="295"/>
      <c r="L563" s="295"/>
      <c r="M563" s="295"/>
      <c r="N563" s="295">
        <f>N562</f>
        <v>12</v>
      </c>
      <c r="O563" s="295"/>
      <c r="P563" s="295"/>
      <c r="Q563" s="295"/>
      <c r="R563" s="295"/>
      <c r="S563" s="295"/>
      <c r="T563" s="295"/>
      <c r="U563" s="295"/>
      <c r="V563" s="295"/>
      <c r="W563" s="295"/>
      <c r="X563" s="295"/>
      <c r="Y563" s="411">
        <f>Y562</f>
        <v>0</v>
      </c>
      <c r="Z563" s="411">
        <f t="shared" ref="Z563" si="1625">Z562</f>
        <v>0</v>
      </c>
      <c r="AA563" s="411">
        <f t="shared" ref="AA563" si="1626">AA562</f>
        <v>0</v>
      </c>
      <c r="AB563" s="411">
        <f t="shared" ref="AB563" si="1627">AB562</f>
        <v>0</v>
      </c>
      <c r="AC563" s="411">
        <f t="shared" ref="AC563" si="1628">AC562</f>
        <v>0</v>
      </c>
      <c r="AD563" s="411">
        <f t="shared" ref="AD563" si="1629">AD562</f>
        <v>0</v>
      </c>
      <c r="AE563" s="411">
        <f t="shared" ref="AE563" si="1630">AE562</f>
        <v>0</v>
      </c>
      <c r="AF563" s="411">
        <f t="shared" ref="AF563" si="1631">AF562</f>
        <v>0</v>
      </c>
      <c r="AG563" s="411">
        <f t="shared" ref="AG563" si="1632">AG562</f>
        <v>0</v>
      </c>
      <c r="AH563" s="411">
        <f t="shared" ref="AH563" si="1633">AH562</f>
        <v>0</v>
      </c>
      <c r="AI563" s="411">
        <f t="shared" ref="AI563" si="1634">AI562</f>
        <v>0</v>
      </c>
      <c r="AJ563" s="411">
        <f t="shared" ref="AJ563" si="1635">AJ562</f>
        <v>0</v>
      </c>
      <c r="AK563" s="411">
        <f t="shared" ref="AK563" si="1636">AK562</f>
        <v>0</v>
      </c>
      <c r="AL563" s="411">
        <f t="shared" ref="AL563" si="1637">AL562</f>
        <v>0</v>
      </c>
      <c r="AM563" s="306"/>
    </row>
    <row r="564" spans="1:39" ht="15" hidden="1" outlineLevel="1">
      <c r="A564" s="532"/>
      <c r="B564" s="428"/>
      <c r="C564" s="291"/>
      <c r="D564" s="291"/>
      <c r="E564" s="291"/>
      <c r="F564" s="291"/>
      <c r="G564" s="291"/>
      <c r="H564" s="291"/>
      <c r="I564" s="291"/>
      <c r="J564" s="291"/>
      <c r="K564" s="291"/>
      <c r="L564" s="291"/>
      <c r="M564" s="291"/>
      <c r="N564" s="291"/>
      <c r="O564" s="291"/>
      <c r="P564" s="291"/>
      <c r="Q564" s="291"/>
      <c r="R564" s="291"/>
      <c r="S564" s="291"/>
      <c r="T564" s="291"/>
      <c r="U564" s="291"/>
      <c r="V564" s="291"/>
      <c r="W564" s="291"/>
      <c r="X564" s="291"/>
      <c r="Y564" s="412"/>
      <c r="Z564" s="425"/>
      <c r="AA564" s="425"/>
      <c r="AB564" s="425"/>
      <c r="AC564" s="425"/>
      <c r="AD564" s="425"/>
      <c r="AE564" s="425"/>
      <c r="AF564" s="425"/>
      <c r="AG564" s="425"/>
      <c r="AH564" s="425"/>
      <c r="AI564" s="425"/>
      <c r="AJ564" s="425"/>
      <c r="AK564" s="425"/>
      <c r="AL564" s="425"/>
      <c r="AM564" s="306"/>
    </row>
    <row r="565" spans="1:39" ht="30" hidden="1" outlineLevel="1">
      <c r="A565" s="532">
        <v>48</v>
      </c>
      <c r="B565" s="428" t="s">
        <v>140</v>
      </c>
      <c r="C565" s="291" t="s">
        <v>25</v>
      </c>
      <c r="D565" s="295"/>
      <c r="E565" s="295"/>
      <c r="F565" s="295"/>
      <c r="G565" s="295"/>
      <c r="H565" s="295"/>
      <c r="I565" s="295"/>
      <c r="J565" s="295"/>
      <c r="K565" s="295"/>
      <c r="L565" s="295"/>
      <c r="M565" s="295"/>
      <c r="N565" s="295">
        <v>12</v>
      </c>
      <c r="O565" s="295"/>
      <c r="P565" s="295"/>
      <c r="Q565" s="295"/>
      <c r="R565" s="295"/>
      <c r="S565" s="295"/>
      <c r="T565" s="295"/>
      <c r="U565" s="295"/>
      <c r="V565" s="295"/>
      <c r="W565" s="295"/>
      <c r="X565" s="295"/>
      <c r="Y565" s="426"/>
      <c r="Z565" s="410"/>
      <c r="AA565" s="410"/>
      <c r="AB565" s="410"/>
      <c r="AC565" s="410"/>
      <c r="AD565" s="410"/>
      <c r="AE565" s="410"/>
      <c r="AF565" s="415"/>
      <c r="AG565" s="415"/>
      <c r="AH565" s="415"/>
      <c r="AI565" s="415"/>
      <c r="AJ565" s="415"/>
      <c r="AK565" s="415"/>
      <c r="AL565" s="415"/>
      <c r="AM565" s="296">
        <f>SUM(Y565:AL565)</f>
        <v>0</v>
      </c>
    </row>
    <row r="566" spans="1:39" ht="15" hidden="1" outlineLevel="1">
      <c r="A566" s="532"/>
      <c r="B566" s="431" t="s">
        <v>308</v>
      </c>
      <c r="C566" s="291" t="s">
        <v>163</v>
      </c>
      <c r="D566" s="295"/>
      <c r="E566" s="295"/>
      <c r="F566" s="295"/>
      <c r="G566" s="295"/>
      <c r="H566" s="295"/>
      <c r="I566" s="295"/>
      <c r="J566" s="295"/>
      <c r="K566" s="295"/>
      <c r="L566" s="295"/>
      <c r="M566" s="295"/>
      <c r="N566" s="295">
        <f>N565</f>
        <v>12</v>
      </c>
      <c r="O566" s="295"/>
      <c r="P566" s="295"/>
      <c r="Q566" s="295"/>
      <c r="R566" s="295"/>
      <c r="S566" s="295"/>
      <c r="T566" s="295"/>
      <c r="U566" s="295"/>
      <c r="V566" s="295"/>
      <c r="W566" s="295"/>
      <c r="X566" s="295"/>
      <c r="Y566" s="411">
        <f>Y565</f>
        <v>0</v>
      </c>
      <c r="Z566" s="411">
        <f t="shared" ref="Z566" si="1638">Z565</f>
        <v>0</v>
      </c>
      <c r="AA566" s="411">
        <f t="shared" ref="AA566" si="1639">AA565</f>
        <v>0</v>
      </c>
      <c r="AB566" s="411">
        <f t="shared" ref="AB566" si="1640">AB565</f>
        <v>0</v>
      </c>
      <c r="AC566" s="411">
        <f t="shared" ref="AC566" si="1641">AC565</f>
        <v>0</v>
      </c>
      <c r="AD566" s="411">
        <f t="shared" ref="AD566" si="1642">AD565</f>
        <v>0</v>
      </c>
      <c r="AE566" s="411">
        <f t="shared" ref="AE566" si="1643">AE565</f>
        <v>0</v>
      </c>
      <c r="AF566" s="411">
        <f t="shared" ref="AF566" si="1644">AF565</f>
        <v>0</v>
      </c>
      <c r="AG566" s="411">
        <f t="shared" ref="AG566" si="1645">AG565</f>
        <v>0</v>
      </c>
      <c r="AH566" s="411">
        <f t="shared" ref="AH566" si="1646">AH565</f>
        <v>0</v>
      </c>
      <c r="AI566" s="411">
        <f t="shared" ref="AI566" si="1647">AI565</f>
        <v>0</v>
      </c>
      <c r="AJ566" s="411">
        <f t="shared" ref="AJ566" si="1648">AJ565</f>
        <v>0</v>
      </c>
      <c r="AK566" s="411">
        <f t="shared" ref="AK566" si="1649">AK565</f>
        <v>0</v>
      </c>
      <c r="AL566" s="411">
        <f t="shared" ref="AL566" si="1650">AL565</f>
        <v>0</v>
      </c>
      <c r="AM566" s="306"/>
    </row>
    <row r="567" spans="1:39" ht="15" hidden="1" outlineLevel="1">
      <c r="A567" s="532"/>
      <c r="B567" s="428"/>
      <c r="C567" s="291"/>
      <c r="D567" s="291"/>
      <c r="E567" s="291"/>
      <c r="F567" s="291"/>
      <c r="G567" s="291"/>
      <c r="H567" s="291"/>
      <c r="I567" s="291"/>
      <c r="J567" s="291"/>
      <c r="K567" s="291"/>
      <c r="L567" s="291"/>
      <c r="M567" s="291"/>
      <c r="N567" s="291"/>
      <c r="O567" s="291"/>
      <c r="P567" s="291"/>
      <c r="Q567" s="291"/>
      <c r="R567" s="291"/>
      <c r="S567" s="291"/>
      <c r="T567" s="291"/>
      <c r="U567" s="291"/>
      <c r="V567" s="291"/>
      <c r="W567" s="291"/>
      <c r="X567" s="291"/>
      <c r="Y567" s="412"/>
      <c r="Z567" s="425"/>
      <c r="AA567" s="425"/>
      <c r="AB567" s="425"/>
      <c r="AC567" s="425"/>
      <c r="AD567" s="425"/>
      <c r="AE567" s="425"/>
      <c r="AF567" s="425"/>
      <c r="AG567" s="425"/>
      <c r="AH567" s="425"/>
      <c r="AI567" s="425"/>
      <c r="AJ567" s="425"/>
      <c r="AK567" s="425"/>
      <c r="AL567" s="425"/>
      <c r="AM567" s="306"/>
    </row>
    <row r="568" spans="1:39" ht="30" hidden="1" outlineLevel="1">
      <c r="A568" s="532">
        <v>49</v>
      </c>
      <c r="B568" s="428" t="s">
        <v>141</v>
      </c>
      <c r="C568" s="291" t="s">
        <v>25</v>
      </c>
      <c r="D568" s="295"/>
      <c r="E568" s="295"/>
      <c r="F568" s="295"/>
      <c r="G568" s="295"/>
      <c r="H568" s="295"/>
      <c r="I568" s="295"/>
      <c r="J568" s="295"/>
      <c r="K568" s="295"/>
      <c r="L568" s="295"/>
      <c r="M568" s="295"/>
      <c r="N568" s="295">
        <v>12</v>
      </c>
      <c r="O568" s="295"/>
      <c r="P568" s="295"/>
      <c r="Q568" s="295"/>
      <c r="R568" s="295"/>
      <c r="S568" s="295"/>
      <c r="T568" s="295"/>
      <c r="U568" s="295"/>
      <c r="V568" s="295"/>
      <c r="W568" s="295"/>
      <c r="X568" s="295"/>
      <c r="Y568" s="426"/>
      <c r="Z568" s="410"/>
      <c r="AA568" s="410"/>
      <c r="AB568" s="410"/>
      <c r="AC568" s="410"/>
      <c r="AD568" s="410"/>
      <c r="AE568" s="410"/>
      <c r="AF568" s="415"/>
      <c r="AG568" s="415"/>
      <c r="AH568" s="415"/>
      <c r="AI568" s="415"/>
      <c r="AJ568" s="415"/>
      <c r="AK568" s="415"/>
      <c r="AL568" s="415"/>
      <c r="AM568" s="296">
        <f>SUM(Y568:AL568)</f>
        <v>0</v>
      </c>
    </row>
    <row r="569" spans="1:39" ht="15" hidden="1" outlineLevel="1">
      <c r="A569" s="532"/>
      <c r="B569" s="431" t="s">
        <v>308</v>
      </c>
      <c r="C569" s="291" t="s">
        <v>163</v>
      </c>
      <c r="D569" s="295"/>
      <c r="E569" s="295"/>
      <c r="F569" s="295"/>
      <c r="G569" s="295"/>
      <c r="H569" s="295"/>
      <c r="I569" s="295"/>
      <c r="J569" s="295"/>
      <c r="K569" s="295"/>
      <c r="L569" s="295"/>
      <c r="M569" s="295"/>
      <c r="N569" s="295">
        <f>N568</f>
        <v>12</v>
      </c>
      <c r="O569" s="295"/>
      <c r="P569" s="295"/>
      <c r="Q569" s="295"/>
      <c r="R569" s="295"/>
      <c r="S569" s="295"/>
      <c r="T569" s="295"/>
      <c r="U569" s="295"/>
      <c r="V569" s="295"/>
      <c r="W569" s="295"/>
      <c r="X569" s="295"/>
      <c r="Y569" s="411">
        <f>Y568</f>
        <v>0</v>
      </c>
      <c r="Z569" s="411">
        <f t="shared" ref="Z569" si="1651">Z568</f>
        <v>0</v>
      </c>
      <c r="AA569" s="411">
        <f t="shared" ref="AA569" si="1652">AA568</f>
        <v>0</v>
      </c>
      <c r="AB569" s="411">
        <f t="shared" ref="AB569" si="1653">AB568</f>
        <v>0</v>
      </c>
      <c r="AC569" s="411">
        <f t="shared" ref="AC569" si="1654">AC568</f>
        <v>0</v>
      </c>
      <c r="AD569" s="411">
        <f t="shared" ref="AD569" si="1655">AD568</f>
        <v>0</v>
      </c>
      <c r="AE569" s="411">
        <f t="shared" ref="AE569" si="1656">AE568</f>
        <v>0</v>
      </c>
      <c r="AF569" s="411">
        <f t="shared" ref="AF569" si="1657">AF568</f>
        <v>0</v>
      </c>
      <c r="AG569" s="411">
        <f t="shared" ref="AG569" si="1658">AG568</f>
        <v>0</v>
      </c>
      <c r="AH569" s="411">
        <f t="shared" ref="AH569" si="1659">AH568</f>
        <v>0</v>
      </c>
      <c r="AI569" s="411">
        <f t="shared" ref="AI569" si="1660">AI568</f>
        <v>0</v>
      </c>
      <c r="AJ569" s="411">
        <f t="shared" ref="AJ569" si="1661">AJ568</f>
        <v>0</v>
      </c>
      <c r="AK569" s="411">
        <f t="shared" ref="AK569" si="1662">AK568</f>
        <v>0</v>
      </c>
      <c r="AL569" s="411">
        <f t="shared" ref="AL569" si="1663">AL568</f>
        <v>0</v>
      </c>
      <c r="AM569" s="306"/>
    </row>
    <row r="570" spans="1:39" ht="15" outlineLevel="1">
      <c r="A570" s="532"/>
      <c r="B570" s="431"/>
      <c r="C570" s="305"/>
      <c r="D570" s="291"/>
      <c r="E570" s="291"/>
      <c r="F570" s="291"/>
      <c r="G570" s="291"/>
      <c r="H570" s="291"/>
      <c r="I570" s="291"/>
      <c r="J570" s="291"/>
      <c r="K570" s="291"/>
      <c r="L570" s="291"/>
      <c r="M570" s="291"/>
      <c r="N570" s="291"/>
      <c r="O570" s="291"/>
      <c r="P570" s="291"/>
      <c r="Q570" s="291"/>
      <c r="R570" s="291"/>
      <c r="S570" s="291"/>
      <c r="T570" s="291"/>
      <c r="U570" s="291"/>
      <c r="V570" s="291"/>
      <c r="W570" s="291"/>
      <c r="X570" s="291"/>
      <c r="Y570" s="301"/>
      <c r="Z570" s="301"/>
      <c r="AA570" s="301"/>
      <c r="AB570" s="301"/>
      <c r="AC570" s="301"/>
      <c r="AD570" s="301"/>
      <c r="AE570" s="301"/>
      <c r="AF570" s="301"/>
      <c r="AG570" s="301"/>
      <c r="AH570" s="301"/>
      <c r="AI570" s="301"/>
      <c r="AJ570" s="301"/>
      <c r="AK570" s="301"/>
      <c r="AL570" s="301"/>
      <c r="AM570" s="306"/>
    </row>
    <row r="571" spans="1:39" ht="15.6">
      <c r="B571" s="327" t="s">
        <v>292</v>
      </c>
      <c r="C571" s="329"/>
      <c r="D571" s="329">
        <f>SUM(D407:D569)</f>
        <v>10017137.880188651</v>
      </c>
      <c r="E571" s="329"/>
      <c r="F571" s="329"/>
      <c r="G571" s="329"/>
      <c r="H571" s="329"/>
      <c r="I571" s="329"/>
      <c r="J571" s="329"/>
      <c r="K571" s="329"/>
      <c r="L571" s="329"/>
      <c r="M571" s="329"/>
      <c r="N571" s="329"/>
      <c r="O571" s="329">
        <f>SUM(O407:O569)</f>
        <v>2657.3225295736906</v>
      </c>
      <c r="P571" s="329"/>
      <c r="Q571" s="329"/>
      <c r="R571" s="329"/>
      <c r="S571" s="329"/>
      <c r="T571" s="329"/>
      <c r="U571" s="329"/>
      <c r="V571" s="329"/>
      <c r="W571" s="329"/>
      <c r="X571" s="329"/>
      <c r="Y571" s="329">
        <f>IF(Y405="kWh",SUMPRODUCT(D407:D569,Y407:Y569))</f>
        <v>3248574.0316244443</v>
      </c>
      <c r="Z571" s="329">
        <f>IF(Z405="kWh",SUMPRODUCT(D407:D569,Z407:Z569))</f>
        <v>1178381.3317433761</v>
      </c>
      <c r="AA571" s="329">
        <f>IF(AA405="kw",SUMPRODUCT(N407:N569,O407:O569,AA407:AA569),SUMPRODUCT(D407:D569,AA407:AA569))</f>
        <v>762.81850218433647</v>
      </c>
      <c r="AB571" s="329">
        <f>IF(AB405="kw",SUMPRODUCT(N407:N569,O407:O569,AB407:AB569),SUMPRODUCT(D407:D569,AB407:AB569))</f>
        <v>372.31081166143565</v>
      </c>
      <c r="AC571" s="329">
        <f>IF(AC405="kw",SUMPRODUCT(N407:N569,O407:O569,AC407:AC569),SUMPRODUCT(D407:D569,AC407:AC569))</f>
        <v>24711.354024977387</v>
      </c>
      <c r="AD571" s="329">
        <f>IF(AD405="kw",SUMPRODUCT(N407:N569,O407:O569,AD407:AD569),SUMPRODUCT(D407:D569,AD407:AD569))</f>
        <v>0</v>
      </c>
      <c r="AE571" s="329">
        <f>IF(AE405="kw",SUMPRODUCT(N407:N569,O407:O569,AE407:AE569),SUMPRODUCT(D407:D569,AE407:AE569))</f>
        <v>0</v>
      </c>
      <c r="AF571" s="329">
        <f>IF(AF405="kw",SUMPRODUCT(N407:N569,O407:O569,AF407:AF569),SUMPRODUCT(D407:D569,AF407:AF569))</f>
        <v>0</v>
      </c>
      <c r="AG571" s="329">
        <f>IF(AG405="kw",SUMPRODUCT(N407:N569,O407:O569,AG407:AG569),SUMPRODUCT(D407:D569,AG407:AG569))</f>
        <v>0</v>
      </c>
      <c r="AH571" s="329">
        <f>IF(AH405="kw",SUMPRODUCT(N407:N569,O407:O569,AH407:AH569),SUMPRODUCT(D407:D569,AH407:AH569))</f>
        <v>0</v>
      </c>
      <c r="AI571" s="329">
        <f>IF(AI405="kw",SUMPRODUCT(N407:N569,O407:O569,AI407:AI569),SUMPRODUCT(D407:D569,AI407:AI569))</f>
        <v>0</v>
      </c>
      <c r="AJ571" s="329">
        <f>IF(AJ405="kw",SUMPRODUCT(N407:N569,O407:O569,AJ407:AJ569),SUMPRODUCT(D407:D569,AJ407:AJ569))</f>
        <v>0</v>
      </c>
      <c r="AK571" s="329">
        <f>IF(AK405="kw",SUMPRODUCT(N407:N569,O407:O569,AK407:AK569),SUMPRODUCT(D407:D569,AK407:AK569))</f>
        <v>0</v>
      </c>
      <c r="AL571" s="329">
        <f>IF(AL405="kw",SUMPRODUCT(N407:N569,O407:O569,AL407:AL569),SUMPRODUCT(D407:D569,AL407:AL569))</f>
        <v>0</v>
      </c>
      <c r="AM571" s="330"/>
    </row>
    <row r="572" spans="1:39" ht="15.6">
      <c r="B572" s="391" t="s">
        <v>293</v>
      </c>
      <c r="C572" s="392"/>
      <c r="D572" s="392"/>
      <c r="E572" s="392"/>
      <c r="F572" s="392"/>
      <c r="G572" s="392"/>
      <c r="H572" s="392"/>
      <c r="I572" s="392"/>
      <c r="J572" s="392"/>
      <c r="K572" s="392"/>
      <c r="L572" s="392"/>
      <c r="M572" s="392"/>
      <c r="N572" s="392"/>
      <c r="O572" s="392"/>
      <c r="P572" s="392"/>
      <c r="Q572" s="392"/>
      <c r="R572" s="392"/>
      <c r="S572" s="392"/>
      <c r="T572" s="392"/>
      <c r="U572" s="392"/>
      <c r="V572" s="392"/>
      <c r="W572" s="392"/>
      <c r="X572" s="392"/>
      <c r="Y572" s="392">
        <f>HLOOKUP(Y220,'2. LRAMVA Threshold'!$B$42:$Q$53,9,FALSE)</f>
        <v>1716960</v>
      </c>
      <c r="Z572" s="392">
        <f>HLOOKUP(Z220,'2. LRAMVA Threshold'!$B$42:$Q$53,9,FALSE)</f>
        <v>1712889</v>
      </c>
      <c r="AA572" s="392">
        <f>HLOOKUP(AA220,'2. LRAMVA Threshold'!$B$42:$Q$53,9,FALSE)</f>
        <v>6608</v>
      </c>
      <c r="AB572" s="392">
        <f>HLOOKUP(AB220,'2. LRAMVA Threshold'!$B$42:$Q$53,9,FALSE)</f>
        <v>1675</v>
      </c>
      <c r="AC572" s="392">
        <f>HLOOKUP(AC220,'2. LRAMVA Threshold'!$B$42:$Q$53,9,FALSE)</f>
        <v>5795</v>
      </c>
      <c r="AD572" s="392">
        <f>HLOOKUP(AD220,'2. LRAMVA Threshold'!$B$42:$Q$53,9,FALSE)</f>
        <v>0</v>
      </c>
      <c r="AE572" s="392">
        <f>HLOOKUP(AE220,'2. LRAMVA Threshold'!$B$42:$Q$53,9,FALSE)</f>
        <v>0</v>
      </c>
      <c r="AF572" s="392">
        <f>HLOOKUP(AF220,'2. LRAMVA Threshold'!$B$42:$Q$53,9,FALSE)</f>
        <v>0</v>
      </c>
      <c r="AG572" s="392">
        <f>HLOOKUP(AG220,'2. LRAMVA Threshold'!$B$42:$Q$53,9,FALSE)</f>
        <v>0</v>
      </c>
      <c r="AH572" s="392">
        <f>HLOOKUP(AH220,'2. LRAMVA Threshold'!$B$42:$Q$53,9,FALSE)</f>
        <v>0</v>
      </c>
      <c r="AI572" s="392">
        <f>HLOOKUP(AI220,'2. LRAMVA Threshold'!$B$42:$Q$53,9,FALSE)</f>
        <v>0</v>
      </c>
      <c r="AJ572" s="392">
        <f>HLOOKUP(AJ220,'2. LRAMVA Threshold'!$B$42:$Q$53,9,FALSE)</f>
        <v>0</v>
      </c>
      <c r="AK572" s="392">
        <f>HLOOKUP(AK220,'2. LRAMVA Threshold'!$B$42:$Q$53,9,FALSE)</f>
        <v>0</v>
      </c>
      <c r="AL572" s="392">
        <f>HLOOKUP(AL220,'2. LRAMVA Threshold'!$B$42:$Q$53,9,FALSE)</f>
        <v>0</v>
      </c>
      <c r="AM572" s="393"/>
    </row>
    <row r="573" spans="1:39" ht="15">
      <c r="B573" s="394"/>
      <c r="C573" s="432"/>
      <c r="D573" s="433"/>
      <c r="E573" s="433"/>
      <c r="F573" s="433"/>
      <c r="G573" s="433"/>
      <c r="H573" s="433"/>
      <c r="I573" s="433"/>
      <c r="J573" s="433"/>
      <c r="K573" s="433"/>
      <c r="L573" s="433"/>
      <c r="M573" s="433"/>
      <c r="N573" s="433"/>
      <c r="O573" s="434"/>
      <c r="P573" s="433"/>
      <c r="Q573" s="433"/>
      <c r="R573" s="433"/>
      <c r="S573" s="435"/>
      <c r="T573" s="435"/>
      <c r="U573" s="435"/>
      <c r="V573" s="435"/>
      <c r="W573" s="433"/>
      <c r="X573" s="433"/>
      <c r="Y573" s="436"/>
      <c r="Z573" s="436"/>
      <c r="AA573" s="436"/>
      <c r="AB573" s="436"/>
      <c r="AC573" s="436"/>
      <c r="AD573" s="436"/>
      <c r="AE573" s="436"/>
      <c r="AF573" s="399"/>
      <c r="AG573" s="399"/>
      <c r="AH573" s="399"/>
      <c r="AI573" s="399"/>
      <c r="AJ573" s="399"/>
      <c r="AK573" s="399"/>
      <c r="AL573" s="399"/>
      <c r="AM573" s="400"/>
    </row>
    <row r="574" spans="1:39" ht="15">
      <c r="B574" s="324" t="s">
        <v>294</v>
      </c>
      <c r="C574" s="338"/>
      <c r="D574" s="338"/>
      <c r="E574" s="376"/>
      <c r="F574" s="376"/>
      <c r="G574" s="376"/>
      <c r="H574" s="376"/>
      <c r="I574" s="376"/>
      <c r="J574" s="376"/>
      <c r="K574" s="376"/>
      <c r="L574" s="376"/>
      <c r="M574" s="376"/>
      <c r="N574" s="376"/>
      <c r="O574" s="291"/>
      <c r="P574" s="340"/>
      <c r="Q574" s="340"/>
      <c r="R574" s="340"/>
      <c r="S574" s="339"/>
      <c r="T574" s="339"/>
      <c r="U574" s="339"/>
      <c r="V574" s="339"/>
      <c r="W574" s="340"/>
      <c r="X574" s="340"/>
      <c r="Y574" s="341">
        <f>HLOOKUP(Y$35,'3.  Distribution Rates'!$C$122:$P$133,9,FALSE)</f>
        <v>1.09E-2</v>
      </c>
      <c r="Z574" s="341">
        <f>HLOOKUP(Z$35,'3.  Distribution Rates'!$C$122:$P$133,9,FALSE)</f>
        <v>1.44E-2</v>
      </c>
      <c r="AA574" s="341">
        <f>HLOOKUP(AA$35,'3.  Distribution Rates'!$C$122:$P$133,9,FALSE)</f>
        <v>3.0861000000000001</v>
      </c>
      <c r="AB574" s="341">
        <f>HLOOKUP(AB$35,'3.  Distribution Rates'!$C$122:$P$133,9,FALSE)</f>
        <v>4.194</v>
      </c>
      <c r="AC574" s="341">
        <f>HLOOKUP(AC$35,'3.  Distribution Rates'!$C$122:$P$133,9,FALSE)</f>
        <v>1.8946000000000001</v>
      </c>
      <c r="AD574" s="341">
        <f>HLOOKUP(AD$35,'3.  Distribution Rates'!$C$122:$P$133,9,FALSE)</f>
        <v>4.0410000000000004</v>
      </c>
      <c r="AE574" s="341">
        <f>HLOOKUP(AE$35,'3.  Distribution Rates'!$C$122:$P$133,9,FALSE)</f>
        <v>0.11360000000000001</v>
      </c>
      <c r="AF574" s="341">
        <f>HLOOKUP(AF$35,'3.  Distribution Rates'!$C$122:$P$133,9,FALSE)</f>
        <v>15.590400000000001</v>
      </c>
      <c r="AG574" s="341">
        <f>HLOOKUP(AG$35,'3.  Distribution Rates'!$C$122:$P$133,9,FALSE)</f>
        <v>23.381399999999999</v>
      </c>
      <c r="AH574" s="341">
        <f>HLOOKUP(AH$35,'3.  Distribution Rates'!$C$122:$P$133,9,FALSE)</f>
        <v>0</v>
      </c>
      <c r="AI574" s="341">
        <f>HLOOKUP(AI$35,'3.  Distribution Rates'!$C$122:$P$133,9,FALSE)</f>
        <v>0</v>
      </c>
      <c r="AJ574" s="341">
        <f>HLOOKUP(AJ$35,'3.  Distribution Rates'!$C$122:$P$133,9,FALSE)</f>
        <v>0</v>
      </c>
      <c r="AK574" s="341">
        <f>HLOOKUP(AK$35,'3.  Distribution Rates'!$C$122:$P$133,9,FALSE)</f>
        <v>0</v>
      </c>
      <c r="AL574" s="341">
        <f>HLOOKUP(AL$35,'3.  Distribution Rates'!$C$122:$P$133,9,FALSE)</f>
        <v>0</v>
      </c>
      <c r="AM574" s="441"/>
    </row>
    <row r="575" spans="1:39" ht="15">
      <c r="B575" s="324" t="s">
        <v>295</v>
      </c>
      <c r="C575" s="345"/>
      <c r="D575" s="309"/>
      <c r="E575" s="279"/>
      <c r="F575" s="279"/>
      <c r="G575" s="279"/>
      <c r="H575" s="279"/>
      <c r="I575" s="279"/>
      <c r="J575" s="279"/>
      <c r="K575" s="279"/>
      <c r="L575" s="279"/>
      <c r="M575" s="279"/>
      <c r="N575" s="279"/>
      <c r="O575" s="291"/>
      <c r="P575" s="279"/>
      <c r="Q575" s="279"/>
      <c r="R575" s="279"/>
      <c r="S575" s="309"/>
      <c r="T575" s="309"/>
      <c r="U575" s="309"/>
      <c r="V575" s="309"/>
      <c r="W575" s="279"/>
      <c r="X575" s="279"/>
      <c r="Y575" s="378">
        <f>'4.  2011-2014 LRAM'!Y140*Y574</f>
        <v>3122.4874020491702</v>
      </c>
      <c r="Z575" s="378">
        <f>'4.  2011-2014 LRAM'!Z140*Z574</f>
        <v>1949.8178295478185</v>
      </c>
      <c r="AA575" s="378">
        <f>'4.  2011-2014 LRAM'!AA140*AA574</f>
        <v>1168.9856151620711</v>
      </c>
      <c r="AB575" s="378">
        <f>'4.  2011-2014 LRAM'!AB140*AB574</f>
        <v>2273.9655376908231</v>
      </c>
      <c r="AC575" s="378">
        <f>'4.  2011-2014 LRAM'!AC140*AC574</f>
        <v>186.33748973336048</v>
      </c>
      <c r="AD575" s="378">
        <f>'4.  2011-2014 LRAM'!AD140*AD574</f>
        <v>0</v>
      </c>
      <c r="AE575" s="378">
        <f>'4.  2011-2014 LRAM'!AE140*AE574</f>
        <v>0</v>
      </c>
      <c r="AF575" s="378">
        <f>'4.  2011-2014 LRAM'!AF140*AF574</f>
        <v>0</v>
      </c>
      <c r="AG575" s="378">
        <f>'4.  2011-2014 LRAM'!AG140*AG574</f>
        <v>0</v>
      </c>
      <c r="AH575" s="378">
        <f>'4.  2011-2014 LRAM'!AH140*AH574</f>
        <v>0</v>
      </c>
      <c r="AI575" s="378">
        <f>'4.  2011-2014 LRAM'!AI140*AI574</f>
        <v>0</v>
      </c>
      <c r="AJ575" s="378">
        <f>'4.  2011-2014 LRAM'!AJ140*AJ574</f>
        <v>0</v>
      </c>
      <c r="AK575" s="378">
        <f>'4.  2011-2014 LRAM'!AK140*AK574</f>
        <v>0</v>
      </c>
      <c r="AL575" s="378">
        <f>'4.  2011-2014 LRAM'!AL140*AL574</f>
        <v>0</v>
      </c>
      <c r="AM575" s="629">
        <f t="shared" ref="AM575:AM581" si="1664">SUM(Y575:AL575)</f>
        <v>8701.5938741832433</v>
      </c>
    </row>
    <row r="576" spans="1:39" ht="15">
      <c r="B576" s="324" t="s">
        <v>296</v>
      </c>
      <c r="C576" s="345"/>
      <c r="D576" s="309"/>
      <c r="E576" s="279"/>
      <c r="F576" s="279"/>
      <c r="G576" s="279"/>
      <c r="H576" s="279"/>
      <c r="I576" s="279"/>
      <c r="J576" s="279"/>
      <c r="K576" s="279"/>
      <c r="L576" s="279"/>
      <c r="M576" s="279"/>
      <c r="N576" s="279"/>
      <c r="O576" s="291"/>
      <c r="P576" s="279"/>
      <c r="Q576" s="279"/>
      <c r="R576" s="279"/>
      <c r="S576" s="309"/>
      <c r="T576" s="309"/>
      <c r="U576" s="309"/>
      <c r="V576" s="309"/>
      <c r="W576" s="279"/>
      <c r="X576" s="279"/>
      <c r="Y576" s="378">
        <f>'4.  2011-2014 LRAM'!Y271*Y574</f>
        <v>2318.7041165624191</v>
      </c>
      <c r="Z576" s="378">
        <f>'4.  2011-2014 LRAM'!Z271*Z574</f>
        <v>3992.8106107380636</v>
      </c>
      <c r="AA576" s="378">
        <f>'4.  2011-2014 LRAM'!AA271*AA574</f>
        <v>0</v>
      </c>
      <c r="AB576" s="378">
        <f>'4.  2011-2014 LRAM'!AB271*AB574</f>
        <v>1739.4690699205448</v>
      </c>
      <c r="AC576" s="378">
        <f>'4.  2011-2014 LRAM'!AC271*AC574</f>
        <v>6607.2156875731653</v>
      </c>
      <c r="AD576" s="378">
        <f>'4.  2011-2014 LRAM'!AD271*AD574</f>
        <v>0</v>
      </c>
      <c r="AE576" s="378">
        <f>'4.  2011-2014 LRAM'!AE271*AE574</f>
        <v>0</v>
      </c>
      <c r="AF576" s="378">
        <f>'4.  2011-2014 LRAM'!AF271*AF574</f>
        <v>0</v>
      </c>
      <c r="AG576" s="378">
        <f>'4.  2011-2014 LRAM'!AG271*AG574</f>
        <v>7893.0181915199992</v>
      </c>
      <c r="AH576" s="378">
        <f>'4.  2011-2014 LRAM'!AH271*AH574</f>
        <v>0</v>
      </c>
      <c r="AI576" s="378">
        <f>'4.  2011-2014 LRAM'!AI271*AI574</f>
        <v>0</v>
      </c>
      <c r="AJ576" s="378">
        <f>'4.  2011-2014 LRAM'!AJ271*AJ574</f>
        <v>0</v>
      </c>
      <c r="AK576" s="378">
        <f>'4.  2011-2014 LRAM'!AK271*AK574</f>
        <v>0</v>
      </c>
      <c r="AL576" s="378">
        <f>'4.  2011-2014 LRAM'!AL271*AL574</f>
        <v>0</v>
      </c>
      <c r="AM576" s="629">
        <f t="shared" si="1664"/>
        <v>22551.217676314191</v>
      </c>
    </row>
    <row r="577" spans="2:39" ht="15">
      <c r="B577" s="324" t="s">
        <v>297</v>
      </c>
      <c r="C577" s="345"/>
      <c r="D577" s="309"/>
      <c r="E577" s="279"/>
      <c r="F577" s="279"/>
      <c r="G577" s="279"/>
      <c r="H577" s="279"/>
      <c r="I577" s="279"/>
      <c r="J577" s="279"/>
      <c r="K577" s="279"/>
      <c r="L577" s="279"/>
      <c r="M577" s="279"/>
      <c r="N577" s="279"/>
      <c r="O577" s="291"/>
      <c r="P577" s="279"/>
      <c r="Q577" s="279"/>
      <c r="R577" s="279"/>
      <c r="S577" s="309"/>
      <c r="T577" s="309"/>
      <c r="U577" s="309"/>
      <c r="V577" s="309"/>
      <c r="W577" s="279"/>
      <c r="X577" s="279"/>
      <c r="Y577" s="378">
        <f>'4.  2011-2014 LRAM'!Y401*Y574</f>
        <v>3648.9124124690029</v>
      </c>
      <c r="Z577" s="378">
        <f>'4.  2011-2014 LRAM'!Z401*Z574</f>
        <v>3967.1666478792013</v>
      </c>
      <c r="AA577" s="378">
        <f>'4.  2011-2014 LRAM'!AA401*AA574</f>
        <v>1698.634650996019</v>
      </c>
      <c r="AB577" s="378">
        <f>'4.  2011-2014 LRAM'!AB401*AB574</f>
        <v>1652.0293317285775</v>
      </c>
      <c r="AC577" s="378">
        <f>'4.  2011-2014 LRAM'!AC401*AC574</f>
        <v>8185.142338336349</v>
      </c>
      <c r="AD577" s="378">
        <f>'4.  2011-2014 LRAM'!AD401*AD574</f>
        <v>0</v>
      </c>
      <c r="AE577" s="378">
        <f>'4.  2011-2014 LRAM'!AE401*AE574</f>
        <v>0</v>
      </c>
      <c r="AF577" s="378">
        <f>'4.  2011-2014 LRAM'!AF401*AF574</f>
        <v>0</v>
      </c>
      <c r="AG577" s="378">
        <f>'4.  2011-2014 LRAM'!AG401*AG574</f>
        <v>21564.829825055996</v>
      </c>
      <c r="AH577" s="378">
        <f>'4.  2011-2014 LRAM'!AH401*AH574</f>
        <v>0</v>
      </c>
      <c r="AI577" s="378">
        <f>'4.  2011-2014 LRAM'!AI401*AI574</f>
        <v>0</v>
      </c>
      <c r="AJ577" s="378">
        <f>'4.  2011-2014 LRAM'!AJ401*AJ574</f>
        <v>0</v>
      </c>
      <c r="AK577" s="378">
        <f>'4.  2011-2014 LRAM'!AK401*AK574</f>
        <v>0</v>
      </c>
      <c r="AL577" s="378">
        <f>'4.  2011-2014 LRAM'!AL401*AL574</f>
        <v>0</v>
      </c>
      <c r="AM577" s="629">
        <f t="shared" si="1664"/>
        <v>40716.715206465145</v>
      </c>
    </row>
    <row r="578" spans="2:39" ht="15">
      <c r="B578" s="324" t="s">
        <v>298</v>
      </c>
      <c r="C578" s="345"/>
      <c r="D578" s="309"/>
      <c r="E578" s="279"/>
      <c r="F578" s="279"/>
      <c r="G578" s="279"/>
      <c r="H578" s="279"/>
      <c r="I578" s="279"/>
      <c r="J578" s="279"/>
      <c r="K578" s="279"/>
      <c r="L578" s="279"/>
      <c r="M578" s="279"/>
      <c r="N578" s="279"/>
      <c r="O578" s="291"/>
      <c r="P578" s="279"/>
      <c r="Q578" s="279"/>
      <c r="R578" s="279"/>
      <c r="S578" s="309"/>
      <c r="T578" s="309"/>
      <c r="U578" s="309"/>
      <c r="V578" s="309"/>
      <c r="W578" s="279"/>
      <c r="X578" s="279"/>
      <c r="Y578" s="378">
        <f>'4.  2011-2014 LRAM'!Y532*Y574</f>
        <v>8344.7582050113178</v>
      </c>
      <c r="Z578" s="378">
        <f>'4.  2011-2014 LRAM'!Z532*Z574</f>
        <v>5133.4110427811838</v>
      </c>
      <c r="AA578" s="378">
        <f>'4.  2011-2014 LRAM'!AA532*AA574</f>
        <v>2773.5945767798676</v>
      </c>
      <c r="AB578" s="378">
        <f>'4.  2011-2014 LRAM'!AB532*AB574</f>
        <v>33154.160037265567</v>
      </c>
      <c r="AC578" s="378">
        <f>'4.  2011-2014 LRAM'!AC532*AC574</f>
        <v>2406.5361167533129</v>
      </c>
      <c r="AD578" s="378">
        <f>'4.  2011-2014 LRAM'!AD532*AD574</f>
        <v>0</v>
      </c>
      <c r="AE578" s="378">
        <f>'4.  2011-2014 LRAM'!AE532*AE574</f>
        <v>0</v>
      </c>
      <c r="AF578" s="378">
        <f>'4.  2011-2014 LRAM'!AF532*AF574</f>
        <v>0</v>
      </c>
      <c r="AG578" s="378">
        <f>'4.  2011-2014 LRAM'!AG532*AG574</f>
        <v>49359.014540640004</v>
      </c>
      <c r="AH578" s="378">
        <f>'4.  2011-2014 LRAM'!AH532*AH574</f>
        <v>0</v>
      </c>
      <c r="AI578" s="378">
        <f>'4.  2011-2014 LRAM'!AI532*AI574</f>
        <v>0</v>
      </c>
      <c r="AJ578" s="378">
        <f>'4.  2011-2014 LRAM'!AJ532*AJ574</f>
        <v>0</v>
      </c>
      <c r="AK578" s="378">
        <f>'4.  2011-2014 LRAM'!AK532*AK574</f>
        <v>0</v>
      </c>
      <c r="AL578" s="378">
        <f>'4.  2011-2014 LRAM'!AL532*AL574</f>
        <v>0</v>
      </c>
      <c r="AM578" s="629">
        <f t="shared" si="1664"/>
        <v>101171.47451923125</v>
      </c>
    </row>
    <row r="579" spans="2:39" ht="15">
      <c r="B579" s="324" t="s">
        <v>299</v>
      </c>
      <c r="C579" s="345"/>
      <c r="D579" s="309"/>
      <c r="E579" s="279"/>
      <c r="F579" s="279"/>
      <c r="G579" s="279"/>
      <c r="H579" s="279"/>
      <c r="I579" s="279"/>
      <c r="J579" s="279"/>
      <c r="K579" s="279"/>
      <c r="L579" s="279"/>
      <c r="M579" s="279"/>
      <c r="N579" s="279"/>
      <c r="O579" s="291"/>
      <c r="P579" s="279"/>
      <c r="Q579" s="279"/>
      <c r="R579" s="279"/>
      <c r="S579" s="309"/>
      <c r="T579" s="309"/>
      <c r="U579" s="309"/>
      <c r="V579" s="309"/>
      <c r="W579" s="279"/>
      <c r="X579" s="279"/>
      <c r="Y579" s="378">
        <f t="shared" ref="Y579:AL579" si="1665">Y211*Y574</f>
        <v>9396.3731873048255</v>
      </c>
      <c r="Z579" s="378">
        <f t="shared" si="1665"/>
        <v>4026.5801845330175</v>
      </c>
      <c r="AA579" s="378">
        <f t="shared" si="1665"/>
        <v>11144.993465744084</v>
      </c>
      <c r="AB579" s="378">
        <f t="shared" si="1665"/>
        <v>83896.381157768992</v>
      </c>
      <c r="AC579" s="378">
        <f t="shared" si="1665"/>
        <v>10327.277149623167</v>
      </c>
      <c r="AD579" s="378">
        <f t="shared" si="1665"/>
        <v>0</v>
      </c>
      <c r="AE579" s="378">
        <f t="shared" si="1665"/>
        <v>0</v>
      </c>
      <c r="AF579" s="378">
        <f t="shared" si="1665"/>
        <v>0</v>
      </c>
      <c r="AG579" s="378">
        <f t="shared" si="1665"/>
        <v>12203.889773858118</v>
      </c>
      <c r="AH579" s="378">
        <f t="shared" si="1665"/>
        <v>0</v>
      </c>
      <c r="AI579" s="378">
        <f t="shared" si="1665"/>
        <v>0</v>
      </c>
      <c r="AJ579" s="378">
        <f t="shared" si="1665"/>
        <v>0</v>
      </c>
      <c r="AK579" s="378">
        <f t="shared" si="1665"/>
        <v>0</v>
      </c>
      <c r="AL579" s="378">
        <f t="shared" si="1665"/>
        <v>0</v>
      </c>
      <c r="AM579" s="629">
        <f t="shared" si="1664"/>
        <v>130995.49491883221</v>
      </c>
    </row>
    <row r="580" spans="2:39" ht="15">
      <c r="B580" s="324" t="s">
        <v>300</v>
      </c>
      <c r="C580" s="345"/>
      <c r="D580" s="309"/>
      <c r="E580" s="279"/>
      <c r="F580" s="279"/>
      <c r="G580" s="279"/>
      <c r="H580" s="279"/>
      <c r="I580" s="279"/>
      <c r="J580" s="279"/>
      <c r="K580" s="279"/>
      <c r="L580" s="279"/>
      <c r="M580" s="279"/>
      <c r="N580" s="279"/>
      <c r="O580" s="291"/>
      <c r="P580" s="279"/>
      <c r="Q580" s="279"/>
      <c r="R580" s="279"/>
      <c r="S580" s="309"/>
      <c r="T580" s="309"/>
      <c r="U580" s="309"/>
      <c r="V580" s="309"/>
      <c r="W580" s="279"/>
      <c r="X580" s="279"/>
      <c r="Y580" s="378">
        <f t="shared" ref="Y580:AL580" si="1666">Y395*Y574</f>
        <v>19277.881700000002</v>
      </c>
      <c r="Z580" s="378">
        <f t="shared" si="1666"/>
        <v>7750.1449327680284</v>
      </c>
      <c r="AA580" s="378">
        <f t="shared" si="1666"/>
        <v>3683.4092559297719</v>
      </c>
      <c r="AB580" s="378">
        <f t="shared" si="1666"/>
        <v>0</v>
      </c>
      <c r="AC580" s="378">
        <f t="shared" si="1666"/>
        <v>308.36228035157757</v>
      </c>
      <c r="AD580" s="378">
        <f t="shared" si="1666"/>
        <v>0</v>
      </c>
      <c r="AE580" s="378">
        <f t="shared" si="1666"/>
        <v>0</v>
      </c>
      <c r="AF580" s="378">
        <f t="shared" si="1666"/>
        <v>0</v>
      </c>
      <c r="AG580" s="378">
        <f t="shared" si="1666"/>
        <v>0</v>
      </c>
      <c r="AH580" s="378">
        <f t="shared" si="1666"/>
        <v>0</v>
      </c>
      <c r="AI580" s="378">
        <f t="shared" si="1666"/>
        <v>0</v>
      </c>
      <c r="AJ580" s="378">
        <f t="shared" si="1666"/>
        <v>0</v>
      </c>
      <c r="AK580" s="378">
        <f t="shared" si="1666"/>
        <v>0</v>
      </c>
      <c r="AL580" s="378">
        <f t="shared" si="1666"/>
        <v>0</v>
      </c>
      <c r="AM580" s="629">
        <f t="shared" si="1664"/>
        <v>31019.79816904938</v>
      </c>
    </row>
    <row r="581" spans="2:39" ht="15">
      <c r="B581" s="324" t="s">
        <v>301</v>
      </c>
      <c r="C581" s="345"/>
      <c r="D581" s="309"/>
      <c r="E581" s="279"/>
      <c r="F581" s="279"/>
      <c r="G581" s="279"/>
      <c r="H581" s="279"/>
      <c r="I581" s="279"/>
      <c r="J581" s="279"/>
      <c r="K581" s="279"/>
      <c r="L581" s="279"/>
      <c r="M581" s="279"/>
      <c r="N581" s="279"/>
      <c r="O581" s="291"/>
      <c r="P581" s="279"/>
      <c r="Q581" s="279"/>
      <c r="R581" s="279"/>
      <c r="S581" s="309"/>
      <c r="T581" s="309"/>
      <c r="U581" s="309"/>
      <c r="V581" s="309"/>
      <c r="W581" s="279"/>
      <c r="X581" s="279"/>
      <c r="Y581" s="378">
        <f>Y571*Y574</f>
        <v>35409.456944706442</v>
      </c>
      <c r="Z581" s="378">
        <f t="shared" ref="Z581:AL581" si="1667">Z571*Z574</f>
        <v>16968.691177104614</v>
      </c>
      <c r="AA581" s="378">
        <f t="shared" si="1667"/>
        <v>2354.1341795910807</v>
      </c>
      <c r="AB581" s="378">
        <f t="shared" si="1667"/>
        <v>1561.4715441080612</v>
      </c>
      <c r="AC581" s="378">
        <f t="shared" si="1667"/>
        <v>46818.131335722159</v>
      </c>
      <c r="AD581" s="378">
        <f t="shared" si="1667"/>
        <v>0</v>
      </c>
      <c r="AE581" s="378">
        <f t="shared" si="1667"/>
        <v>0</v>
      </c>
      <c r="AF581" s="378">
        <f t="shared" si="1667"/>
        <v>0</v>
      </c>
      <c r="AG581" s="378">
        <f t="shared" si="1667"/>
        <v>0</v>
      </c>
      <c r="AH581" s="378">
        <f t="shared" si="1667"/>
        <v>0</v>
      </c>
      <c r="AI581" s="378">
        <f t="shared" si="1667"/>
        <v>0</v>
      </c>
      <c r="AJ581" s="378">
        <f t="shared" si="1667"/>
        <v>0</v>
      </c>
      <c r="AK581" s="378">
        <f t="shared" si="1667"/>
        <v>0</v>
      </c>
      <c r="AL581" s="378">
        <f t="shared" si="1667"/>
        <v>0</v>
      </c>
      <c r="AM581" s="629">
        <f t="shared" si="1664"/>
        <v>103111.88518123236</v>
      </c>
    </row>
    <row r="582" spans="2:39" ht="15.6">
      <c r="B582" s="349" t="s">
        <v>302</v>
      </c>
      <c r="C582" s="345"/>
      <c r="D582" s="336"/>
      <c r="E582" s="334"/>
      <c r="F582" s="334"/>
      <c r="G582" s="334"/>
      <c r="H582" s="334"/>
      <c r="I582" s="334"/>
      <c r="J582" s="334"/>
      <c r="K582" s="334"/>
      <c r="L582" s="334"/>
      <c r="M582" s="334"/>
      <c r="N582" s="334"/>
      <c r="O582" s="300"/>
      <c r="P582" s="334"/>
      <c r="Q582" s="334"/>
      <c r="R582" s="334"/>
      <c r="S582" s="336"/>
      <c r="T582" s="336"/>
      <c r="U582" s="336"/>
      <c r="V582" s="336"/>
      <c r="W582" s="334"/>
      <c r="X582" s="334"/>
      <c r="Y582" s="346">
        <f>SUM(Y575:Y581)</f>
        <v>81518.573968103185</v>
      </c>
      <c r="Z582" s="346">
        <f>SUM(Z575:Z581)</f>
        <v>43788.622425351925</v>
      </c>
      <c r="AA582" s="346">
        <f t="shared" ref="AA582:AE582" si="1668">SUM(AA575:AA581)</f>
        <v>22823.751744202895</v>
      </c>
      <c r="AB582" s="346">
        <f t="shared" si="1668"/>
        <v>124277.47667848258</v>
      </c>
      <c r="AC582" s="346">
        <f t="shared" si="1668"/>
        <v>74839.002398093086</v>
      </c>
      <c r="AD582" s="346">
        <f>SUM(AD575:AD581)</f>
        <v>0</v>
      </c>
      <c r="AE582" s="346">
        <f t="shared" si="1668"/>
        <v>0</v>
      </c>
      <c r="AF582" s="346">
        <f>SUM(AF575:AF581)</f>
        <v>0</v>
      </c>
      <c r="AG582" s="346">
        <f>SUM(AG575:AG581)</f>
        <v>91020.752331074109</v>
      </c>
      <c r="AH582" s="346">
        <f t="shared" ref="AH582:AL582" si="1669">SUM(AH575:AH581)</f>
        <v>0</v>
      </c>
      <c r="AI582" s="346">
        <f t="shared" si="1669"/>
        <v>0</v>
      </c>
      <c r="AJ582" s="346">
        <f>SUM(AJ575:AJ581)</f>
        <v>0</v>
      </c>
      <c r="AK582" s="346">
        <f t="shared" si="1669"/>
        <v>0</v>
      </c>
      <c r="AL582" s="346">
        <f t="shared" si="1669"/>
        <v>0</v>
      </c>
      <c r="AM582" s="407">
        <f>SUM(AM575:AM581)</f>
        <v>438268.17954530776</v>
      </c>
    </row>
    <row r="583" spans="2:39" ht="15.6">
      <c r="B583" s="349" t="s">
        <v>303</v>
      </c>
      <c r="C583" s="345"/>
      <c r="D583" s="350"/>
      <c r="E583" s="334"/>
      <c r="F583" s="334"/>
      <c r="G583" s="334"/>
      <c r="H583" s="334"/>
      <c r="I583" s="334"/>
      <c r="J583" s="334"/>
      <c r="K583" s="334"/>
      <c r="L583" s="334"/>
      <c r="M583" s="334"/>
      <c r="N583" s="334"/>
      <c r="O583" s="300"/>
      <c r="P583" s="334"/>
      <c r="Q583" s="334"/>
      <c r="R583" s="334"/>
      <c r="S583" s="336"/>
      <c r="T583" s="336"/>
      <c r="U583" s="336"/>
      <c r="V583" s="336"/>
      <c r="W583" s="334"/>
      <c r="X583" s="334"/>
      <c r="Y583" s="347">
        <f>Y572*Y574</f>
        <v>18714.864000000001</v>
      </c>
      <c r="Z583" s="347">
        <f t="shared" ref="Z583:AE583" si="1670">Z572*Z574</f>
        <v>24665.601599999998</v>
      </c>
      <c r="AA583" s="347">
        <f t="shared" si="1670"/>
        <v>20392.948800000002</v>
      </c>
      <c r="AB583" s="347">
        <f t="shared" si="1670"/>
        <v>7024.95</v>
      </c>
      <c r="AC583" s="347">
        <f t="shared" si="1670"/>
        <v>10979.207</v>
      </c>
      <c r="AD583" s="347">
        <f>AD572*AD574</f>
        <v>0</v>
      </c>
      <c r="AE583" s="347">
        <f t="shared" si="1670"/>
        <v>0</v>
      </c>
      <c r="AF583" s="347">
        <f>AF572*AF574</f>
        <v>0</v>
      </c>
      <c r="AG583" s="347">
        <f t="shared" ref="AG583:AL583" si="1671">AG572*AG574</f>
        <v>0</v>
      </c>
      <c r="AH583" s="347">
        <f t="shared" si="1671"/>
        <v>0</v>
      </c>
      <c r="AI583" s="347">
        <f t="shared" si="1671"/>
        <v>0</v>
      </c>
      <c r="AJ583" s="347">
        <f>AJ572*AJ574</f>
        <v>0</v>
      </c>
      <c r="AK583" s="347">
        <f>AK572*AK574</f>
        <v>0</v>
      </c>
      <c r="AL583" s="347">
        <f t="shared" si="1671"/>
        <v>0</v>
      </c>
      <c r="AM583" s="407">
        <f>SUM(Y583:AL583)</f>
        <v>81777.571399999986</v>
      </c>
    </row>
    <row r="584" spans="2:39" ht="15.6">
      <c r="B584" s="349" t="s">
        <v>304</v>
      </c>
      <c r="C584" s="345"/>
      <c r="D584" s="350"/>
      <c r="E584" s="334"/>
      <c r="F584" s="334"/>
      <c r="G584" s="334"/>
      <c r="H584" s="334"/>
      <c r="I584" s="334"/>
      <c r="J584" s="334"/>
      <c r="K584" s="334"/>
      <c r="L584" s="334"/>
      <c r="M584" s="334"/>
      <c r="N584" s="334"/>
      <c r="O584" s="300"/>
      <c r="P584" s="334"/>
      <c r="Q584" s="334"/>
      <c r="R584" s="334"/>
      <c r="S584" s="350"/>
      <c r="T584" s="350"/>
      <c r="U584" s="350"/>
      <c r="V584" s="350"/>
      <c r="W584" s="334"/>
      <c r="X584" s="334"/>
      <c r="Y584" s="351"/>
      <c r="Z584" s="351"/>
      <c r="AA584" s="351"/>
      <c r="AB584" s="351"/>
      <c r="AC584" s="351"/>
      <c r="AD584" s="351"/>
      <c r="AE584" s="351"/>
      <c r="AF584" s="351"/>
      <c r="AG584" s="351"/>
      <c r="AH584" s="351"/>
      <c r="AI584" s="351"/>
      <c r="AJ584" s="351"/>
      <c r="AK584" s="351"/>
      <c r="AL584" s="351"/>
      <c r="AM584" s="407">
        <f>AM582-AM583</f>
        <v>356490.60814530775</v>
      </c>
    </row>
    <row r="585" spans="2:39" ht="15">
      <c r="B585" s="324"/>
      <c r="C585" s="350"/>
      <c r="D585" s="350"/>
      <c r="E585" s="334"/>
      <c r="F585" s="334"/>
      <c r="G585" s="334"/>
      <c r="H585" s="334"/>
      <c r="I585" s="334"/>
      <c r="J585" s="334"/>
      <c r="K585" s="334"/>
      <c r="L585" s="334"/>
      <c r="M585" s="334"/>
      <c r="N585" s="334"/>
      <c r="O585" s="300"/>
      <c r="P585" s="334"/>
      <c r="Q585" s="334"/>
      <c r="R585" s="334"/>
      <c r="S585" s="350"/>
      <c r="T585" s="345"/>
      <c r="U585" s="350"/>
      <c r="V585" s="350"/>
      <c r="W585" s="334"/>
      <c r="X585" s="334"/>
      <c r="Y585" s="352"/>
      <c r="Z585" s="352"/>
      <c r="AA585" s="352"/>
      <c r="AB585" s="352"/>
      <c r="AC585" s="352"/>
      <c r="AD585" s="352"/>
      <c r="AE585" s="352"/>
      <c r="AF585" s="352"/>
      <c r="AG585" s="352"/>
      <c r="AH585" s="352"/>
      <c r="AI585" s="352"/>
      <c r="AJ585" s="352"/>
      <c r="AK585" s="352"/>
      <c r="AL585" s="352"/>
      <c r="AM585" s="348"/>
    </row>
    <row r="586" spans="2:39" ht="15">
      <c r="B586" s="439" t="s">
        <v>305</v>
      </c>
      <c r="C586" s="304"/>
      <c r="D586" s="279"/>
      <c r="E586" s="279"/>
      <c r="F586" s="279"/>
      <c r="G586" s="279"/>
      <c r="H586" s="279"/>
      <c r="I586" s="279"/>
      <c r="J586" s="279"/>
      <c r="K586" s="279"/>
      <c r="L586" s="279"/>
      <c r="M586" s="279"/>
      <c r="N586" s="279"/>
      <c r="O586" s="357"/>
      <c r="P586" s="279"/>
      <c r="Q586" s="279"/>
      <c r="R586" s="279"/>
      <c r="S586" s="304"/>
      <c r="T586" s="309"/>
      <c r="U586" s="309"/>
      <c r="V586" s="279"/>
      <c r="W586" s="279"/>
      <c r="X586" s="309"/>
      <c r="Y586" s="291">
        <f>SUMPRODUCT(E407:E569,Y407:Y569)</f>
        <v>2564874.5060906699</v>
      </c>
      <c r="Z586" s="291">
        <f>SUMPRODUCT(E407:E569,Z407:Z569)</f>
        <v>1185668.651991864</v>
      </c>
      <c r="AA586" s="291">
        <f t="shared" ref="AA586:AL586" si="1672">IF(AA405="kw",SUMPRODUCT($N$407:$N$569,$P$407:$P$569,AA407:AA569),SUMPRODUCT($E$407:$E$569,AA407:AA569))</f>
        <v>789.71260828063532</v>
      </c>
      <c r="AB586" s="291">
        <f t="shared" si="1672"/>
        <v>385.52184046232532</v>
      </c>
      <c r="AC586" s="291">
        <f t="shared" si="1672"/>
        <v>19171.002368402507</v>
      </c>
      <c r="AD586" s="291">
        <f t="shared" si="1672"/>
        <v>0</v>
      </c>
      <c r="AE586" s="291">
        <f t="shared" si="1672"/>
        <v>0</v>
      </c>
      <c r="AF586" s="291">
        <f t="shared" si="1672"/>
        <v>0</v>
      </c>
      <c r="AG586" s="291">
        <f t="shared" si="1672"/>
        <v>0</v>
      </c>
      <c r="AH586" s="291">
        <f t="shared" si="1672"/>
        <v>0</v>
      </c>
      <c r="AI586" s="291">
        <f t="shared" si="1672"/>
        <v>0</v>
      </c>
      <c r="AJ586" s="291">
        <f t="shared" si="1672"/>
        <v>0</v>
      </c>
      <c r="AK586" s="291">
        <f t="shared" si="1672"/>
        <v>0</v>
      </c>
      <c r="AL586" s="291">
        <f t="shared" si="1672"/>
        <v>0</v>
      </c>
      <c r="AM586" s="337"/>
    </row>
    <row r="587" spans="2:39" ht="15">
      <c r="B587" s="439" t="s">
        <v>306</v>
      </c>
      <c r="C587" s="304"/>
      <c r="D587" s="279"/>
      <c r="E587" s="279"/>
      <c r="F587" s="279"/>
      <c r="G587" s="279"/>
      <c r="H587" s="279"/>
      <c r="I587" s="279"/>
      <c r="J587" s="279"/>
      <c r="K587" s="279"/>
      <c r="L587" s="279"/>
      <c r="M587" s="279"/>
      <c r="N587" s="279"/>
      <c r="O587" s="357"/>
      <c r="P587" s="279"/>
      <c r="Q587" s="279"/>
      <c r="R587" s="279"/>
      <c r="S587" s="304"/>
      <c r="T587" s="309"/>
      <c r="U587" s="309"/>
      <c r="V587" s="279"/>
      <c r="W587" s="279"/>
      <c r="X587" s="309"/>
      <c r="Y587" s="291">
        <f>SUMPRODUCT(F407:F569,Y407:Y569)</f>
        <v>2564868.7530453349</v>
      </c>
      <c r="Z587" s="291">
        <f>SUMPRODUCT(F407:F569,Z407:Z569)</f>
        <v>1173264.3124177498</v>
      </c>
      <c r="AA587" s="291">
        <f t="shared" ref="AA587:AL587" si="1673">IF(AA405="kw",SUMPRODUCT($N$407:$N$569,$Q$407:$Q$569,AA407:AA569),SUMPRODUCT($F$407:$F$569,AA407:AA569))</f>
        <v>789.69802937595932</v>
      </c>
      <c r="AB587" s="291">
        <f t="shared" si="1673"/>
        <v>385.52184046232532</v>
      </c>
      <c r="AC587" s="291">
        <f t="shared" si="1673"/>
        <v>19168.419224975987</v>
      </c>
      <c r="AD587" s="291">
        <f t="shared" si="1673"/>
        <v>0</v>
      </c>
      <c r="AE587" s="291">
        <f t="shared" si="1673"/>
        <v>0</v>
      </c>
      <c r="AF587" s="291">
        <f t="shared" si="1673"/>
        <v>0</v>
      </c>
      <c r="AG587" s="291">
        <f t="shared" si="1673"/>
        <v>0</v>
      </c>
      <c r="AH587" s="291">
        <f t="shared" si="1673"/>
        <v>0</v>
      </c>
      <c r="AI587" s="291">
        <f t="shared" si="1673"/>
        <v>0</v>
      </c>
      <c r="AJ587" s="291">
        <f t="shared" si="1673"/>
        <v>0</v>
      </c>
      <c r="AK587" s="291">
        <f t="shared" si="1673"/>
        <v>0</v>
      </c>
      <c r="AL587" s="291">
        <f t="shared" si="1673"/>
        <v>0</v>
      </c>
      <c r="AM587" s="337"/>
    </row>
    <row r="588" spans="2:39" ht="15">
      <c r="B588" s="440" t="s">
        <v>307</v>
      </c>
      <c r="C588" s="364"/>
      <c r="D588" s="384"/>
      <c r="E588" s="384"/>
      <c r="F588" s="384"/>
      <c r="G588" s="384"/>
      <c r="H588" s="384"/>
      <c r="I588" s="384"/>
      <c r="J588" s="384"/>
      <c r="K588" s="384"/>
      <c r="L588" s="384"/>
      <c r="M588" s="384"/>
      <c r="N588" s="384"/>
      <c r="O588" s="383"/>
      <c r="P588" s="384"/>
      <c r="Q588" s="384"/>
      <c r="R588" s="384"/>
      <c r="S588" s="364"/>
      <c r="T588" s="385"/>
      <c r="U588" s="385"/>
      <c r="V588" s="384"/>
      <c r="W588" s="384"/>
      <c r="X588" s="385"/>
      <c r="Y588" s="326">
        <f>SUMPRODUCT(G407:G569,Y407:Y569)</f>
        <v>2564863</v>
      </c>
      <c r="Z588" s="326">
        <f>SUMPRODUCT(G407:G569,Z407:Z569)</f>
        <v>1092836.9728436354</v>
      </c>
      <c r="AA588" s="326">
        <f t="shared" ref="AA588:AL588" si="1674">IF(AA405="kw",SUMPRODUCT($N$407:$N$569,$R$407:$R$569,AA407:AA569),SUMPRODUCT($G$407:$G$569,AA407:AA569))</f>
        <v>789.68345047128332</v>
      </c>
      <c r="AB588" s="326">
        <f t="shared" si="1674"/>
        <v>385.52184046232532</v>
      </c>
      <c r="AC588" s="326">
        <f t="shared" si="1674"/>
        <v>19165.83608154946</v>
      </c>
      <c r="AD588" s="326">
        <f t="shared" si="1674"/>
        <v>0</v>
      </c>
      <c r="AE588" s="326">
        <f t="shared" si="1674"/>
        <v>0</v>
      </c>
      <c r="AF588" s="326">
        <f t="shared" si="1674"/>
        <v>0</v>
      </c>
      <c r="AG588" s="326">
        <f t="shared" si="1674"/>
        <v>0</v>
      </c>
      <c r="AH588" s="326">
        <f t="shared" si="1674"/>
        <v>0</v>
      </c>
      <c r="AI588" s="326">
        <f t="shared" si="1674"/>
        <v>0</v>
      </c>
      <c r="AJ588" s="326">
        <f t="shared" si="1674"/>
        <v>0</v>
      </c>
      <c r="AK588" s="326">
        <f t="shared" si="1674"/>
        <v>0</v>
      </c>
      <c r="AL588" s="326">
        <f t="shared" si="1674"/>
        <v>0</v>
      </c>
      <c r="AM588" s="386"/>
    </row>
    <row r="589" spans="2:39" ht="22.5" customHeight="1">
      <c r="B589" s="368" t="s">
        <v>590</v>
      </c>
      <c r="C589" s="387"/>
      <c r="D589" s="388"/>
      <c r="E589" s="388"/>
      <c r="F589" s="388"/>
      <c r="G589" s="388"/>
      <c r="H589" s="388"/>
      <c r="I589" s="388"/>
      <c r="J589" s="388"/>
      <c r="K589" s="388"/>
      <c r="L589" s="388"/>
      <c r="M589" s="388"/>
      <c r="N589" s="388"/>
      <c r="O589" s="388"/>
      <c r="P589" s="388"/>
      <c r="Q589" s="388"/>
      <c r="R589" s="388"/>
      <c r="S589" s="371"/>
      <c r="T589" s="372"/>
      <c r="U589" s="388"/>
      <c r="V589" s="388"/>
      <c r="W589" s="388"/>
      <c r="X589" s="388"/>
      <c r="Y589" s="409"/>
      <c r="Z589" s="409"/>
      <c r="AA589" s="409"/>
      <c r="AB589" s="409"/>
      <c r="AC589" s="409"/>
      <c r="AD589" s="409"/>
      <c r="AE589" s="409"/>
      <c r="AF589" s="409"/>
      <c r="AG589" s="409"/>
      <c r="AH589" s="409"/>
      <c r="AI589" s="409"/>
      <c r="AJ589" s="409"/>
      <c r="AK589" s="409"/>
      <c r="AL589" s="409"/>
      <c r="AM589" s="389"/>
    </row>
    <row r="592" spans="2:39" ht="15.6">
      <c r="B592" s="280" t="s">
        <v>309</v>
      </c>
      <c r="C592" s="281"/>
      <c r="D592" s="590" t="s">
        <v>525</v>
      </c>
      <c r="E592" s="253"/>
      <c r="F592" s="590"/>
      <c r="G592" s="253"/>
      <c r="H592" s="253"/>
      <c r="I592" s="253"/>
      <c r="J592" s="253"/>
      <c r="K592" s="253"/>
      <c r="L592" s="253"/>
      <c r="M592" s="253"/>
      <c r="N592" s="253"/>
      <c r="O592" s="281"/>
      <c r="P592" s="253"/>
      <c r="Q592" s="253"/>
      <c r="R592" s="253"/>
      <c r="S592" s="253"/>
      <c r="T592" s="253"/>
      <c r="U592" s="253"/>
      <c r="V592" s="253"/>
      <c r="W592" s="253"/>
      <c r="X592" s="253"/>
      <c r="Y592" s="270"/>
      <c r="Z592" s="267"/>
      <c r="AA592" s="267"/>
      <c r="AB592" s="267"/>
      <c r="AC592" s="267"/>
      <c r="AD592" s="267"/>
      <c r="AE592" s="267"/>
      <c r="AF592" s="267"/>
      <c r="AG592" s="267"/>
      <c r="AH592" s="267"/>
      <c r="AI592" s="267"/>
      <c r="AJ592" s="267"/>
      <c r="AK592" s="267"/>
      <c r="AL592" s="267"/>
    </row>
    <row r="593" spans="1:39" ht="33.75" customHeight="1">
      <c r="B593" s="854" t="s">
        <v>211</v>
      </c>
      <c r="C593" s="856" t="s">
        <v>33</v>
      </c>
      <c r="D593" s="284" t="s">
        <v>421</v>
      </c>
      <c r="E593" s="858" t="s">
        <v>209</v>
      </c>
      <c r="F593" s="859"/>
      <c r="G593" s="859"/>
      <c r="H593" s="859"/>
      <c r="I593" s="859"/>
      <c r="J593" s="859"/>
      <c r="K593" s="859"/>
      <c r="L593" s="859"/>
      <c r="M593" s="860"/>
      <c r="N593" s="864" t="s">
        <v>213</v>
      </c>
      <c r="O593" s="284" t="s">
        <v>422</v>
      </c>
      <c r="P593" s="858" t="s">
        <v>212</v>
      </c>
      <c r="Q593" s="859"/>
      <c r="R593" s="859"/>
      <c r="S593" s="859"/>
      <c r="T593" s="859"/>
      <c r="U593" s="859"/>
      <c r="V593" s="859"/>
      <c r="W593" s="859"/>
      <c r="X593" s="860"/>
      <c r="Y593" s="861" t="s">
        <v>243</v>
      </c>
      <c r="Z593" s="862"/>
      <c r="AA593" s="862"/>
      <c r="AB593" s="862"/>
      <c r="AC593" s="862"/>
      <c r="AD593" s="862"/>
      <c r="AE593" s="862"/>
      <c r="AF593" s="862"/>
      <c r="AG593" s="862"/>
      <c r="AH593" s="862"/>
      <c r="AI593" s="862"/>
      <c r="AJ593" s="862"/>
      <c r="AK593" s="862"/>
      <c r="AL593" s="862"/>
      <c r="AM593" s="863"/>
    </row>
    <row r="594" spans="1:39" ht="68.25" customHeight="1">
      <c r="B594" s="855"/>
      <c r="C594" s="857"/>
      <c r="D594" s="285">
        <v>2018</v>
      </c>
      <c r="E594" s="285">
        <v>2019</v>
      </c>
      <c r="F594" s="285">
        <v>2020</v>
      </c>
      <c r="G594" s="285">
        <v>2021</v>
      </c>
      <c r="H594" s="285">
        <v>2022</v>
      </c>
      <c r="I594" s="285">
        <v>2023</v>
      </c>
      <c r="J594" s="285">
        <v>2024</v>
      </c>
      <c r="K594" s="285">
        <v>2025</v>
      </c>
      <c r="L594" s="285">
        <v>2026</v>
      </c>
      <c r="M594" s="285">
        <v>2027</v>
      </c>
      <c r="N594" s="865"/>
      <c r="O594" s="285">
        <v>2018</v>
      </c>
      <c r="P594" s="285">
        <v>2019</v>
      </c>
      <c r="Q594" s="285">
        <v>2020</v>
      </c>
      <c r="R594" s="285">
        <v>2021</v>
      </c>
      <c r="S594" s="285">
        <v>2022</v>
      </c>
      <c r="T594" s="285">
        <v>2023</v>
      </c>
      <c r="U594" s="285">
        <v>2024</v>
      </c>
      <c r="V594" s="285">
        <v>2025</v>
      </c>
      <c r="W594" s="285">
        <v>2026</v>
      </c>
      <c r="X594" s="285">
        <v>2027</v>
      </c>
      <c r="Y594" s="285" t="str">
        <f>'1.  LRAMVA Summary'!D52</f>
        <v>Residential</v>
      </c>
      <c r="Z594" s="285" t="str">
        <f>'1.  LRAMVA Summary'!E52</f>
        <v>GS&lt;50 kW</v>
      </c>
      <c r="AA594" s="285" t="str">
        <f>'1.  LRAMVA Summary'!F52</f>
        <v>GS&gt;50 to 999 kW</v>
      </c>
      <c r="AB594" s="285" t="str">
        <f>'1.  LRAMVA Summary'!G52</f>
        <v>Intermediate</v>
      </c>
      <c r="AC594" s="285" t="str">
        <f>'1.  LRAMVA Summary'!H52</f>
        <v>Large Use</v>
      </c>
      <c r="AD594" s="285" t="str">
        <f>'1.  LRAMVA Summary'!I52</f>
        <v>Embedded Distributor</v>
      </c>
      <c r="AE594" s="285" t="str">
        <f>'1.  LRAMVA Summary'!J52</f>
        <v>Unmetered Scattered Load</v>
      </c>
      <c r="AF594" s="285" t="str">
        <f>'1.  LRAMVA Summary'!K52</f>
        <v>Sentinel Lighting</v>
      </c>
      <c r="AG594" s="285" t="str">
        <f>'1.  LRAMVA Summary'!L52</f>
        <v>Street Lighting</v>
      </c>
      <c r="AH594" s="285" t="str">
        <f>'1.  LRAMVA Summary'!M52</f>
        <v/>
      </c>
      <c r="AI594" s="285" t="str">
        <f>'1.  LRAMVA Summary'!N52</f>
        <v/>
      </c>
      <c r="AJ594" s="285" t="str">
        <f>'1.  LRAMVA Summary'!O52</f>
        <v/>
      </c>
      <c r="AK594" s="285" t="str">
        <f>'1.  LRAMVA Summary'!P52</f>
        <v/>
      </c>
      <c r="AL594" s="285" t="str">
        <f>'1.  LRAMVA Summary'!Q52</f>
        <v/>
      </c>
      <c r="AM594" s="287" t="str">
        <f>'1.  LRAMVA Summary'!R52</f>
        <v>Total</v>
      </c>
    </row>
    <row r="595" spans="1:39" ht="15.75" hidden="1" customHeight="1">
      <c r="A595" s="532"/>
      <c r="B595" s="518" t="s">
        <v>503</v>
      </c>
      <c r="C595" s="289"/>
      <c r="D595" s="289"/>
      <c r="E595" s="289"/>
      <c r="F595" s="289"/>
      <c r="G595" s="289"/>
      <c r="H595" s="289"/>
      <c r="I595" s="289"/>
      <c r="J595" s="289"/>
      <c r="K595" s="289"/>
      <c r="L595" s="289"/>
      <c r="M595" s="289"/>
      <c r="N595" s="290"/>
      <c r="O595" s="289"/>
      <c r="P595" s="289"/>
      <c r="Q595" s="289"/>
      <c r="R595" s="289"/>
      <c r="S595" s="289"/>
      <c r="T595" s="289"/>
      <c r="U595" s="289"/>
      <c r="V595" s="289"/>
      <c r="W595" s="289"/>
      <c r="X595" s="289"/>
      <c r="Y595" s="291" t="str">
        <f>'1.  LRAMVA Summary'!D53</f>
        <v>kWh</v>
      </c>
      <c r="Z595" s="291" t="str">
        <f>'1.  LRAMVA Summary'!E53</f>
        <v>kWh</v>
      </c>
      <c r="AA595" s="291" t="str">
        <f>'1.  LRAMVA Summary'!F53</f>
        <v>kW</v>
      </c>
      <c r="AB595" s="291" t="str">
        <f>'1.  LRAMVA Summary'!G53</f>
        <v>kW</v>
      </c>
      <c r="AC595" s="291" t="str">
        <f>'1.  LRAMVA Summary'!H53</f>
        <v>kW</v>
      </c>
      <c r="AD595" s="291" t="str">
        <f>'1.  LRAMVA Summary'!I53</f>
        <v>kW</v>
      </c>
      <c r="AE595" s="291" t="str">
        <f>'1.  LRAMVA Summary'!J53</f>
        <v>kWh</v>
      </c>
      <c r="AF595" s="291" t="str">
        <f>'1.  LRAMVA Summary'!K53</f>
        <v>kW</v>
      </c>
      <c r="AG595" s="291" t="str">
        <f>'1.  LRAMVA Summary'!L53</f>
        <v>kW</v>
      </c>
      <c r="AH595" s="291">
        <f>'1.  LRAMVA Summary'!M53</f>
        <v>0</v>
      </c>
      <c r="AI595" s="291">
        <f>'1.  LRAMVA Summary'!N53</f>
        <v>0</v>
      </c>
      <c r="AJ595" s="291">
        <f>'1.  LRAMVA Summary'!O53</f>
        <v>0</v>
      </c>
      <c r="AK595" s="291">
        <f>'1.  LRAMVA Summary'!P53</f>
        <v>0</v>
      </c>
      <c r="AL595" s="291">
        <f>'1.  LRAMVA Summary'!Q53</f>
        <v>0</v>
      </c>
      <c r="AM595" s="292"/>
    </row>
    <row r="596" spans="1:39" ht="15.6" hidden="1" outlineLevel="1">
      <c r="A596" s="532"/>
      <c r="B596" s="504" t="s">
        <v>496</v>
      </c>
      <c r="C596" s="289"/>
      <c r="D596" s="289"/>
      <c r="E596" s="289"/>
      <c r="F596" s="289"/>
      <c r="G596" s="289"/>
      <c r="H596" s="289"/>
      <c r="I596" s="289"/>
      <c r="J596" s="289"/>
      <c r="K596" s="289"/>
      <c r="L596" s="289"/>
      <c r="M596" s="289"/>
      <c r="N596" s="290"/>
      <c r="O596" s="289"/>
      <c r="P596" s="289"/>
      <c r="Q596" s="289"/>
      <c r="R596" s="289"/>
      <c r="S596" s="289"/>
      <c r="T596" s="289"/>
      <c r="U596" s="289"/>
      <c r="V596" s="289"/>
      <c r="W596" s="289"/>
      <c r="X596" s="289"/>
      <c r="Y596" s="291"/>
      <c r="Z596" s="291"/>
      <c r="AA596" s="291"/>
      <c r="AB596" s="291"/>
      <c r="AC596" s="291"/>
      <c r="AD596" s="291"/>
      <c r="AE596" s="291"/>
      <c r="AF596" s="291"/>
      <c r="AG596" s="291"/>
      <c r="AH596" s="291"/>
      <c r="AI596" s="291"/>
      <c r="AJ596" s="291"/>
      <c r="AK596" s="291"/>
      <c r="AL596" s="291"/>
      <c r="AM596" s="292"/>
    </row>
    <row r="597" spans="1:39" ht="15" hidden="1" outlineLevel="1">
      <c r="A597" s="532">
        <v>1</v>
      </c>
      <c r="B597" s="428" t="s">
        <v>95</v>
      </c>
      <c r="C597" s="291" t="s">
        <v>25</v>
      </c>
      <c r="D597" s="295"/>
      <c r="E597" s="295"/>
      <c r="F597" s="295"/>
      <c r="G597" s="295"/>
      <c r="H597" s="295"/>
      <c r="I597" s="295"/>
      <c r="J597" s="295"/>
      <c r="K597" s="295"/>
      <c r="L597" s="295"/>
      <c r="M597" s="295"/>
      <c r="N597" s="291"/>
      <c r="O597" s="295"/>
      <c r="P597" s="295"/>
      <c r="Q597" s="295"/>
      <c r="R597" s="295"/>
      <c r="S597" s="295"/>
      <c r="T597" s="295"/>
      <c r="U597" s="295"/>
      <c r="V597" s="295"/>
      <c r="W597" s="295"/>
      <c r="X597" s="295"/>
      <c r="Y597" s="410"/>
      <c r="Z597" s="410"/>
      <c r="AA597" s="410"/>
      <c r="AB597" s="410"/>
      <c r="AC597" s="410"/>
      <c r="AD597" s="410"/>
      <c r="AE597" s="410"/>
      <c r="AF597" s="410"/>
      <c r="AG597" s="410"/>
      <c r="AH597" s="410"/>
      <c r="AI597" s="410"/>
      <c r="AJ597" s="410"/>
      <c r="AK597" s="410"/>
      <c r="AL597" s="410"/>
      <c r="AM597" s="296">
        <f>SUM(Y597:AL597)</f>
        <v>0</v>
      </c>
    </row>
    <row r="598" spans="1:39" ht="15" hidden="1" outlineLevel="1">
      <c r="A598" s="532"/>
      <c r="B598" s="294" t="s">
        <v>310</v>
      </c>
      <c r="C598" s="291" t="s">
        <v>163</v>
      </c>
      <c r="D598" s="295"/>
      <c r="E598" s="295"/>
      <c r="F598" s="295"/>
      <c r="G598" s="295"/>
      <c r="H598" s="295"/>
      <c r="I598" s="295"/>
      <c r="J598" s="295"/>
      <c r="K598" s="295"/>
      <c r="L598" s="295"/>
      <c r="M598" s="295"/>
      <c r="N598" s="468"/>
      <c r="O598" s="295"/>
      <c r="P598" s="295"/>
      <c r="Q598" s="295"/>
      <c r="R598" s="295"/>
      <c r="S598" s="295"/>
      <c r="T598" s="295"/>
      <c r="U598" s="295"/>
      <c r="V598" s="295"/>
      <c r="W598" s="295"/>
      <c r="X598" s="295"/>
      <c r="Y598" s="411">
        <f>Y597</f>
        <v>0</v>
      </c>
      <c r="Z598" s="411">
        <f t="shared" ref="Z598" si="1675">Z597</f>
        <v>0</v>
      </c>
      <c r="AA598" s="411">
        <f t="shared" ref="AA598" si="1676">AA597</f>
        <v>0</v>
      </c>
      <c r="AB598" s="411">
        <f t="shared" ref="AB598" si="1677">AB597</f>
        <v>0</v>
      </c>
      <c r="AC598" s="411">
        <f t="shared" ref="AC598" si="1678">AC597</f>
        <v>0</v>
      </c>
      <c r="AD598" s="411">
        <f t="shared" ref="AD598" si="1679">AD597</f>
        <v>0</v>
      </c>
      <c r="AE598" s="411">
        <f t="shared" ref="AE598" si="1680">AE597</f>
        <v>0</v>
      </c>
      <c r="AF598" s="411">
        <f t="shared" ref="AF598" si="1681">AF597</f>
        <v>0</v>
      </c>
      <c r="AG598" s="411">
        <f t="shared" ref="AG598" si="1682">AG597</f>
        <v>0</v>
      </c>
      <c r="AH598" s="411">
        <f t="shared" ref="AH598" si="1683">AH597</f>
        <v>0</v>
      </c>
      <c r="AI598" s="411">
        <f t="shared" ref="AI598" si="1684">AI597</f>
        <v>0</v>
      </c>
      <c r="AJ598" s="411">
        <f t="shared" ref="AJ598" si="1685">AJ597</f>
        <v>0</v>
      </c>
      <c r="AK598" s="411">
        <f t="shared" ref="AK598" si="1686">AK597</f>
        <v>0</v>
      </c>
      <c r="AL598" s="411">
        <f t="shared" ref="AL598" si="1687">AL597</f>
        <v>0</v>
      </c>
      <c r="AM598" s="297"/>
    </row>
    <row r="599" spans="1:39" ht="15.6" hidden="1" outlineLevel="1">
      <c r="A599" s="532"/>
      <c r="B599" s="298"/>
      <c r="C599" s="299"/>
      <c r="D599" s="299"/>
      <c r="E599" s="299"/>
      <c r="F599" s="299"/>
      <c r="G599" s="299"/>
      <c r="H599" s="299"/>
      <c r="I599" s="299"/>
      <c r="J599" s="299"/>
      <c r="K599" s="299"/>
      <c r="L599" s="299"/>
      <c r="M599" s="299"/>
      <c r="N599" s="300"/>
      <c r="O599" s="299"/>
      <c r="P599" s="299"/>
      <c r="Q599" s="299"/>
      <c r="R599" s="299"/>
      <c r="S599" s="299"/>
      <c r="T599" s="299"/>
      <c r="U599" s="299"/>
      <c r="V599" s="299"/>
      <c r="W599" s="299"/>
      <c r="X599" s="299"/>
      <c r="Y599" s="412"/>
      <c r="Z599" s="413"/>
      <c r="AA599" s="413"/>
      <c r="AB599" s="413"/>
      <c r="AC599" s="413"/>
      <c r="AD599" s="413"/>
      <c r="AE599" s="413"/>
      <c r="AF599" s="413"/>
      <c r="AG599" s="413"/>
      <c r="AH599" s="413"/>
      <c r="AI599" s="413"/>
      <c r="AJ599" s="413"/>
      <c r="AK599" s="413"/>
      <c r="AL599" s="413"/>
      <c r="AM599" s="302"/>
    </row>
    <row r="600" spans="1:39" ht="15" hidden="1" outlineLevel="1">
      <c r="A600" s="532">
        <v>2</v>
      </c>
      <c r="B600" s="428" t="s">
        <v>96</v>
      </c>
      <c r="C600" s="291" t="s">
        <v>25</v>
      </c>
      <c r="D600" s="295"/>
      <c r="E600" s="295"/>
      <c r="F600" s="295"/>
      <c r="G600" s="295"/>
      <c r="H600" s="295"/>
      <c r="I600" s="295"/>
      <c r="J600" s="295"/>
      <c r="K600" s="295"/>
      <c r="L600" s="295"/>
      <c r="M600" s="295"/>
      <c r="N600" s="291"/>
      <c r="O600" s="295"/>
      <c r="P600" s="295"/>
      <c r="Q600" s="295"/>
      <c r="R600" s="295"/>
      <c r="S600" s="295"/>
      <c r="T600" s="295"/>
      <c r="U600" s="295"/>
      <c r="V600" s="295"/>
      <c r="W600" s="295"/>
      <c r="X600" s="295"/>
      <c r="Y600" s="410"/>
      <c r="Z600" s="410"/>
      <c r="AA600" s="410"/>
      <c r="AB600" s="410"/>
      <c r="AC600" s="410"/>
      <c r="AD600" s="410"/>
      <c r="AE600" s="410"/>
      <c r="AF600" s="410"/>
      <c r="AG600" s="410"/>
      <c r="AH600" s="410"/>
      <c r="AI600" s="410"/>
      <c r="AJ600" s="410"/>
      <c r="AK600" s="410"/>
      <c r="AL600" s="410"/>
      <c r="AM600" s="296">
        <f>SUM(Y600:AL600)</f>
        <v>0</v>
      </c>
    </row>
    <row r="601" spans="1:39" ht="15" hidden="1" outlineLevel="1">
      <c r="A601" s="532"/>
      <c r="B601" s="294" t="s">
        <v>310</v>
      </c>
      <c r="C601" s="291" t="s">
        <v>163</v>
      </c>
      <c r="D601" s="295"/>
      <c r="E601" s="295"/>
      <c r="F601" s="295"/>
      <c r="G601" s="295"/>
      <c r="H601" s="295"/>
      <c r="I601" s="295"/>
      <c r="J601" s="295"/>
      <c r="K601" s="295"/>
      <c r="L601" s="295"/>
      <c r="M601" s="295"/>
      <c r="N601" s="468"/>
      <c r="O601" s="295"/>
      <c r="P601" s="295"/>
      <c r="Q601" s="295"/>
      <c r="R601" s="295"/>
      <c r="S601" s="295"/>
      <c r="T601" s="295"/>
      <c r="U601" s="295"/>
      <c r="V601" s="295"/>
      <c r="W601" s="295"/>
      <c r="X601" s="295"/>
      <c r="Y601" s="411">
        <f>Y600</f>
        <v>0</v>
      </c>
      <c r="Z601" s="411">
        <f t="shared" ref="Z601" si="1688">Z600</f>
        <v>0</v>
      </c>
      <c r="AA601" s="411">
        <f t="shared" ref="AA601" si="1689">AA600</f>
        <v>0</v>
      </c>
      <c r="AB601" s="411">
        <f t="shared" ref="AB601" si="1690">AB600</f>
        <v>0</v>
      </c>
      <c r="AC601" s="411">
        <f t="shared" ref="AC601" si="1691">AC600</f>
        <v>0</v>
      </c>
      <c r="AD601" s="411">
        <f t="shared" ref="AD601" si="1692">AD600</f>
        <v>0</v>
      </c>
      <c r="AE601" s="411">
        <f t="shared" ref="AE601" si="1693">AE600</f>
        <v>0</v>
      </c>
      <c r="AF601" s="411">
        <f t="shared" ref="AF601" si="1694">AF600</f>
        <v>0</v>
      </c>
      <c r="AG601" s="411">
        <f t="shared" ref="AG601" si="1695">AG600</f>
        <v>0</v>
      </c>
      <c r="AH601" s="411">
        <f t="shared" ref="AH601" si="1696">AH600</f>
        <v>0</v>
      </c>
      <c r="AI601" s="411">
        <f t="shared" ref="AI601" si="1697">AI600</f>
        <v>0</v>
      </c>
      <c r="AJ601" s="411">
        <f t="shared" ref="AJ601" si="1698">AJ600</f>
        <v>0</v>
      </c>
      <c r="AK601" s="411">
        <f t="shared" ref="AK601" si="1699">AK600</f>
        <v>0</v>
      </c>
      <c r="AL601" s="411">
        <f t="shared" ref="AL601" si="1700">AL600</f>
        <v>0</v>
      </c>
      <c r="AM601" s="297"/>
    </row>
    <row r="602" spans="1:39" ht="15.6" hidden="1" outlineLevel="1">
      <c r="A602" s="532"/>
      <c r="B602" s="298"/>
      <c r="C602" s="299"/>
      <c r="D602" s="304"/>
      <c r="E602" s="304"/>
      <c r="F602" s="304"/>
      <c r="G602" s="304"/>
      <c r="H602" s="304"/>
      <c r="I602" s="304"/>
      <c r="J602" s="304"/>
      <c r="K602" s="304"/>
      <c r="L602" s="304"/>
      <c r="M602" s="304"/>
      <c r="N602" s="300"/>
      <c r="O602" s="304"/>
      <c r="P602" s="304"/>
      <c r="Q602" s="304"/>
      <c r="R602" s="304"/>
      <c r="S602" s="304"/>
      <c r="T602" s="304"/>
      <c r="U602" s="304"/>
      <c r="V602" s="304"/>
      <c r="W602" s="304"/>
      <c r="X602" s="304"/>
      <c r="Y602" s="412"/>
      <c r="Z602" s="413"/>
      <c r="AA602" s="413"/>
      <c r="AB602" s="413"/>
      <c r="AC602" s="413"/>
      <c r="AD602" s="413"/>
      <c r="AE602" s="413"/>
      <c r="AF602" s="413"/>
      <c r="AG602" s="413"/>
      <c r="AH602" s="413"/>
      <c r="AI602" s="413"/>
      <c r="AJ602" s="413"/>
      <c r="AK602" s="413"/>
      <c r="AL602" s="413"/>
      <c r="AM602" s="302"/>
    </row>
    <row r="603" spans="1:39" ht="15" hidden="1" outlineLevel="1">
      <c r="A603" s="532">
        <v>3</v>
      </c>
      <c r="B603" s="428" t="s">
        <v>97</v>
      </c>
      <c r="C603" s="291" t="s">
        <v>25</v>
      </c>
      <c r="D603" s="295"/>
      <c r="E603" s="295"/>
      <c r="F603" s="295"/>
      <c r="G603" s="295"/>
      <c r="H603" s="295"/>
      <c r="I603" s="295"/>
      <c r="J603" s="295"/>
      <c r="K603" s="295"/>
      <c r="L603" s="295"/>
      <c r="M603" s="295"/>
      <c r="N603" s="291"/>
      <c r="O603" s="295"/>
      <c r="P603" s="295"/>
      <c r="Q603" s="295"/>
      <c r="R603" s="295"/>
      <c r="S603" s="295"/>
      <c r="T603" s="295"/>
      <c r="U603" s="295"/>
      <c r="V603" s="295"/>
      <c r="W603" s="295"/>
      <c r="X603" s="295"/>
      <c r="Y603" s="410"/>
      <c r="Z603" s="410"/>
      <c r="AA603" s="410"/>
      <c r="AB603" s="410"/>
      <c r="AC603" s="410"/>
      <c r="AD603" s="410"/>
      <c r="AE603" s="410"/>
      <c r="AF603" s="410"/>
      <c r="AG603" s="410"/>
      <c r="AH603" s="410"/>
      <c r="AI603" s="410"/>
      <c r="AJ603" s="410"/>
      <c r="AK603" s="410"/>
      <c r="AL603" s="410"/>
      <c r="AM603" s="296">
        <f>SUM(Y603:AL603)</f>
        <v>0</v>
      </c>
    </row>
    <row r="604" spans="1:39" ht="15" hidden="1" outlineLevel="1">
      <c r="A604" s="532"/>
      <c r="B604" s="294" t="s">
        <v>310</v>
      </c>
      <c r="C604" s="291" t="s">
        <v>163</v>
      </c>
      <c r="D604" s="295"/>
      <c r="E604" s="295"/>
      <c r="F604" s="295"/>
      <c r="G604" s="295"/>
      <c r="H604" s="295"/>
      <c r="I604" s="295"/>
      <c r="J604" s="295"/>
      <c r="K604" s="295"/>
      <c r="L604" s="295"/>
      <c r="M604" s="295"/>
      <c r="N604" s="468"/>
      <c r="O604" s="295"/>
      <c r="P604" s="295"/>
      <c r="Q604" s="295"/>
      <c r="R604" s="295"/>
      <c r="S604" s="295"/>
      <c r="T604" s="295"/>
      <c r="U604" s="295"/>
      <c r="V604" s="295"/>
      <c r="W604" s="295"/>
      <c r="X604" s="295"/>
      <c r="Y604" s="411">
        <f>Y603</f>
        <v>0</v>
      </c>
      <c r="Z604" s="411">
        <f t="shared" ref="Z604" si="1701">Z603</f>
        <v>0</v>
      </c>
      <c r="AA604" s="411">
        <f t="shared" ref="AA604" si="1702">AA603</f>
        <v>0</v>
      </c>
      <c r="AB604" s="411">
        <f t="shared" ref="AB604" si="1703">AB603</f>
        <v>0</v>
      </c>
      <c r="AC604" s="411">
        <f t="shared" ref="AC604" si="1704">AC603</f>
        <v>0</v>
      </c>
      <c r="AD604" s="411">
        <f t="shared" ref="AD604" si="1705">AD603</f>
        <v>0</v>
      </c>
      <c r="AE604" s="411">
        <f t="shared" ref="AE604" si="1706">AE603</f>
        <v>0</v>
      </c>
      <c r="AF604" s="411">
        <f t="shared" ref="AF604" si="1707">AF603</f>
        <v>0</v>
      </c>
      <c r="AG604" s="411">
        <f t="shared" ref="AG604" si="1708">AG603</f>
        <v>0</v>
      </c>
      <c r="AH604" s="411">
        <f t="shared" ref="AH604" si="1709">AH603</f>
        <v>0</v>
      </c>
      <c r="AI604" s="411">
        <f t="shared" ref="AI604" si="1710">AI603</f>
        <v>0</v>
      </c>
      <c r="AJ604" s="411">
        <f t="shared" ref="AJ604" si="1711">AJ603</f>
        <v>0</v>
      </c>
      <c r="AK604" s="411">
        <f t="shared" ref="AK604" si="1712">AK603</f>
        <v>0</v>
      </c>
      <c r="AL604" s="411">
        <f t="shared" ref="AL604" si="1713">AL603</f>
        <v>0</v>
      </c>
      <c r="AM604" s="297"/>
    </row>
    <row r="605" spans="1:39" ht="15" hidden="1" outlineLevel="1">
      <c r="A605" s="532"/>
      <c r="B605" s="294"/>
      <c r="C605" s="305"/>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2"/>
      <c r="Z605" s="412"/>
      <c r="AA605" s="412"/>
      <c r="AB605" s="412"/>
      <c r="AC605" s="412"/>
      <c r="AD605" s="412"/>
      <c r="AE605" s="412"/>
      <c r="AF605" s="412"/>
      <c r="AG605" s="412"/>
      <c r="AH605" s="412"/>
      <c r="AI605" s="412"/>
      <c r="AJ605" s="412"/>
      <c r="AK605" s="412"/>
      <c r="AL605" s="412"/>
      <c r="AM605" s="306"/>
    </row>
    <row r="606" spans="1:39" ht="15" hidden="1" outlineLevel="1">
      <c r="A606" s="532">
        <v>4</v>
      </c>
      <c r="B606" s="520" t="s">
        <v>679</v>
      </c>
      <c r="C606" s="291" t="s">
        <v>25</v>
      </c>
      <c r="D606" s="295"/>
      <c r="E606" s="295"/>
      <c r="F606" s="295"/>
      <c r="G606" s="295"/>
      <c r="H606" s="295"/>
      <c r="I606" s="295"/>
      <c r="J606" s="295"/>
      <c r="K606" s="295"/>
      <c r="L606" s="295"/>
      <c r="M606" s="295"/>
      <c r="N606" s="291"/>
      <c r="O606" s="295"/>
      <c r="P606" s="295"/>
      <c r="Q606" s="295"/>
      <c r="R606" s="295"/>
      <c r="S606" s="295"/>
      <c r="T606" s="295"/>
      <c r="U606" s="295"/>
      <c r="V606" s="295"/>
      <c r="W606" s="295"/>
      <c r="X606" s="295"/>
      <c r="Y606" s="410"/>
      <c r="Z606" s="410"/>
      <c r="AA606" s="410"/>
      <c r="AB606" s="410"/>
      <c r="AC606" s="410"/>
      <c r="AD606" s="410"/>
      <c r="AE606" s="410"/>
      <c r="AF606" s="410"/>
      <c r="AG606" s="410"/>
      <c r="AH606" s="410"/>
      <c r="AI606" s="410"/>
      <c r="AJ606" s="410"/>
      <c r="AK606" s="410"/>
      <c r="AL606" s="410"/>
      <c r="AM606" s="296">
        <f>SUM(Y606:AL606)</f>
        <v>0</v>
      </c>
    </row>
    <row r="607" spans="1:39" ht="15" hidden="1" outlineLevel="1">
      <c r="A607" s="532"/>
      <c r="B607" s="294" t="s">
        <v>310</v>
      </c>
      <c r="C607" s="291" t="s">
        <v>163</v>
      </c>
      <c r="D607" s="295"/>
      <c r="E607" s="295"/>
      <c r="F607" s="295"/>
      <c r="G607" s="295"/>
      <c r="H607" s="295"/>
      <c r="I607" s="295"/>
      <c r="J607" s="295"/>
      <c r="K607" s="295"/>
      <c r="L607" s="295"/>
      <c r="M607" s="295"/>
      <c r="N607" s="468"/>
      <c r="O607" s="295"/>
      <c r="P607" s="295"/>
      <c r="Q607" s="295"/>
      <c r="R607" s="295"/>
      <c r="S607" s="295"/>
      <c r="T607" s="295"/>
      <c r="U607" s="295"/>
      <c r="V607" s="295"/>
      <c r="W607" s="295"/>
      <c r="X607" s="295"/>
      <c r="Y607" s="411">
        <f>Y606</f>
        <v>0</v>
      </c>
      <c r="Z607" s="411">
        <f t="shared" ref="Z607" si="1714">Z606</f>
        <v>0</v>
      </c>
      <c r="AA607" s="411">
        <f t="shared" ref="AA607" si="1715">AA606</f>
        <v>0</v>
      </c>
      <c r="AB607" s="411">
        <f t="shared" ref="AB607" si="1716">AB606</f>
        <v>0</v>
      </c>
      <c r="AC607" s="411">
        <f t="shared" ref="AC607" si="1717">AC606</f>
        <v>0</v>
      </c>
      <c r="AD607" s="411">
        <f t="shared" ref="AD607" si="1718">AD606</f>
        <v>0</v>
      </c>
      <c r="AE607" s="411">
        <f t="shared" ref="AE607" si="1719">AE606</f>
        <v>0</v>
      </c>
      <c r="AF607" s="411">
        <f t="shared" ref="AF607" si="1720">AF606</f>
        <v>0</v>
      </c>
      <c r="AG607" s="411">
        <f t="shared" ref="AG607" si="1721">AG606</f>
        <v>0</v>
      </c>
      <c r="AH607" s="411">
        <f t="shared" ref="AH607" si="1722">AH606</f>
        <v>0</v>
      </c>
      <c r="AI607" s="411">
        <f t="shared" ref="AI607" si="1723">AI606</f>
        <v>0</v>
      </c>
      <c r="AJ607" s="411">
        <f t="shared" ref="AJ607" si="1724">AJ606</f>
        <v>0</v>
      </c>
      <c r="AK607" s="411">
        <f t="shared" ref="AK607" si="1725">AK606</f>
        <v>0</v>
      </c>
      <c r="AL607" s="411">
        <f t="shared" ref="AL607" si="1726">AL606</f>
        <v>0</v>
      </c>
      <c r="AM607" s="297"/>
    </row>
    <row r="608" spans="1:39" ht="15" hidden="1" outlineLevel="1">
      <c r="A608" s="532"/>
      <c r="B608" s="294"/>
      <c r="C608" s="305"/>
      <c r="D608" s="304"/>
      <c r="E608" s="304"/>
      <c r="F608" s="304"/>
      <c r="G608" s="304"/>
      <c r="H608" s="304"/>
      <c r="I608" s="304"/>
      <c r="J608" s="304"/>
      <c r="K608" s="304"/>
      <c r="L608" s="304"/>
      <c r="M608" s="304"/>
      <c r="N608" s="291"/>
      <c r="O608" s="304"/>
      <c r="P608" s="304"/>
      <c r="Q608" s="304"/>
      <c r="R608" s="304"/>
      <c r="S608" s="304"/>
      <c r="T608" s="304"/>
      <c r="U608" s="304"/>
      <c r="V608" s="304"/>
      <c r="W608" s="304"/>
      <c r="X608" s="304"/>
      <c r="Y608" s="412"/>
      <c r="Z608" s="412"/>
      <c r="AA608" s="412"/>
      <c r="AB608" s="412"/>
      <c r="AC608" s="412"/>
      <c r="AD608" s="412"/>
      <c r="AE608" s="412"/>
      <c r="AF608" s="412"/>
      <c r="AG608" s="412"/>
      <c r="AH608" s="412"/>
      <c r="AI608" s="412"/>
      <c r="AJ608" s="412"/>
      <c r="AK608" s="412"/>
      <c r="AL608" s="412"/>
      <c r="AM608" s="306"/>
    </row>
    <row r="609" spans="1:39" ht="15.75" hidden="1" customHeight="1" outlineLevel="1">
      <c r="A609" s="532">
        <v>5</v>
      </c>
      <c r="B609" s="428" t="s">
        <v>98</v>
      </c>
      <c r="C609" s="291" t="s">
        <v>25</v>
      </c>
      <c r="D609" s="295"/>
      <c r="E609" s="295"/>
      <c r="F609" s="295"/>
      <c r="G609" s="295"/>
      <c r="H609" s="295"/>
      <c r="I609" s="295"/>
      <c r="J609" s="295"/>
      <c r="K609" s="295"/>
      <c r="L609" s="295"/>
      <c r="M609" s="295"/>
      <c r="N609" s="291"/>
      <c r="O609" s="295"/>
      <c r="P609" s="295"/>
      <c r="Q609" s="295"/>
      <c r="R609" s="295"/>
      <c r="S609" s="295"/>
      <c r="T609" s="295"/>
      <c r="U609" s="295"/>
      <c r="V609" s="295"/>
      <c r="W609" s="295"/>
      <c r="X609" s="295"/>
      <c r="Y609" s="410"/>
      <c r="Z609" s="410"/>
      <c r="AA609" s="410"/>
      <c r="AB609" s="410"/>
      <c r="AC609" s="410"/>
      <c r="AD609" s="410"/>
      <c r="AE609" s="410"/>
      <c r="AF609" s="410"/>
      <c r="AG609" s="410"/>
      <c r="AH609" s="410"/>
      <c r="AI609" s="410"/>
      <c r="AJ609" s="410"/>
      <c r="AK609" s="410"/>
      <c r="AL609" s="410"/>
      <c r="AM609" s="296">
        <f>SUM(Y609:AL609)</f>
        <v>0</v>
      </c>
    </row>
    <row r="610" spans="1:39" ht="15" hidden="1" outlineLevel="1">
      <c r="A610" s="532"/>
      <c r="B610" s="294" t="s">
        <v>310</v>
      </c>
      <c r="C610" s="291" t="s">
        <v>163</v>
      </c>
      <c r="D610" s="295"/>
      <c r="E610" s="295"/>
      <c r="F610" s="295"/>
      <c r="G610" s="295"/>
      <c r="H610" s="295"/>
      <c r="I610" s="295"/>
      <c r="J610" s="295"/>
      <c r="K610" s="295"/>
      <c r="L610" s="295"/>
      <c r="M610" s="295"/>
      <c r="N610" s="468"/>
      <c r="O610" s="295"/>
      <c r="P610" s="295"/>
      <c r="Q610" s="295"/>
      <c r="R610" s="295"/>
      <c r="S610" s="295"/>
      <c r="T610" s="295"/>
      <c r="U610" s="295"/>
      <c r="V610" s="295"/>
      <c r="W610" s="295"/>
      <c r="X610" s="295"/>
      <c r="Y610" s="411">
        <f>Y609</f>
        <v>0</v>
      </c>
      <c r="Z610" s="411">
        <f t="shared" ref="Z610" si="1727">Z609</f>
        <v>0</v>
      </c>
      <c r="AA610" s="411">
        <f t="shared" ref="AA610" si="1728">AA609</f>
        <v>0</v>
      </c>
      <c r="AB610" s="411">
        <f t="shared" ref="AB610" si="1729">AB609</f>
        <v>0</v>
      </c>
      <c r="AC610" s="411">
        <f t="shared" ref="AC610" si="1730">AC609</f>
        <v>0</v>
      </c>
      <c r="AD610" s="411">
        <f t="shared" ref="AD610" si="1731">AD609</f>
        <v>0</v>
      </c>
      <c r="AE610" s="411">
        <f t="shared" ref="AE610" si="1732">AE609</f>
        <v>0</v>
      </c>
      <c r="AF610" s="411">
        <f t="shared" ref="AF610" si="1733">AF609</f>
        <v>0</v>
      </c>
      <c r="AG610" s="411">
        <f t="shared" ref="AG610" si="1734">AG609</f>
        <v>0</v>
      </c>
      <c r="AH610" s="411">
        <f t="shared" ref="AH610" si="1735">AH609</f>
        <v>0</v>
      </c>
      <c r="AI610" s="411">
        <f t="shared" ref="AI610" si="1736">AI609</f>
        <v>0</v>
      </c>
      <c r="AJ610" s="411">
        <f t="shared" ref="AJ610" si="1737">AJ609</f>
        <v>0</v>
      </c>
      <c r="AK610" s="411">
        <f t="shared" ref="AK610" si="1738">AK609</f>
        <v>0</v>
      </c>
      <c r="AL610" s="411">
        <f t="shared" ref="AL610" si="1739">AL609</f>
        <v>0</v>
      </c>
      <c r="AM610" s="297"/>
    </row>
    <row r="611" spans="1:39" ht="15" hidden="1" outlineLevel="1">
      <c r="A611" s="532"/>
      <c r="B611" s="294"/>
      <c r="C611" s="291"/>
      <c r="D611" s="291"/>
      <c r="E611" s="291"/>
      <c r="F611" s="291"/>
      <c r="G611" s="291"/>
      <c r="H611" s="291"/>
      <c r="I611" s="291"/>
      <c r="J611" s="291"/>
      <c r="K611" s="291"/>
      <c r="L611" s="291"/>
      <c r="M611" s="291"/>
      <c r="N611" s="291"/>
      <c r="O611" s="291"/>
      <c r="P611" s="291"/>
      <c r="Q611" s="291"/>
      <c r="R611" s="291"/>
      <c r="S611" s="291"/>
      <c r="T611" s="291"/>
      <c r="U611" s="291"/>
      <c r="V611" s="291"/>
      <c r="W611" s="291"/>
      <c r="X611" s="291"/>
      <c r="Y611" s="422"/>
      <c r="Z611" s="423"/>
      <c r="AA611" s="423"/>
      <c r="AB611" s="423"/>
      <c r="AC611" s="423"/>
      <c r="AD611" s="423"/>
      <c r="AE611" s="423"/>
      <c r="AF611" s="423"/>
      <c r="AG611" s="423"/>
      <c r="AH611" s="423"/>
      <c r="AI611" s="423"/>
      <c r="AJ611" s="423"/>
      <c r="AK611" s="423"/>
      <c r="AL611" s="423"/>
      <c r="AM611" s="297"/>
    </row>
    <row r="612" spans="1:39" ht="15.6" hidden="1" outlineLevel="1">
      <c r="A612" s="532"/>
      <c r="B612" s="319" t="s">
        <v>497</v>
      </c>
      <c r="C612" s="289"/>
      <c r="D612" s="289"/>
      <c r="E612" s="289"/>
      <c r="F612" s="289"/>
      <c r="G612" s="289"/>
      <c r="H612" s="289"/>
      <c r="I612" s="289"/>
      <c r="J612" s="289"/>
      <c r="K612" s="289"/>
      <c r="L612" s="289"/>
      <c r="M612" s="289"/>
      <c r="N612" s="290"/>
      <c r="O612" s="289"/>
      <c r="P612" s="289"/>
      <c r="Q612" s="289"/>
      <c r="R612" s="289"/>
      <c r="S612" s="289"/>
      <c r="T612" s="289"/>
      <c r="U612" s="289"/>
      <c r="V612" s="289"/>
      <c r="W612" s="289"/>
      <c r="X612" s="289"/>
      <c r="Y612" s="414"/>
      <c r="Z612" s="414"/>
      <c r="AA612" s="414"/>
      <c r="AB612" s="414"/>
      <c r="AC612" s="414"/>
      <c r="AD612" s="414"/>
      <c r="AE612" s="414"/>
      <c r="AF612" s="414"/>
      <c r="AG612" s="414"/>
      <c r="AH612" s="414"/>
      <c r="AI612" s="414"/>
      <c r="AJ612" s="414"/>
      <c r="AK612" s="414"/>
      <c r="AL612" s="414"/>
      <c r="AM612" s="292"/>
    </row>
    <row r="613" spans="1:39" ht="15" hidden="1" outlineLevel="1">
      <c r="A613" s="532">
        <v>6</v>
      </c>
      <c r="B613" s="428" t="s">
        <v>99</v>
      </c>
      <c r="C613" s="291" t="s">
        <v>25</v>
      </c>
      <c r="D613" s="295"/>
      <c r="E613" s="295"/>
      <c r="F613" s="295"/>
      <c r="G613" s="295"/>
      <c r="H613" s="295"/>
      <c r="I613" s="295"/>
      <c r="J613" s="295"/>
      <c r="K613" s="295"/>
      <c r="L613" s="295"/>
      <c r="M613" s="295"/>
      <c r="N613" s="295">
        <v>12</v>
      </c>
      <c r="O613" s="295"/>
      <c r="P613" s="295"/>
      <c r="Q613" s="295"/>
      <c r="R613" s="295"/>
      <c r="S613" s="295"/>
      <c r="T613" s="295"/>
      <c r="U613" s="295"/>
      <c r="V613" s="295"/>
      <c r="W613" s="295"/>
      <c r="X613" s="295"/>
      <c r="Y613" s="415"/>
      <c r="Z613" s="410"/>
      <c r="AA613" s="410"/>
      <c r="AB613" s="410"/>
      <c r="AC613" s="410"/>
      <c r="AD613" s="410"/>
      <c r="AE613" s="410"/>
      <c r="AF613" s="415"/>
      <c r="AG613" s="415"/>
      <c r="AH613" s="415"/>
      <c r="AI613" s="415"/>
      <c r="AJ613" s="415"/>
      <c r="AK613" s="415"/>
      <c r="AL613" s="415"/>
      <c r="AM613" s="296">
        <f>SUM(Y613:AL613)</f>
        <v>0</v>
      </c>
    </row>
    <row r="614" spans="1:39" ht="15" hidden="1" outlineLevel="1">
      <c r="A614" s="532"/>
      <c r="B614" s="294" t="s">
        <v>310</v>
      </c>
      <c r="C614" s="291" t="s">
        <v>163</v>
      </c>
      <c r="D614" s="295"/>
      <c r="E614" s="295"/>
      <c r="F614" s="295"/>
      <c r="G614" s="295"/>
      <c r="H614" s="295"/>
      <c r="I614" s="295"/>
      <c r="J614" s="295"/>
      <c r="K614" s="295"/>
      <c r="L614" s="295"/>
      <c r="M614" s="295"/>
      <c r="N614" s="295">
        <f>N613</f>
        <v>12</v>
      </c>
      <c r="O614" s="295"/>
      <c r="P614" s="295"/>
      <c r="Q614" s="295"/>
      <c r="R614" s="295"/>
      <c r="S614" s="295"/>
      <c r="T614" s="295"/>
      <c r="U614" s="295"/>
      <c r="V614" s="295"/>
      <c r="W614" s="295"/>
      <c r="X614" s="295"/>
      <c r="Y614" s="411">
        <f>Y613</f>
        <v>0</v>
      </c>
      <c r="Z614" s="411">
        <f t="shared" ref="Z614" si="1740">Z613</f>
        <v>0</v>
      </c>
      <c r="AA614" s="411">
        <f t="shared" ref="AA614" si="1741">AA613</f>
        <v>0</v>
      </c>
      <c r="AB614" s="411">
        <f t="shared" ref="AB614" si="1742">AB613</f>
        <v>0</v>
      </c>
      <c r="AC614" s="411">
        <f t="shared" ref="AC614" si="1743">AC613</f>
        <v>0</v>
      </c>
      <c r="AD614" s="411">
        <f t="shared" ref="AD614" si="1744">AD613</f>
        <v>0</v>
      </c>
      <c r="AE614" s="411">
        <f t="shared" ref="AE614" si="1745">AE613</f>
        <v>0</v>
      </c>
      <c r="AF614" s="411">
        <f t="shared" ref="AF614" si="1746">AF613</f>
        <v>0</v>
      </c>
      <c r="AG614" s="411">
        <f t="shared" ref="AG614" si="1747">AG613</f>
        <v>0</v>
      </c>
      <c r="AH614" s="411">
        <f t="shared" ref="AH614" si="1748">AH613</f>
        <v>0</v>
      </c>
      <c r="AI614" s="411">
        <f t="shared" ref="AI614" si="1749">AI613</f>
        <v>0</v>
      </c>
      <c r="AJ614" s="411">
        <f t="shared" ref="AJ614" si="1750">AJ613</f>
        <v>0</v>
      </c>
      <c r="AK614" s="411">
        <f t="shared" ref="AK614" si="1751">AK613</f>
        <v>0</v>
      </c>
      <c r="AL614" s="411">
        <f t="shared" ref="AL614" si="1752">AL613</f>
        <v>0</v>
      </c>
      <c r="AM614" s="311"/>
    </row>
    <row r="615" spans="1:39" ht="15" hidden="1" outlineLevel="1">
      <c r="A615" s="532"/>
      <c r="B615" s="310"/>
      <c r="C615" s="312"/>
      <c r="D615" s="291"/>
      <c r="E615" s="291"/>
      <c r="F615" s="291"/>
      <c r="G615" s="291"/>
      <c r="H615" s="291"/>
      <c r="I615" s="291"/>
      <c r="J615" s="291"/>
      <c r="K615" s="291"/>
      <c r="L615" s="291"/>
      <c r="M615" s="291"/>
      <c r="N615" s="291"/>
      <c r="O615" s="291"/>
      <c r="P615" s="291"/>
      <c r="Q615" s="291"/>
      <c r="R615" s="291"/>
      <c r="S615" s="291"/>
      <c r="T615" s="291"/>
      <c r="U615" s="291"/>
      <c r="V615" s="291"/>
      <c r="W615" s="291"/>
      <c r="X615" s="291"/>
      <c r="Y615" s="416"/>
      <c r="Z615" s="416"/>
      <c r="AA615" s="416"/>
      <c r="AB615" s="416"/>
      <c r="AC615" s="416"/>
      <c r="AD615" s="416"/>
      <c r="AE615" s="416"/>
      <c r="AF615" s="416"/>
      <c r="AG615" s="416"/>
      <c r="AH615" s="416"/>
      <c r="AI615" s="416"/>
      <c r="AJ615" s="416"/>
      <c r="AK615" s="416"/>
      <c r="AL615" s="416"/>
      <c r="AM615" s="313"/>
    </row>
    <row r="616" spans="1:39" ht="30" hidden="1" outlineLevel="1">
      <c r="A616" s="532">
        <v>7</v>
      </c>
      <c r="B616" s="428" t="s">
        <v>100</v>
      </c>
      <c r="C616" s="291" t="s">
        <v>25</v>
      </c>
      <c r="D616" s="295"/>
      <c r="E616" s="295"/>
      <c r="F616" s="295"/>
      <c r="G616" s="295"/>
      <c r="H616" s="295"/>
      <c r="I616" s="295"/>
      <c r="J616" s="295"/>
      <c r="K616" s="295"/>
      <c r="L616" s="295"/>
      <c r="M616" s="295"/>
      <c r="N616" s="295">
        <v>12</v>
      </c>
      <c r="O616" s="295"/>
      <c r="P616" s="295"/>
      <c r="Q616" s="295"/>
      <c r="R616" s="295"/>
      <c r="S616" s="295"/>
      <c r="T616" s="295"/>
      <c r="U616" s="295"/>
      <c r="V616" s="295"/>
      <c r="W616" s="295"/>
      <c r="X616" s="295"/>
      <c r="Y616" s="415"/>
      <c r="Z616" s="410"/>
      <c r="AA616" s="410"/>
      <c r="AB616" s="410"/>
      <c r="AC616" s="410"/>
      <c r="AD616" s="410"/>
      <c r="AE616" s="410"/>
      <c r="AF616" s="415"/>
      <c r="AG616" s="415"/>
      <c r="AH616" s="415"/>
      <c r="AI616" s="415"/>
      <c r="AJ616" s="415"/>
      <c r="AK616" s="415"/>
      <c r="AL616" s="415"/>
      <c r="AM616" s="296">
        <f>SUM(Y616:AL616)</f>
        <v>0</v>
      </c>
    </row>
    <row r="617" spans="1:39" ht="15" hidden="1" outlineLevel="1">
      <c r="A617" s="532"/>
      <c r="B617" s="294" t="s">
        <v>310</v>
      </c>
      <c r="C617" s="291" t="s">
        <v>163</v>
      </c>
      <c r="D617" s="295"/>
      <c r="E617" s="295"/>
      <c r="F617" s="295"/>
      <c r="G617" s="295"/>
      <c r="H617" s="295"/>
      <c r="I617" s="295"/>
      <c r="J617" s="295"/>
      <c r="K617" s="295"/>
      <c r="L617" s="295"/>
      <c r="M617" s="295"/>
      <c r="N617" s="295">
        <f>N616</f>
        <v>12</v>
      </c>
      <c r="O617" s="295"/>
      <c r="P617" s="295"/>
      <c r="Q617" s="295"/>
      <c r="R617" s="295"/>
      <c r="S617" s="295"/>
      <c r="T617" s="295"/>
      <c r="U617" s="295"/>
      <c r="V617" s="295"/>
      <c r="W617" s="295"/>
      <c r="X617" s="295"/>
      <c r="Y617" s="411">
        <f>Y616</f>
        <v>0</v>
      </c>
      <c r="Z617" s="411">
        <f t="shared" ref="Z617" si="1753">Z616</f>
        <v>0</v>
      </c>
      <c r="AA617" s="411">
        <f t="shared" ref="AA617" si="1754">AA616</f>
        <v>0</v>
      </c>
      <c r="AB617" s="411">
        <f t="shared" ref="AB617" si="1755">AB616</f>
        <v>0</v>
      </c>
      <c r="AC617" s="411">
        <f t="shared" ref="AC617" si="1756">AC616</f>
        <v>0</v>
      </c>
      <c r="AD617" s="411">
        <f t="shared" ref="AD617" si="1757">AD616</f>
        <v>0</v>
      </c>
      <c r="AE617" s="411">
        <f t="shared" ref="AE617" si="1758">AE616</f>
        <v>0</v>
      </c>
      <c r="AF617" s="411">
        <f t="shared" ref="AF617" si="1759">AF616</f>
        <v>0</v>
      </c>
      <c r="AG617" s="411">
        <f t="shared" ref="AG617" si="1760">AG616</f>
        <v>0</v>
      </c>
      <c r="AH617" s="411">
        <f t="shared" ref="AH617" si="1761">AH616</f>
        <v>0</v>
      </c>
      <c r="AI617" s="411">
        <f t="shared" ref="AI617" si="1762">AI616</f>
        <v>0</v>
      </c>
      <c r="AJ617" s="411">
        <f t="shared" ref="AJ617" si="1763">AJ616</f>
        <v>0</v>
      </c>
      <c r="AK617" s="411">
        <f t="shared" ref="AK617" si="1764">AK616</f>
        <v>0</v>
      </c>
      <c r="AL617" s="411">
        <f t="shared" ref="AL617" si="1765">AL616</f>
        <v>0</v>
      </c>
      <c r="AM617" s="311"/>
    </row>
    <row r="618" spans="1:39" ht="15" hidden="1" outlineLevel="1">
      <c r="A618" s="532"/>
      <c r="B618" s="314"/>
      <c r="C618" s="312"/>
      <c r="D618" s="291"/>
      <c r="E618" s="291"/>
      <c r="F618" s="291"/>
      <c r="G618" s="291"/>
      <c r="H618" s="291"/>
      <c r="I618" s="291"/>
      <c r="J618" s="291"/>
      <c r="K618" s="291"/>
      <c r="L618" s="291"/>
      <c r="M618" s="291"/>
      <c r="N618" s="291"/>
      <c r="O618" s="291"/>
      <c r="P618" s="291"/>
      <c r="Q618" s="291"/>
      <c r="R618" s="291"/>
      <c r="S618" s="291"/>
      <c r="T618" s="291"/>
      <c r="U618" s="291"/>
      <c r="V618" s="291"/>
      <c r="W618" s="291"/>
      <c r="X618" s="291"/>
      <c r="Y618" s="416"/>
      <c r="Z618" s="417"/>
      <c r="AA618" s="416"/>
      <c r="AB618" s="416"/>
      <c r="AC618" s="416"/>
      <c r="AD618" s="416"/>
      <c r="AE618" s="416"/>
      <c r="AF618" s="416"/>
      <c r="AG618" s="416"/>
      <c r="AH618" s="416"/>
      <c r="AI618" s="416"/>
      <c r="AJ618" s="416"/>
      <c r="AK618" s="416"/>
      <c r="AL618" s="416"/>
      <c r="AM618" s="313"/>
    </row>
    <row r="619" spans="1:39" ht="30" hidden="1" outlineLevel="1">
      <c r="A619" s="532">
        <v>8</v>
      </c>
      <c r="B619" s="428" t="s">
        <v>101</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15"/>
      <c r="Z619" s="410"/>
      <c r="AA619" s="410"/>
      <c r="AB619" s="410"/>
      <c r="AC619" s="410"/>
      <c r="AD619" s="410"/>
      <c r="AE619" s="410"/>
      <c r="AF619" s="415"/>
      <c r="AG619" s="415"/>
      <c r="AH619" s="415"/>
      <c r="AI619" s="415"/>
      <c r="AJ619" s="415"/>
      <c r="AK619" s="415"/>
      <c r="AL619" s="415"/>
      <c r="AM619" s="296">
        <f>SUM(Y619:AL619)</f>
        <v>0</v>
      </c>
    </row>
    <row r="620" spans="1:39" ht="15" hidden="1" outlineLevel="1">
      <c r="A620" s="532"/>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766">Z619</f>
        <v>0</v>
      </c>
      <c r="AA620" s="411">
        <f t="shared" ref="AA620" si="1767">AA619</f>
        <v>0</v>
      </c>
      <c r="AB620" s="411">
        <f t="shared" ref="AB620" si="1768">AB619</f>
        <v>0</v>
      </c>
      <c r="AC620" s="411">
        <f t="shared" ref="AC620" si="1769">AC619</f>
        <v>0</v>
      </c>
      <c r="AD620" s="411">
        <f t="shared" ref="AD620" si="1770">AD619</f>
        <v>0</v>
      </c>
      <c r="AE620" s="411">
        <f t="shared" ref="AE620" si="1771">AE619</f>
        <v>0</v>
      </c>
      <c r="AF620" s="411">
        <f t="shared" ref="AF620" si="1772">AF619</f>
        <v>0</v>
      </c>
      <c r="AG620" s="411">
        <f t="shared" ref="AG620" si="1773">AG619</f>
        <v>0</v>
      </c>
      <c r="AH620" s="411">
        <f t="shared" ref="AH620" si="1774">AH619</f>
        <v>0</v>
      </c>
      <c r="AI620" s="411">
        <f t="shared" ref="AI620" si="1775">AI619</f>
        <v>0</v>
      </c>
      <c r="AJ620" s="411">
        <f t="shared" ref="AJ620" si="1776">AJ619</f>
        <v>0</v>
      </c>
      <c r="AK620" s="411">
        <f t="shared" ref="AK620" si="1777">AK619</f>
        <v>0</v>
      </c>
      <c r="AL620" s="411">
        <f t="shared" ref="AL620" si="1778">AL619</f>
        <v>0</v>
      </c>
      <c r="AM620" s="311"/>
    </row>
    <row r="621" spans="1:39" ht="15" hidden="1" outlineLevel="1">
      <c r="A621" s="532"/>
      <c r="B621" s="314"/>
      <c r="C621" s="312"/>
      <c r="D621" s="316"/>
      <c r="E621" s="316"/>
      <c r="F621" s="316"/>
      <c r="G621" s="316"/>
      <c r="H621" s="316"/>
      <c r="I621" s="316"/>
      <c r="J621" s="316"/>
      <c r="K621" s="316"/>
      <c r="L621" s="316"/>
      <c r="M621" s="316"/>
      <c r="N621" s="291"/>
      <c r="O621" s="316"/>
      <c r="P621" s="316"/>
      <c r="Q621" s="316"/>
      <c r="R621" s="316"/>
      <c r="S621" s="316"/>
      <c r="T621" s="316"/>
      <c r="U621" s="316"/>
      <c r="V621" s="316"/>
      <c r="W621" s="316"/>
      <c r="X621" s="316"/>
      <c r="Y621" s="416"/>
      <c r="Z621" s="417"/>
      <c r="AA621" s="416"/>
      <c r="AB621" s="416"/>
      <c r="AC621" s="416"/>
      <c r="AD621" s="416"/>
      <c r="AE621" s="416"/>
      <c r="AF621" s="416"/>
      <c r="AG621" s="416"/>
      <c r="AH621" s="416"/>
      <c r="AI621" s="416"/>
      <c r="AJ621" s="416"/>
      <c r="AK621" s="416"/>
      <c r="AL621" s="416"/>
      <c r="AM621" s="313"/>
    </row>
    <row r="622" spans="1:39" ht="30" hidden="1" outlineLevel="1">
      <c r="A622" s="532">
        <v>9</v>
      </c>
      <c r="B622" s="428" t="s">
        <v>102</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5"/>
      <c r="Z622" s="410"/>
      <c r="AA622" s="410"/>
      <c r="AB622" s="410"/>
      <c r="AC622" s="410"/>
      <c r="AD622" s="410"/>
      <c r="AE622" s="410"/>
      <c r="AF622" s="415"/>
      <c r="AG622" s="415"/>
      <c r="AH622" s="415"/>
      <c r="AI622" s="415"/>
      <c r="AJ622" s="415"/>
      <c r="AK622" s="415"/>
      <c r="AL622" s="415"/>
      <c r="AM622" s="296">
        <f>SUM(Y622:AL622)</f>
        <v>0</v>
      </c>
    </row>
    <row r="623" spans="1:39" ht="15" hidden="1" outlineLevel="1">
      <c r="A623" s="532"/>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779">Z622</f>
        <v>0</v>
      </c>
      <c r="AA623" s="411">
        <f t="shared" ref="AA623" si="1780">AA622</f>
        <v>0</v>
      </c>
      <c r="AB623" s="411">
        <f t="shared" ref="AB623" si="1781">AB622</f>
        <v>0</v>
      </c>
      <c r="AC623" s="411">
        <f t="shared" ref="AC623" si="1782">AC622</f>
        <v>0</v>
      </c>
      <c r="AD623" s="411">
        <f t="shared" ref="AD623" si="1783">AD622</f>
        <v>0</v>
      </c>
      <c r="AE623" s="411">
        <f t="shared" ref="AE623" si="1784">AE622</f>
        <v>0</v>
      </c>
      <c r="AF623" s="411">
        <f t="shared" ref="AF623" si="1785">AF622</f>
        <v>0</v>
      </c>
      <c r="AG623" s="411">
        <f t="shared" ref="AG623" si="1786">AG622</f>
        <v>0</v>
      </c>
      <c r="AH623" s="411">
        <f t="shared" ref="AH623" si="1787">AH622</f>
        <v>0</v>
      </c>
      <c r="AI623" s="411">
        <f t="shared" ref="AI623" si="1788">AI622</f>
        <v>0</v>
      </c>
      <c r="AJ623" s="411">
        <f t="shared" ref="AJ623" si="1789">AJ622</f>
        <v>0</v>
      </c>
      <c r="AK623" s="411">
        <f t="shared" ref="AK623" si="1790">AK622</f>
        <v>0</v>
      </c>
      <c r="AL623" s="411">
        <f t="shared" ref="AL623" si="1791">AL622</f>
        <v>0</v>
      </c>
      <c r="AM623" s="311"/>
    </row>
    <row r="624" spans="1:39" ht="15" hidden="1" outlineLevel="1">
      <c r="A624" s="532"/>
      <c r="B624" s="314"/>
      <c r="C624" s="312"/>
      <c r="D624" s="316"/>
      <c r="E624" s="316"/>
      <c r="F624" s="316"/>
      <c r="G624" s="316"/>
      <c r="H624" s="316"/>
      <c r="I624" s="316"/>
      <c r="J624" s="316"/>
      <c r="K624" s="316"/>
      <c r="L624" s="316"/>
      <c r="M624" s="316"/>
      <c r="N624" s="291"/>
      <c r="O624" s="316"/>
      <c r="P624" s="316"/>
      <c r="Q624" s="316"/>
      <c r="R624" s="316"/>
      <c r="S624" s="316"/>
      <c r="T624" s="316"/>
      <c r="U624" s="316"/>
      <c r="V624" s="316"/>
      <c r="W624" s="316"/>
      <c r="X624" s="316"/>
      <c r="Y624" s="416"/>
      <c r="Z624" s="416"/>
      <c r="AA624" s="416"/>
      <c r="AB624" s="416"/>
      <c r="AC624" s="416"/>
      <c r="AD624" s="416"/>
      <c r="AE624" s="416"/>
      <c r="AF624" s="416"/>
      <c r="AG624" s="416"/>
      <c r="AH624" s="416"/>
      <c r="AI624" s="416"/>
      <c r="AJ624" s="416"/>
      <c r="AK624" s="416"/>
      <c r="AL624" s="416"/>
      <c r="AM624" s="313"/>
    </row>
    <row r="625" spans="1:40" ht="30" hidden="1" outlineLevel="1">
      <c r="A625" s="532">
        <v>10</v>
      </c>
      <c r="B625" s="428" t="s">
        <v>103</v>
      </c>
      <c r="C625" s="291" t="s">
        <v>25</v>
      </c>
      <c r="D625" s="295"/>
      <c r="E625" s="295"/>
      <c r="F625" s="295"/>
      <c r="G625" s="295"/>
      <c r="H625" s="295"/>
      <c r="I625" s="295"/>
      <c r="J625" s="295"/>
      <c r="K625" s="295"/>
      <c r="L625" s="295"/>
      <c r="M625" s="295"/>
      <c r="N625" s="295">
        <v>3</v>
      </c>
      <c r="O625" s="295"/>
      <c r="P625" s="295"/>
      <c r="Q625" s="295"/>
      <c r="R625" s="295"/>
      <c r="S625" s="295"/>
      <c r="T625" s="295"/>
      <c r="U625" s="295"/>
      <c r="V625" s="295"/>
      <c r="W625" s="295"/>
      <c r="X625" s="295"/>
      <c r="Y625" s="415"/>
      <c r="Z625" s="410"/>
      <c r="AA625" s="410"/>
      <c r="AB625" s="410"/>
      <c r="AC625" s="410"/>
      <c r="AD625" s="410"/>
      <c r="AE625" s="410"/>
      <c r="AF625" s="415"/>
      <c r="AG625" s="415"/>
      <c r="AH625" s="415"/>
      <c r="AI625" s="415"/>
      <c r="AJ625" s="415"/>
      <c r="AK625" s="415"/>
      <c r="AL625" s="415"/>
      <c r="AM625" s="296">
        <f>SUM(Y625:AL625)</f>
        <v>0</v>
      </c>
    </row>
    <row r="626" spans="1:40" ht="15" hidden="1" outlineLevel="1">
      <c r="A626" s="532"/>
      <c r="B626" s="294" t="s">
        <v>310</v>
      </c>
      <c r="C626" s="291" t="s">
        <v>163</v>
      </c>
      <c r="D626" s="295"/>
      <c r="E626" s="295"/>
      <c r="F626" s="295"/>
      <c r="G626" s="295"/>
      <c r="H626" s="295"/>
      <c r="I626" s="295"/>
      <c r="J626" s="295"/>
      <c r="K626" s="295"/>
      <c r="L626" s="295"/>
      <c r="M626" s="295"/>
      <c r="N626" s="295">
        <f>N625</f>
        <v>3</v>
      </c>
      <c r="O626" s="295"/>
      <c r="P626" s="295"/>
      <c r="Q626" s="295"/>
      <c r="R626" s="295"/>
      <c r="S626" s="295"/>
      <c r="T626" s="295"/>
      <c r="U626" s="295"/>
      <c r="V626" s="295"/>
      <c r="W626" s="295"/>
      <c r="X626" s="295"/>
      <c r="Y626" s="411">
        <f>Y625</f>
        <v>0</v>
      </c>
      <c r="Z626" s="411">
        <f t="shared" ref="Z626" si="1792">Z625</f>
        <v>0</v>
      </c>
      <c r="AA626" s="411">
        <f t="shared" ref="AA626" si="1793">AA625</f>
        <v>0</v>
      </c>
      <c r="AB626" s="411">
        <f t="shared" ref="AB626" si="1794">AB625</f>
        <v>0</v>
      </c>
      <c r="AC626" s="411">
        <f t="shared" ref="AC626" si="1795">AC625</f>
        <v>0</v>
      </c>
      <c r="AD626" s="411">
        <f t="shared" ref="AD626" si="1796">AD625</f>
        <v>0</v>
      </c>
      <c r="AE626" s="411">
        <f t="shared" ref="AE626" si="1797">AE625</f>
        <v>0</v>
      </c>
      <c r="AF626" s="411">
        <f t="shared" ref="AF626" si="1798">AF625</f>
        <v>0</v>
      </c>
      <c r="AG626" s="411">
        <f t="shared" ref="AG626" si="1799">AG625</f>
        <v>0</v>
      </c>
      <c r="AH626" s="411">
        <f t="shared" ref="AH626" si="1800">AH625</f>
        <v>0</v>
      </c>
      <c r="AI626" s="411">
        <f t="shared" ref="AI626" si="1801">AI625</f>
        <v>0</v>
      </c>
      <c r="AJ626" s="411">
        <f t="shared" ref="AJ626" si="1802">AJ625</f>
        <v>0</v>
      </c>
      <c r="AK626" s="411">
        <f t="shared" ref="AK626" si="1803">AK625</f>
        <v>0</v>
      </c>
      <c r="AL626" s="411">
        <f t="shared" ref="AL626" si="1804">AL625</f>
        <v>0</v>
      </c>
      <c r="AM626" s="311"/>
    </row>
    <row r="627" spans="1:40" ht="15" hidden="1" outlineLevel="1">
      <c r="A627" s="532"/>
      <c r="B627" s="314"/>
      <c r="C627" s="312"/>
      <c r="D627" s="316"/>
      <c r="E627" s="316"/>
      <c r="F627" s="316"/>
      <c r="G627" s="316"/>
      <c r="H627" s="316"/>
      <c r="I627" s="316"/>
      <c r="J627" s="316"/>
      <c r="K627" s="316"/>
      <c r="L627" s="316"/>
      <c r="M627" s="316"/>
      <c r="N627" s="291"/>
      <c r="O627" s="316"/>
      <c r="P627" s="316"/>
      <c r="Q627" s="316"/>
      <c r="R627" s="316"/>
      <c r="S627" s="316"/>
      <c r="T627" s="316"/>
      <c r="U627" s="316"/>
      <c r="V627" s="316"/>
      <c r="W627" s="316"/>
      <c r="X627" s="316"/>
      <c r="Y627" s="416"/>
      <c r="Z627" s="417"/>
      <c r="AA627" s="416"/>
      <c r="AB627" s="416"/>
      <c r="AC627" s="416"/>
      <c r="AD627" s="416"/>
      <c r="AE627" s="416"/>
      <c r="AF627" s="416"/>
      <c r="AG627" s="416"/>
      <c r="AH627" s="416"/>
      <c r="AI627" s="416"/>
      <c r="AJ627" s="416"/>
      <c r="AK627" s="416"/>
      <c r="AL627" s="416"/>
      <c r="AM627" s="313"/>
    </row>
    <row r="628" spans="1:40" ht="15.6" hidden="1" outlineLevel="1">
      <c r="A628" s="532"/>
      <c r="B628" s="288" t="s">
        <v>10</v>
      </c>
      <c r="C628" s="289"/>
      <c r="D628" s="289"/>
      <c r="E628" s="289"/>
      <c r="F628" s="289"/>
      <c r="G628" s="289"/>
      <c r="H628" s="289"/>
      <c r="I628" s="289"/>
      <c r="J628" s="289"/>
      <c r="K628" s="289"/>
      <c r="L628" s="289"/>
      <c r="M628" s="289"/>
      <c r="N628" s="290"/>
      <c r="O628" s="289"/>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ht="30" hidden="1" outlineLevel="1">
      <c r="A629" s="532">
        <v>11</v>
      </c>
      <c r="B629" s="428" t="s">
        <v>104</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26"/>
      <c r="Z629" s="410"/>
      <c r="AA629" s="410"/>
      <c r="AB629" s="410"/>
      <c r="AC629" s="410"/>
      <c r="AD629" s="410"/>
      <c r="AE629" s="410"/>
      <c r="AF629" s="415"/>
      <c r="AG629" s="415"/>
      <c r="AH629" s="415"/>
      <c r="AI629" s="415"/>
      <c r="AJ629" s="415"/>
      <c r="AK629" s="415"/>
      <c r="AL629" s="415"/>
      <c r="AM629" s="296">
        <f>SUM(Y629:AL629)</f>
        <v>0</v>
      </c>
    </row>
    <row r="630" spans="1:40" ht="15" hidden="1" outlineLevel="1">
      <c r="A630" s="532"/>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805">Z629</f>
        <v>0</v>
      </c>
      <c r="AA630" s="411">
        <f t="shared" ref="AA630" si="1806">AA629</f>
        <v>0</v>
      </c>
      <c r="AB630" s="411">
        <f t="shared" ref="AB630" si="1807">AB629</f>
        <v>0</v>
      </c>
      <c r="AC630" s="411">
        <f t="shared" ref="AC630" si="1808">AC629</f>
        <v>0</v>
      </c>
      <c r="AD630" s="411">
        <f t="shared" ref="AD630" si="1809">AD629</f>
        <v>0</v>
      </c>
      <c r="AE630" s="411">
        <f t="shared" ref="AE630" si="1810">AE629</f>
        <v>0</v>
      </c>
      <c r="AF630" s="411">
        <f t="shared" ref="AF630" si="1811">AF629</f>
        <v>0</v>
      </c>
      <c r="AG630" s="411">
        <f t="shared" ref="AG630" si="1812">AG629</f>
        <v>0</v>
      </c>
      <c r="AH630" s="411">
        <f t="shared" ref="AH630" si="1813">AH629</f>
        <v>0</v>
      </c>
      <c r="AI630" s="411">
        <f t="shared" ref="AI630" si="1814">AI629</f>
        <v>0</v>
      </c>
      <c r="AJ630" s="411">
        <f t="shared" ref="AJ630" si="1815">AJ629</f>
        <v>0</v>
      </c>
      <c r="AK630" s="411">
        <f t="shared" ref="AK630" si="1816">AK629</f>
        <v>0</v>
      </c>
      <c r="AL630" s="411">
        <f t="shared" ref="AL630" si="1817">AL629</f>
        <v>0</v>
      </c>
      <c r="AM630" s="297"/>
    </row>
    <row r="631" spans="1:40" ht="15" hidden="1" outlineLevel="1">
      <c r="A631" s="532"/>
      <c r="B631" s="315"/>
      <c r="C631" s="305"/>
      <c r="D631" s="291"/>
      <c r="E631" s="291"/>
      <c r="F631" s="291"/>
      <c r="G631" s="291"/>
      <c r="H631" s="291"/>
      <c r="I631" s="291"/>
      <c r="J631" s="291"/>
      <c r="K631" s="291"/>
      <c r="L631" s="291"/>
      <c r="M631" s="291"/>
      <c r="N631" s="291"/>
      <c r="O631" s="291"/>
      <c r="P631" s="291"/>
      <c r="Q631" s="291"/>
      <c r="R631" s="291"/>
      <c r="S631" s="291"/>
      <c r="T631" s="291"/>
      <c r="U631" s="291"/>
      <c r="V631" s="291"/>
      <c r="W631" s="291"/>
      <c r="X631" s="291"/>
      <c r="Y631" s="412"/>
      <c r="Z631" s="421"/>
      <c r="AA631" s="421"/>
      <c r="AB631" s="421"/>
      <c r="AC631" s="421"/>
      <c r="AD631" s="421"/>
      <c r="AE631" s="421"/>
      <c r="AF631" s="421"/>
      <c r="AG631" s="421"/>
      <c r="AH631" s="421"/>
      <c r="AI631" s="421"/>
      <c r="AJ631" s="421"/>
      <c r="AK631" s="421"/>
      <c r="AL631" s="421"/>
      <c r="AM631" s="306"/>
    </row>
    <row r="632" spans="1:40" ht="30" hidden="1" outlineLevel="1">
      <c r="A632" s="532">
        <v>12</v>
      </c>
      <c r="B632" s="428" t="s">
        <v>105</v>
      </c>
      <c r="C632" s="291" t="s">
        <v>25</v>
      </c>
      <c r="D632" s="295"/>
      <c r="E632" s="295"/>
      <c r="F632" s="295"/>
      <c r="G632" s="295"/>
      <c r="H632" s="295"/>
      <c r="I632" s="295"/>
      <c r="J632" s="295"/>
      <c r="K632" s="295"/>
      <c r="L632" s="295"/>
      <c r="M632" s="295"/>
      <c r="N632" s="295">
        <v>12</v>
      </c>
      <c r="O632" s="295"/>
      <c r="P632" s="295"/>
      <c r="Q632" s="295"/>
      <c r="R632" s="295"/>
      <c r="S632" s="295"/>
      <c r="T632" s="295"/>
      <c r="U632" s="295"/>
      <c r="V632" s="295"/>
      <c r="W632" s="295"/>
      <c r="X632" s="295"/>
      <c r="Y632" s="410"/>
      <c r="Z632" s="410"/>
      <c r="AA632" s="410"/>
      <c r="AB632" s="410"/>
      <c r="AC632" s="410"/>
      <c r="AD632" s="410"/>
      <c r="AE632" s="410"/>
      <c r="AF632" s="415"/>
      <c r="AG632" s="415"/>
      <c r="AH632" s="415"/>
      <c r="AI632" s="415"/>
      <c r="AJ632" s="415"/>
      <c r="AK632" s="415"/>
      <c r="AL632" s="415"/>
      <c r="AM632" s="296">
        <f>SUM(Y632:AL632)</f>
        <v>0</v>
      </c>
    </row>
    <row r="633" spans="1:40" ht="15" hidden="1" outlineLevel="1">
      <c r="A633" s="532"/>
      <c r="B633" s="294" t="s">
        <v>310</v>
      </c>
      <c r="C633" s="291" t="s">
        <v>163</v>
      </c>
      <c r="D633" s="295"/>
      <c r="E633" s="295"/>
      <c r="F633" s="295"/>
      <c r="G633" s="295"/>
      <c r="H633" s="295"/>
      <c r="I633" s="295"/>
      <c r="J633" s="295"/>
      <c r="K633" s="295"/>
      <c r="L633" s="295"/>
      <c r="M633" s="295"/>
      <c r="N633" s="295">
        <f>N632</f>
        <v>12</v>
      </c>
      <c r="O633" s="295"/>
      <c r="P633" s="295"/>
      <c r="Q633" s="295"/>
      <c r="R633" s="295"/>
      <c r="S633" s="295"/>
      <c r="T633" s="295"/>
      <c r="U633" s="295"/>
      <c r="V633" s="295"/>
      <c r="W633" s="295"/>
      <c r="X633" s="295"/>
      <c r="Y633" s="411">
        <f>Y632</f>
        <v>0</v>
      </c>
      <c r="Z633" s="411">
        <f t="shared" ref="Z633" si="1818">Z632</f>
        <v>0</v>
      </c>
      <c r="AA633" s="411">
        <f t="shared" ref="AA633" si="1819">AA632</f>
        <v>0</v>
      </c>
      <c r="AB633" s="411">
        <f t="shared" ref="AB633" si="1820">AB632</f>
        <v>0</v>
      </c>
      <c r="AC633" s="411">
        <f t="shared" ref="AC633" si="1821">AC632</f>
        <v>0</v>
      </c>
      <c r="AD633" s="411">
        <f t="shared" ref="AD633" si="1822">AD632</f>
        <v>0</v>
      </c>
      <c r="AE633" s="411">
        <f t="shared" ref="AE633" si="1823">AE632</f>
        <v>0</v>
      </c>
      <c r="AF633" s="411">
        <f t="shared" ref="AF633" si="1824">AF632</f>
        <v>0</v>
      </c>
      <c r="AG633" s="411">
        <f t="shared" ref="AG633" si="1825">AG632</f>
        <v>0</v>
      </c>
      <c r="AH633" s="411">
        <f t="shared" ref="AH633" si="1826">AH632</f>
        <v>0</v>
      </c>
      <c r="AI633" s="411">
        <f t="shared" ref="AI633" si="1827">AI632</f>
        <v>0</v>
      </c>
      <c r="AJ633" s="411">
        <f t="shared" ref="AJ633" si="1828">AJ632</f>
        <v>0</v>
      </c>
      <c r="AK633" s="411">
        <f t="shared" ref="AK633" si="1829">AK632</f>
        <v>0</v>
      </c>
      <c r="AL633" s="411">
        <f t="shared" ref="AL633" si="1830">AL632</f>
        <v>0</v>
      </c>
      <c r="AM633" s="297"/>
    </row>
    <row r="634" spans="1:40" ht="15" hidden="1" outlineLevel="1">
      <c r="A634" s="532"/>
      <c r="B634" s="315"/>
      <c r="C634" s="305"/>
      <c r="D634" s="291"/>
      <c r="E634" s="291"/>
      <c r="F634" s="291"/>
      <c r="G634" s="291"/>
      <c r="H634" s="291"/>
      <c r="I634" s="291"/>
      <c r="J634" s="291"/>
      <c r="K634" s="291"/>
      <c r="L634" s="291"/>
      <c r="M634" s="291"/>
      <c r="N634" s="291"/>
      <c r="O634" s="291"/>
      <c r="P634" s="291"/>
      <c r="Q634" s="291"/>
      <c r="R634" s="291"/>
      <c r="S634" s="291"/>
      <c r="T634" s="291"/>
      <c r="U634" s="291"/>
      <c r="V634" s="291"/>
      <c r="W634" s="291"/>
      <c r="X634" s="291"/>
      <c r="Y634" s="422"/>
      <c r="Z634" s="422"/>
      <c r="AA634" s="412"/>
      <c r="AB634" s="412"/>
      <c r="AC634" s="412"/>
      <c r="AD634" s="412"/>
      <c r="AE634" s="412"/>
      <c r="AF634" s="412"/>
      <c r="AG634" s="412"/>
      <c r="AH634" s="412"/>
      <c r="AI634" s="412"/>
      <c r="AJ634" s="412"/>
      <c r="AK634" s="412"/>
      <c r="AL634" s="412"/>
      <c r="AM634" s="306"/>
    </row>
    <row r="635" spans="1:40" ht="30" hidden="1" outlineLevel="1">
      <c r="A635" s="532">
        <v>13</v>
      </c>
      <c r="B635" s="428" t="s">
        <v>106</v>
      </c>
      <c r="C635" s="291" t="s">
        <v>25</v>
      </c>
      <c r="D635" s="295"/>
      <c r="E635" s="295"/>
      <c r="F635" s="295"/>
      <c r="G635" s="295"/>
      <c r="H635" s="295"/>
      <c r="I635" s="295"/>
      <c r="J635" s="295"/>
      <c r="K635" s="295"/>
      <c r="L635" s="295"/>
      <c r="M635" s="295"/>
      <c r="N635" s="295">
        <v>12</v>
      </c>
      <c r="O635" s="295"/>
      <c r="P635" s="295"/>
      <c r="Q635" s="295"/>
      <c r="R635" s="295"/>
      <c r="S635" s="295"/>
      <c r="T635" s="295"/>
      <c r="U635" s="295"/>
      <c r="V635" s="295"/>
      <c r="W635" s="295"/>
      <c r="X635" s="295"/>
      <c r="Y635" s="410"/>
      <c r="Z635" s="410"/>
      <c r="AA635" s="410"/>
      <c r="AB635" s="410"/>
      <c r="AC635" s="410"/>
      <c r="AD635" s="410"/>
      <c r="AE635" s="410"/>
      <c r="AF635" s="415"/>
      <c r="AG635" s="415"/>
      <c r="AH635" s="415"/>
      <c r="AI635" s="415"/>
      <c r="AJ635" s="415"/>
      <c r="AK635" s="415"/>
      <c r="AL635" s="415"/>
      <c r="AM635" s="296">
        <f>SUM(Y635:AL635)</f>
        <v>0</v>
      </c>
    </row>
    <row r="636" spans="1:40" ht="15" hidden="1" outlineLevel="1">
      <c r="A636" s="532"/>
      <c r="B636" s="294" t="s">
        <v>310</v>
      </c>
      <c r="C636" s="291" t="s">
        <v>163</v>
      </c>
      <c r="D636" s="295"/>
      <c r="E636" s="295"/>
      <c r="F636" s="295"/>
      <c r="G636" s="295"/>
      <c r="H636" s="295"/>
      <c r="I636" s="295"/>
      <c r="J636" s="295"/>
      <c r="K636" s="295"/>
      <c r="L636" s="295"/>
      <c r="M636" s="295"/>
      <c r="N636" s="295">
        <f>N635</f>
        <v>12</v>
      </c>
      <c r="O636" s="295"/>
      <c r="P636" s="295"/>
      <c r="Q636" s="295"/>
      <c r="R636" s="295"/>
      <c r="S636" s="295"/>
      <c r="T636" s="295"/>
      <c r="U636" s="295"/>
      <c r="V636" s="295"/>
      <c r="W636" s="295"/>
      <c r="X636" s="295"/>
      <c r="Y636" s="411">
        <f>Y635</f>
        <v>0</v>
      </c>
      <c r="Z636" s="411">
        <f t="shared" ref="Z636" si="1831">Z635</f>
        <v>0</v>
      </c>
      <c r="AA636" s="411">
        <f t="shared" ref="AA636" si="1832">AA635</f>
        <v>0</v>
      </c>
      <c r="AB636" s="411">
        <f t="shared" ref="AB636" si="1833">AB635</f>
        <v>0</v>
      </c>
      <c r="AC636" s="411">
        <f t="shared" ref="AC636" si="1834">AC635</f>
        <v>0</v>
      </c>
      <c r="AD636" s="411">
        <f t="shared" ref="AD636" si="1835">AD635</f>
        <v>0</v>
      </c>
      <c r="AE636" s="411">
        <f t="shared" ref="AE636" si="1836">AE635</f>
        <v>0</v>
      </c>
      <c r="AF636" s="411">
        <f t="shared" ref="AF636" si="1837">AF635</f>
        <v>0</v>
      </c>
      <c r="AG636" s="411">
        <f t="shared" ref="AG636" si="1838">AG635</f>
        <v>0</v>
      </c>
      <c r="AH636" s="411">
        <f t="shared" ref="AH636" si="1839">AH635</f>
        <v>0</v>
      </c>
      <c r="AI636" s="411">
        <f t="shared" ref="AI636" si="1840">AI635</f>
        <v>0</v>
      </c>
      <c r="AJ636" s="411">
        <f t="shared" ref="AJ636" si="1841">AJ635</f>
        <v>0</v>
      </c>
      <c r="AK636" s="411">
        <f t="shared" ref="AK636" si="1842">AK635</f>
        <v>0</v>
      </c>
      <c r="AL636" s="411">
        <f t="shared" ref="AL636" si="1843">AL635</f>
        <v>0</v>
      </c>
      <c r="AM636" s="306"/>
    </row>
    <row r="637" spans="1:40" ht="15" hidden="1" outlineLevel="1">
      <c r="A637" s="532"/>
      <c r="B637" s="315"/>
      <c r="C637" s="305"/>
      <c r="D637" s="291"/>
      <c r="E637" s="291"/>
      <c r="F637" s="291"/>
      <c r="G637" s="291"/>
      <c r="H637" s="291"/>
      <c r="I637" s="291"/>
      <c r="J637" s="291"/>
      <c r="K637" s="291"/>
      <c r="L637" s="291"/>
      <c r="M637" s="291"/>
      <c r="N637" s="291"/>
      <c r="O637" s="291"/>
      <c r="P637" s="291"/>
      <c r="Q637" s="291"/>
      <c r="R637" s="291"/>
      <c r="S637" s="291"/>
      <c r="T637" s="291"/>
      <c r="U637" s="291"/>
      <c r="V637" s="291"/>
      <c r="W637" s="291"/>
      <c r="X637" s="291"/>
      <c r="Y637" s="412"/>
      <c r="Z637" s="412"/>
      <c r="AA637" s="412"/>
      <c r="AB637" s="412"/>
      <c r="AC637" s="412"/>
      <c r="AD637" s="412"/>
      <c r="AE637" s="412"/>
      <c r="AF637" s="412"/>
      <c r="AG637" s="412"/>
      <c r="AH637" s="412"/>
      <c r="AI637" s="412"/>
      <c r="AJ637" s="412"/>
      <c r="AK637" s="412"/>
      <c r="AL637" s="412"/>
      <c r="AM637" s="306"/>
    </row>
    <row r="638" spans="1:40" ht="15.6" hidden="1" outlineLevel="1">
      <c r="A638" s="532"/>
      <c r="B638" s="288" t="s">
        <v>107</v>
      </c>
      <c r="C638" s="289"/>
      <c r="D638" s="290"/>
      <c r="E638" s="290"/>
      <c r="F638" s="290"/>
      <c r="G638" s="290"/>
      <c r="H638" s="290"/>
      <c r="I638" s="290"/>
      <c r="J638" s="290"/>
      <c r="K638" s="290"/>
      <c r="L638" s="290"/>
      <c r="M638" s="290"/>
      <c r="N638" s="290"/>
      <c r="O638" s="290"/>
      <c r="P638" s="289"/>
      <c r="Q638" s="289"/>
      <c r="R638" s="289"/>
      <c r="S638" s="289"/>
      <c r="T638" s="289"/>
      <c r="U638" s="289"/>
      <c r="V638" s="289"/>
      <c r="W638" s="289"/>
      <c r="X638" s="289"/>
      <c r="Y638" s="414"/>
      <c r="Z638" s="414"/>
      <c r="AA638" s="414"/>
      <c r="AB638" s="414"/>
      <c r="AC638" s="414"/>
      <c r="AD638" s="414"/>
      <c r="AE638" s="414"/>
      <c r="AF638" s="414"/>
      <c r="AG638" s="414"/>
      <c r="AH638" s="414"/>
      <c r="AI638" s="414"/>
      <c r="AJ638" s="414"/>
      <c r="AK638" s="414"/>
      <c r="AL638" s="414"/>
      <c r="AM638" s="292"/>
    </row>
    <row r="639" spans="1:40" ht="15" hidden="1" outlineLevel="1">
      <c r="A639" s="532">
        <v>14</v>
      </c>
      <c r="B639" s="315" t="s">
        <v>108</v>
      </c>
      <c r="C639" s="291" t="s">
        <v>25</v>
      </c>
      <c r="D639" s="295"/>
      <c r="E639" s="295"/>
      <c r="F639" s="295"/>
      <c r="G639" s="295"/>
      <c r="H639" s="295"/>
      <c r="I639" s="295"/>
      <c r="J639" s="295"/>
      <c r="K639" s="295"/>
      <c r="L639" s="295"/>
      <c r="M639" s="295"/>
      <c r="N639" s="295">
        <v>12</v>
      </c>
      <c r="O639" s="295"/>
      <c r="P639" s="295"/>
      <c r="Q639" s="295"/>
      <c r="R639" s="295"/>
      <c r="S639" s="295"/>
      <c r="T639" s="295"/>
      <c r="U639" s="295"/>
      <c r="V639" s="295"/>
      <c r="W639" s="295"/>
      <c r="X639" s="295"/>
      <c r="Y639" s="410"/>
      <c r="Z639" s="410"/>
      <c r="AA639" s="410"/>
      <c r="AB639" s="410"/>
      <c r="AC639" s="410"/>
      <c r="AD639" s="410"/>
      <c r="AE639" s="410"/>
      <c r="AF639" s="410"/>
      <c r="AG639" s="410"/>
      <c r="AH639" s="410"/>
      <c r="AI639" s="410"/>
      <c r="AJ639" s="410"/>
      <c r="AK639" s="410"/>
      <c r="AL639" s="410"/>
      <c r="AM639" s="296">
        <f>SUM(Y639:AL639)</f>
        <v>0</v>
      </c>
    </row>
    <row r="640" spans="1:40" ht="15" hidden="1" outlineLevel="1">
      <c r="A640" s="532"/>
      <c r="B640" s="294" t="s">
        <v>310</v>
      </c>
      <c r="C640" s="291" t="s">
        <v>163</v>
      </c>
      <c r="D640" s="295"/>
      <c r="E640" s="295"/>
      <c r="F640" s="295"/>
      <c r="G640" s="295"/>
      <c r="H640" s="295"/>
      <c r="I640" s="295"/>
      <c r="J640" s="295"/>
      <c r="K640" s="295"/>
      <c r="L640" s="295"/>
      <c r="M640" s="295"/>
      <c r="N640" s="295">
        <f>N639</f>
        <v>12</v>
      </c>
      <c r="O640" s="295"/>
      <c r="P640" s="295"/>
      <c r="Q640" s="295"/>
      <c r="R640" s="295"/>
      <c r="S640" s="295"/>
      <c r="T640" s="295"/>
      <c r="U640" s="295"/>
      <c r="V640" s="295"/>
      <c r="W640" s="295"/>
      <c r="X640" s="295"/>
      <c r="Y640" s="411">
        <f>Y639</f>
        <v>0</v>
      </c>
      <c r="Z640" s="411">
        <f t="shared" ref="Z640" si="1844">Z639</f>
        <v>0</v>
      </c>
      <c r="AA640" s="411">
        <f t="shared" ref="AA640" si="1845">AA639</f>
        <v>0</v>
      </c>
      <c r="AB640" s="411">
        <f t="shared" ref="AB640" si="1846">AB639</f>
        <v>0</v>
      </c>
      <c r="AC640" s="411">
        <f t="shared" ref="AC640" si="1847">AC639</f>
        <v>0</v>
      </c>
      <c r="AD640" s="411">
        <f t="shared" ref="AD640" si="1848">AD639</f>
        <v>0</v>
      </c>
      <c r="AE640" s="411">
        <f t="shared" ref="AE640" si="1849">AE639</f>
        <v>0</v>
      </c>
      <c r="AF640" s="411">
        <f t="shared" ref="AF640" si="1850">AF639</f>
        <v>0</v>
      </c>
      <c r="AG640" s="411">
        <f t="shared" ref="AG640" si="1851">AG639</f>
        <v>0</v>
      </c>
      <c r="AH640" s="411">
        <f t="shared" ref="AH640" si="1852">AH639</f>
        <v>0</v>
      </c>
      <c r="AI640" s="411">
        <f t="shared" ref="AI640" si="1853">AI639</f>
        <v>0</v>
      </c>
      <c r="AJ640" s="411">
        <f t="shared" ref="AJ640" si="1854">AJ639</f>
        <v>0</v>
      </c>
      <c r="AK640" s="411">
        <f t="shared" ref="AK640" si="1855">AK639</f>
        <v>0</v>
      </c>
      <c r="AL640" s="411">
        <f t="shared" ref="AL640" si="1856">AL639</f>
        <v>0</v>
      </c>
      <c r="AM640" s="516"/>
      <c r="AN640" s="630"/>
    </row>
    <row r="641" spans="1:40" ht="15" hidden="1" outlineLevel="1">
      <c r="A641" s="532"/>
      <c r="B641" s="315"/>
      <c r="C641" s="305"/>
      <c r="D641" s="291"/>
      <c r="E641" s="291"/>
      <c r="F641" s="291"/>
      <c r="G641" s="291"/>
      <c r="H641" s="291"/>
      <c r="I641" s="291"/>
      <c r="J641" s="291"/>
      <c r="K641" s="291"/>
      <c r="L641" s="291"/>
      <c r="M641" s="291"/>
      <c r="N641" s="468"/>
      <c r="O641" s="291"/>
      <c r="P641" s="291"/>
      <c r="Q641" s="291"/>
      <c r="R641" s="291"/>
      <c r="S641" s="291"/>
      <c r="T641" s="291"/>
      <c r="U641" s="291"/>
      <c r="V641" s="291"/>
      <c r="W641" s="291"/>
      <c r="X641" s="291"/>
      <c r="Y641" s="412"/>
      <c r="Z641" s="412"/>
      <c r="AA641" s="412"/>
      <c r="AB641" s="412"/>
      <c r="AC641" s="412"/>
      <c r="AD641" s="412"/>
      <c r="AE641" s="412"/>
      <c r="AF641" s="412"/>
      <c r="AG641" s="412"/>
      <c r="AH641" s="412"/>
      <c r="AI641" s="412"/>
      <c r="AJ641" s="412"/>
      <c r="AK641" s="412"/>
      <c r="AL641" s="412"/>
      <c r="AM641" s="301"/>
      <c r="AN641" s="630"/>
    </row>
    <row r="642" spans="1:40" s="309" customFormat="1" ht="15.6" hidden="1" outlineLevel="1">
      <c r="A642" s="532"/>
      <c r="B642" s="288" t="s">
        <v>489</v>
      </c>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12"/>
      <c r="Z642" s="412"/>
      <c r="AA642" s="412"/>
      <c r="AB642" s="412"/>
      <c r="AC642" s="412"/>
      <c r="AD642" s="412"/>
      <c r="AE642" s="416"/>
      <c r="AF642" s="416"/>
      <c r="AG642" s="416"/>
      <c r="AH642" s="416"/>
      <c r="AI642" s="416"/>
      <c r="AJ642" s="416"/>
      <c r="AK642" s="416"/>
      <c r="AL642" s="416"/>
      <c r="AM642" s="517"/>
      <c r="AN642" s="631"/>
    </row>
    <row r="643" spans="1:40" ht="15" hidden="1" outlineLevel="1">
      <c r="A643" s="532">
        <v>15</v>
      </c>
      <c r="B643" s="294" t="s">
        <v>494</v>
      </c>
      <c r="C643" s="291" t="s">
        <v>25</v>
      </c>
      <c r="D643" s="295"/>
      <c r="E643" s="295"/>
      <c r="F643" s="295"/>
      <c r="G643" s="295"/>
      <c r="H643" s="295"/>
      <c r="I643" s="295"/>
      <c r="J643" s="295"/>
      <c r="K643" s="295"/>
      <c r="L643" s="295"/>
      <c r="M643" s="295"/>
      <c r="N643" s="295">
        <v>0</v>
      </c>
      <c r="O643" s="295"/>
      <c r="P643" s="295"/>
      <c r="Q643" s="295"/>
      <c r="R643" s="295"/>
      <c r="S643" s="295"/>
      <c r="T643" s="295"/>
      <c r="U643" s="295"/>
      <c r="V643" s="295"/>
      <c r="W643" s="295"/>
      <c r="X643" s="295"/>
      <c r="Y643" s="410"/>
      <c r="Z643" s="410"/>
      <c r="AA643" s="410"/>
      <c r="AB643" s="410"/>
      <c r="AC643" s="410"/>
      <c r="AD643" s="410"/>
      <c r="AE643" s="410"/>
      <c r="AF643" s="410"/>
      <c r="AG643" s="410"/>
      <c r="AH643" s="410"/>
      <c r="AI643" s="410"/>
      <c r="AJ643" s="410"/>
      <c r="AK643" s="410"/>
      <c r="AL643" s="410"/>
      <c r="AM643" s="296">
        <f>SUM(Y643:AL643)</f>
        <v>0</v>
      </c>
    </row>
    <row r="644" spans="1:40" ht="15" hidden="1" outlineLevel="1">
      <c r="A644" s="532"/>
      <c r="B644" s="294" t="s">
        <v>310</v>
      </c>
      <c r="C644" s="291" t="s">
        <v>163</v>
      </c>
      <c r="D644" s="295"/>
      <c r="E644" s="295"/>
      <c r="F644" s="295"/>
      <c r="G644" s="295"/>
      <c r="H644" s="295"/>
      <c r="I644" s="295"/>
      <c r="J644" s="295"/>
      <c r="K644" s="295"/>
      <c r="L644" s="295"/>
      <c r="M644" s="295"/>
      <c r="N644" s="295">
        <f>N643</f>
        <v>0</v>
      </c>
      <c r="O644" s="295"/>
      <c r="P644" s="295"/>
      <c r="Q644" s="295"/>
      <c r="R644" s="295"/>
      <c r="S644" s="295"/>
      <c r="T644" s="295"/>
      <c r="U644" s="295"/>
      <c r="V644" s="295"/>
      <c r="W644" s="295"/>
      <c r="X644" s="295"/>
      <c r="Y644" s="411">
        <f>Y643</f>
        <v>0</v>
      </c>
      <c r="Z644" s="411">
        <f t="shared" ref="Z644:AL644" si="1857">Z643</f>
        <v>0</v>
      </c>
      <c r="AA644" s="411">
        <f t="shared" si="1857"/>
        <v>0</v>
      </c>
      <c r="AB644" s="411">
        <f t="shared" si="1857"/>
        <v>0</v>
      </c>
      <c r="AC644" s="411">
        <f t="shared" si="1857"/>
        <v>0</v>
      </c>
      <c r="AD644" s="411">
        <f t="shared" si="1857"/>
        <v>0</v>
      </c>
      <c r="AE644" s="411">
        <f t="shared" si="1857"/>
        <v>0</v>
      </c>
      <c r="AF644" s="411">
        <f t="shared" si="1857"/>
        <v>0</v>
      </c>
      <c r="AG644" s="411">
        <f t="shared" si="1857"/>
        <v>0</v>
      </c>
      <c r="AH644" s="411">
        <f t="shared" si="1857"/>
        <v>0</v>
      </c>
      <c r="AI644" s="411">
        <f t="shared" si="1857"/>
        <v>0</v>
      </c>
      <c r="AJ644" s="411">
        <f t="shared" si="1857"/>
        <v>0</v>
      </c>
      <c r="AK644" s="411">
        <f t="shared" si="1857"/>
        <v>0</v>
      </c>
      <c r="AL644" s="411">
        <f t="shared" si="1857"/>
        <v>0</v>
      </c>
      <c r="AM644" s="297"/>
    </row>
    <row r="645" spans="1:40" ht="15" hidden="1" outlineLevel="1">
      <c r="A645" s="532"/>
      <c r="B645" s="315"/>
      <c r="C645" s="305"/>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12"/>
      <c r="Z645" s="412"/>
      <c r="AA645" s="412"/>
      <c r="AB645" s="412"/>
      <c r="AC645" s="412"/>
      <c r="AD645" s="412"/>
      <c r="AE645" s="412"/>
      <c r="AF645" s="412"/>
      <c r="AG645" s="412"/>
      <c r="AH645" s="412"/>
      <c r="AI645" s="412"/>
      <c r="AJ645" s="412"/>
      <c r="AK645" s="412"/>
      <c r="AL645" s="412"/>
      <c r="AM645" s="306"/>
    </row>
    <row r="646" spans="1:40" s="283" customFormat="1" ht="15" hidden="1" outlineLevel="1">
      <c r="A646" s="532">
        <v>16</v>
      </c>
      <c r="B646" s="324" t="s">
        <v>490</v>
      </c>
      <c r="C646" s="291" t="s">
        <v>25</v>
      </c>
      <c r="D646" s="295"/>
      <c r="E646" s="295"/>
      <c r="F646" s="295"/>
      <c r="G646" s="295"/>
      <c r="H646" s="295"/>
      <c r="I646" s="295"/>
      <c r="J646" s="295"/>
      <c r="K646" s="295"/>
      <c r="L646" s="295"/>
      <c r="M646" s="295"/>
      <c r="N646" s="295">
        <v>0</v>
      </c>
      <c r="O646" s="295"/>
      <c r="P646" s="295"/>
      <c r="Q646" s="295"/>
      <c r="R646" s="295"/>
      <c r="S646" s="295"/>
      <c r="T646" s="295"/>
      <c r="U646" s="295"/>
      <c r="V646" s="295"/>
      <c r="W646" s="295"/>
      <c r="X646" s="295"/>
      <c r="Y646" s="410"/>
      <c r="Z646" s="410"/>
      <c r="AA646" s="410"/>
      <c r="AB646" s="410"/>
      <c r="AC646" s="410"/>
      <c r="AD646" s="410"/>
      <c r="AE646" s="410"/>
      <c r="AF646" s="410"/>
      <c r="AG646" s="410"/>
      <c r="AH646" s="410"/>
      <c r="AI646" s="410"/>
      <c r="AJ646" s="410"/>
      <c r="AK646" s="410"/>
      <c r="AL646" s="410"/>
      <c r="AM646" s="296">
        <f>SUM(Y646:AL646)</f>
        <v>0</v>
      </c>
    </row>
    <row r="647" spans="1:40" s="283" customFormat="1" ht="15" hidden="1" outlineLevel="1">
      <c r="A647" s="532"/>
      <c r="B647" s="294" t="s">
        <v>310</v>
      </c>
      <c r="C647" s="291" t="s">
        <v>163</v>
      </c>
      <c r="D647" s="295"/>
      <c r="E647" s="295"/>
      <c r="F647" s="295"/>
      <c r="G647" s="295"/>
      <c r="H647" s="295"/>
      <c r="I647" s="295"/>
      <c r="J647" s="295"/>
      <c r="K647" s="295"/>
      <c r="L647" s="295"/>
      <c r="M647" s="295"/>
      <c r="N647" s="295">
        <f>N646</f>
        <v>0</v>
      </c>
      <c r="O647" s="295"/>
      <c r="P647" s="295"/>
      <c r="Q647" s="295"/>
      <c r="R647" s="295"/>
      <c r="S647" s="295"/>
      <c r="T647" s="295"/>
      <c r="U647" s="295"/>
      <c r="V647" s="295"/>
      <c r="W647" s="295"/>
      <c r="X647" s="295"/>
      <c r="Y647" s="411">
        <f>Y646</f>
        <v>0</v>
      </c>
      <c r="Z647" s="411">
        <f t="shared" ref="Z647:AL647" si="1858">Z646</f>
        <v>0</v>
      </c>
      <c r="AA647" s="411">
        <f t="shared" si="1858"/>
        <v>0</v>
      </c>
      <c r="AB647" s="411">
        <f t="shared" si="1858"/>
        <v>0</v>
      </c>
      <c r="AC647" s="411">
        <f t="shared" si="1858"/>
        <v>0</v>
      </c>
      <c r="AD647" s="411">
        <f t="shared" si="1858"/>
        <v>0</v>
      </c>
      <c r="AE647" s="411">
        <f t="shared" si="1858"/>
        <v>0</v>
      </c>
      <c r="AF647" s="411">
        <f t="shared" si="1858"/>
        <v>0</v>
      </c>
      <c r="AG647" s="411">
        <f t="shared" si="1858"/>
        <v>0</v>
      </c>
      <c r="AH647" s="411">
        <f t="shared" si="1858"/>
        <v>0</v>
      </c>
      <c r="AI647" s="411">
        <f t="shared" si="1858"/>
        <v>0</v>
      </c>
      <c r="AJ647" s="411">
        <f t="shared" si="1858"/>
        <v>0</v>
      </c>
      <c r="AK647" s="411">
        <f t="shared" si="1858"/>
        <v>0</v>
      </c>
      <c r="AL647" s="411">
        <f t="shared" si="1858"/>
        <v>0</v>
      </c>
      <c r="AM647" s="297"/>
    </row>
    <row r="648" spans="1:40" s="283" customFormat="1" ht="15" hidden="1" outlineLevel="1">
      <c r="A648" s="532"/>
      <c r="B648" s="324"/>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6"/>
      <c r="AF648" s="416"/>
      <c r="AG648" s="416"/>
      <c r="AH648" s="416"/>
      <c r="AI648" s="416"/>
      <c r="AJ648" s="416"/>
      <c r="AK648" s="416"/>
      <c r="AL648" s="416"/>
      <c r="AM648" s="313"/>
    </row>
    <row r="649" spans="1:40" ht="15.6" hidden="1" outlineLevel="1">
      <c r="A649" s="532"/>
      <c r="B649" s="519" t="s">
        <v>495</v>
      </c>
      <c r="C649" s="320"/>
      <c r="D649" s="290"/>
      <c r="E649" s="289"/>
      <c r="F649" s="289"/>
      <c r="G649" s="289"/>
      <c r="H649" s="289"/>
      <c r="I649" s="289"/>
      <c r="J649" s="289"/>
      <c r="K649" s="289"/>
      <c r="L649" s="289"/>
      <c r="M649" s="289"/>
      <c r="N649" s="290"/>
      <c r="O649" s="289"/>
      <c r="P649" s="289"/>
      <c r="Q649" s="289"/>
      <c r="R649" s="289"/>
      <c r="S649" s="289"/>
      <c r="T649" s="289"/>
      <c r="U649" s="289"/>
      <c r="V649" s="289"/>
      <c r="W649" s="289"/>
      <c r="X649" s="289"/>
      <c r="Y649" s="414"/>
      <c r="Z649" s="414"/>
      <c r="AA649" s="414"/>
      <c r="AB649" s="414"/>
      <c r="AC649" s="414"/>
      <c r="AD649" s="414"/>
      <c r="AE649" s="414"/>
      <c r="AF649" s="414"/>
      <c r="AG649" s="414"/>
      <c r="AH649" s="414"/>
      <c r="AI649" s="414"/>
      <c r="AJ649" s="414"/>
      <c r="AK649" s="414"/>
      <c r="AL649" s="414"/>
      <c r="AM649" s="292"/>
    </row>
    <row r="650" spans="1:40" ht="15" hidden="1" outlineLevel="1">
      <c r="A650" s="532">
        <v>17</v>
      </c>
      <c r="B650" s="428" t="s">
        <v>112</v>
      </c>
      <c r="C650" s="291" t="s">
        <v>25</v>
      </c>
      <c r="D650" s="295"/>
      <c r="E650" s="295"/>
      <c r="F650" s="295"/>
      <c r="G650" s="295"/>
      <c r="H650" s="295"/>
      <c r="I650" s="295"/>
      <c r="J650" s="295"/>
      <c r="K650" s="295"/>
      <c r="L650" s="295"/>
      <c r="M650" s="295"/>
      <c r="N650" s="295">
        <v>12</v>
      </c>
      <c r="O650" s="295"/>
      <c r="P650" s="295"/>
      <c r="Q650" s="295"/>
      <c r="R650" s="295"/>
      <c r="S650" s="295"/>
      <c r="T650" s="295"/>
      <c r="U650" s="295"/>
      <c r="V650" s="295"/>
      <c r="W650" s="295"/>
      <c r="X650" s="295"/>
      <c r="Y650" s="426"/>
      <c r="Z650" s="410"/>
      <c r="AA650" s="410"/>
      <c r="AB650" s="410"/>
      <c r="AC650" s="410"/>
      <c r="AD650" s="410"/>
      <c r="AE650" s="410"/>
      <c r="AF650" s="415"/>
      <c r="AG650" s="415"/>
      <c r="AH650" s="415"/>
      <c r="AI650" s="415"/>
      <c r="AJ650" s="415"/>
      <c r="AK650" s="415"/>
      <c r="AL650" s="415"/>
      <c r="AM650" s="296">
        <f>SUM(Y650:AL650)</f>
        <v>0</v>
      </c>
    </row>
    <row r="651" spans="1:40" ht="15" hidden="1" outlineLevel="1">
      <c r="A651" s="532"/>
      <c r="B651" s="294" t="s">
        <v>310</v>
      </c>
      <c r="C651" s="291" t="s">
        <v>163</v>
      </c>
      <c r="D651" s="295"/>
      <c r="E651" s="295"/>
      <c r="F651" s="295"/>
      <c r="G651" s="295"/>
      <c r="H651" s="295"/>
      <c r="I651" s="295"/>
      <c r="J651" s="295"/>
      <c r="K651" s="295"/>
      <c r="L651" s="295"/>
      <c r="M651" s="295"/>
      <c r="N651" s="295">
        <f>N650</f>
        <v>12</v>
      </c>
      <c r="O651" s="295"/>
      <c r="P651" s="295"/>
      <c r="Q651" s="295"/>
      <c r="R651" s="295"/>
      <c r="S651" s="295"/>
      <c r="T651" s="295"/>
      <c r="U651" s="295"/>
      <c r="V651" s="295"/>
      <c r="W651" s="295"/>
      <c r="X651" s="295"/>
      <c r="Y651" s="411">
        <f>Y650</f>
        <v>0</v>
      </c>
      <c r="Z651" s="411">
        <f t="shared" ref="Z651:AL651" si="1859">Z650</f>
        <v>0</v>
      </c>
      <c r="AA651" s="411">
        <f t="shared" si="1859"/>
        <v>0</v>
      </c>
      <c r="AB651" s="411">
        <f t="shared" si="1859"/>
        <v>0</v>
      </c>
      <c r="AC651" s="411">
        <f t="shared" si="1859"/>
        <v>0</v>
      </c>
      <c r="AD651" s="411">
        <f t="shared" si="1859"/>
        <v>0</v>
      </c>
      <c r="AE651" s="411">
        <f t="shared" si="1859"/>
        <v>0</v>
      </c>
      <c r="AF651" s="411">
        <f t="shared" si="1859"/>
        <v>0</v>
      </c>
      <c r="AG651" s="411">
        <f t="shared" si="1859"/>
        <v>0</v>
      </c>
      <c r="AH651" s="411">
        <f t="shared" si="1859"/>
        <v>0</v>
      </c>
      <c r="AI651" s="411">
        <f t="shared" si="1859"/>
        <v>0</v>
      </c>
      <c r="AJ651" s="411">
        <f t="shared" si="1859"/>
        <v>0</v>
      </c>
      <c r="AK651" s="411">
        <f t="shared" si="1859"/>
        <v>0</v>
      </c>
      <c r="AL651" s="411">
        <f t="shared" si="1859"/>
        <v>0</v>
      </c>
      <c r="AM651" s="306"/>
    </row>
    <row r="652" spans="1:40" ht="15" hidden="1" outlineLevel="1">
      <c r="A652" s="532"/>
      <c r="B652" s="294"/>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40" ht="15" hidden="1" outlineLevel="1">
      <c r="A653" s="532">
        <v>18</v>
      </c>
      <c r="B653" s="428" t="s">
        <v>109</v>
      </c>
      <c r="C653" s="291" t="s">
        <v>25</v>
      </c>
      <c r="D653" s="295"/>
      <c r="E653" s="295"/>
      <c r="F653" s="295"/>
      <c r="G653" s="295"/>
      <c r="H653" s="295"/>
      <c r="I653" s="295"/>
      <c r="J653" s="295"/>
      <c r="K653" s="295"/>
      <c r="L653" s="295"/>
      <c r="M653" s="295"/>
      <c r="N653" s="295">
        <v>12</v>
      </c>
      <c r="O653" s="295"/>
      <c r="P653" s="295"/>
      <c r="Q653" s="295"/>
      <c r="R653" s="295"/>
      <c r="S653" s="295"/>
      <c r="T653" s="295"/>
      <c r="U653" s="295"/>
      <c r="V653" s="295"/>
      <c r="W653" s="295"/>
      <c r="X653" s="295"/>
      <c r="Y653" s="426"/>
      <c r="Z653" s="410"/>
      <c r="AA653" s="410"/>
      <c r="AB653" s="410"/>
      <c r="AC653" s="410"/>
      <c r="AD653" s="410"/>
      <c r="AE653" s="410"/>
      <c r="AF653" s="415"/>
      <c r="AG653" s="415"/>
      <c r="AH653" s="415"/>
      <c r="AI653" s="415"/>
      <c r="AJ653" s="415"/>
      <c r="AK653" s="415"/>
      <c r="AL653" s="415"/>
      <c r="AM653" s="296">
        <f>SUM(Y653:AL653)</f>
        <v>0</v>
      </c>
    </row>
    <row r="654" spans="1:40" ht="15" hidden="1" outlineLevel="1">
      <c r="A654" s="532"/>
      <c r="B654" s="294" t="s">
        <v>310</v>
      </c>
      <c r="C654" s="291" t="s">
        <v>163</v>
      </c>
      <c r="D654" s="295"/>
      <c r="E654" s="295"/>
      <c r="F654" s="295"/>
      <c r="G654" s="295"/>
      <c r="H654" s="295"/>
      <c r="I654" s="295"/>
      <c r="J654" s="295"/>
      <c r="K654" s="295"/>
      <c r="L654" s="295"/>
      <c r="M654" s="295"/>
      <c r="N654" s="295">
        <f>N653</f>
        <v>12</v>
      </c>
      <c r="O654" s="295"/>
      <c r="P654" s="295"/>
      <c r="Q654" s="295"/>
      <c r="R654" s="295"/>
      <c r="S654" s="295"/>
      <c r="T654" s="295"/>
      <c r="U654" s="295"/>
      <c r="V654" s="295"/>
      <c r="W654" s="295"/>
      <c r="X654" s="295"/>
      <c r="Y654" s="411">
        <f>Y653</f>
        <v>0</v>
      </c>
      <c r="Z654" s="411">
        <f t="shared" ref="Z654:AL654" si="1860">Z653</f>
        <v>0</v>
      </c>
      <c r="AA654" s="411">
        <f t="shared" si="1860"/>
        <v>0</v>
      </c>
      <c r="AB654" s="411">
        <f t="shared" si="1860"/>
        <v>0</v>
      </c>
      <c r="AC654" s="411">
        <f t="shared" si="1860"/>
        <v>0</v>
      </c>
      <c r="AD654" s="411">
        <f t="shared" si="1860"/>
        <v>0</v>
      </c>
      <c r="AE654" s="411">
        <f t="shared" si="1860"/>
        <v>0</v>
      </c>
      <c r="AF654" s="411">
        <f t="shared" si="1860"/>
        <v>0</v>
      </c>
      <c r="AG654" s="411">
        <f t="shared" si="1860"/>
        <v>0</v>
      </c>
      <c r="AH654" s="411">
        <f t="shared" si="1860"/>
        <v>0</v>
      </c>
      <c r="AI654" s="411">
        <f t="shared" si="1860"/>
        <v>0</v>
      </c>
      <c r="AJ654" s="411">
        <f t="shared" si="1860"/>
        <v>0</v>
      </c>
      <c r="AK654" s="411">
        <f t="shared" si="1860"/>
        <v>0</v>
      </c>
      <c r="AL654" s="411">
        <f t="shared" si="1860"/>
        <v>0</v>
      </c>
      <c r="AM654" s="306"/>
    </row>
    <row r="655" spans="1:40" ht="15" hidden="1" outlineLevel="1">
      <c r="A655" s="532"/>
      <c r="B655" s="322"/>
      <c r="C655" s="291"/>
      <c r="D655" s="291"/>
      <c r="E655" s="291"/>
      <c r="F655" s="291"/>
      <c r="G655" s="291"/>
      <c r="H655" s="291"/>
      <c r="I655" s="291"/>
      <c r="J655" s="291"/>
      <c r="K655" s="291"/>
      <c r="L655" s="291"/>
      <c r="M655" s="291"/>
      <c r="N655" s="291"/>
      <c r="O655" s="291"/>
      <c r="P655" s="291"/>
      <c r="Q655" s="291"/>
      <c r="R655" s="291"/>
      <c r="S655" s="291"/>
      <c r="T655" s="291"/>
      <c r="U655" s="291"/>
      <c r="V655" s="291"/>
      <c r="W655" s="291"/>
      <c r="X655" s="291"/>
      <c r="Y655" s="423"/>
      <c r="Z655" s="424"/>
      <c r="AA655" s="424"/>
      <c r="AB655" s="424"/>
      <c r="AC655" s="424"/>
      <c r="AD655" s="424"/>
      <c r="AE655" s="424"/>
      <c r="AF655" s="424"/>
      <c r="AG655" s="424"/>
      <c r="AH655" s="424"/>
      <c r="AI655" s="424"/>
      <c r="AJ655" s="424"/>
      <c r="AK655" s="424"/>
      <c r="AL655" s="424"/>
      <c r="AM655" s="297"/>
    </row>
    <row r="656" spans="1:40" ht="15" hidden="1" outlineLevel="1">
      <c r="A656" s="532">
        <v>19</v>
      </c>
      <c r="B656" s="428" t="s">
        <v>111</v>
      </c>
      <c r="C656" s="291" t="s">
        <v>25</v>
      </c>
      <c r="D656" s="295"/>
      <c r="E656" s="295"/>
      <c r="F656" s="295"/>
      <c r="G656" s="295"/>
      <c r="H656" s="295"/>
      <c r="I656" s="295"/>
      <c r="J656" s="295"/>
      <c r="K656" s="295"/>
      <c r="L656" s="295"/>
      <c r="M656" s="295"/>
      <c r="N656" s="295">
        <v>12</v>
      </c>
      <c r="O656" s="295"/>
      <c r="P656" s="295"/>
      <c r="Q656" s="295"/>
      <c r="R656" s="295"/>
      <c r="S656" s="295"/>
      <c r="T656" s="295"/>
      <c r="U656" s="295"/>
      <c r="V656" s="295"/>
      <c r="W656" s="295"/>
      <c r="X656" s="295"/>
      <c r="Y656" s="426"/>
      <c r="Z656" s="410"/>
      <c r="AA656" s="410"/>
      <c r="AB656" s="410"/>
      <c r="AC656" s="410"/>
      <c r="AD656" s="410"/>
      <c r="AE656" s="410"/>
      <c r="AF656" s="415"/>
      <c r="AG656" s="415"/>
      <c r="AH656" s="415"/>
      <c r="AI656" s="415"/>
      <c r="AJ656" s="415"/>
      <c r="AK656" s="415"/>
      <c r="AL656" s="415"/>
      <c r="AM656" s="296">
        <f>SUM(Y656:AL656)</f>
        <v>0</v>
      </c>
    </row>
    <row r="657" spans="1:39" ht="15" hidden="1" outlineLevel="1">
      <c r="A657" s="532"/>
      <c r="B657" s="294" t="s">
        <v>310</v>
      </c>
      <c r="C657" s="291" t="s">
        <v>163</v>
      </c>
      <c r="D657" s="295"/>
      <c r="E657" s="295"/>
      <c r="F657" s="295"/>
      <c r="G657" s="295"/>
      <c r="H657" s="295"/>
      <c r="I657" s="295"/>
      <c r="J657" s="295"/>
      <c r="K657" s="295"/>
      <c r="L657" s="295"/>
      <c r="M657" s="295"/>
      <c r="N657" s="295">
        <f>N656</f>
        <v>12</v>
      </c>
      <c r="O657" s="295"/>
      <c r="P657" s="295"/>
      <c r="Q657" s="295"/>
      <c r="R657" s="295"/>
      <c r="S657" s="295"/>
      <c r="T657" s="295"/>
      <c r="U657" s="295"/>
      <c r="V657" s="295"/>
      <c r="W657" s="295"/>
      <c r="X657" s="295"/>
      <c r="Y657" s="411">
        <f>Y656</f>
        <v>0</v>
      </c>
      <c r="Z657" s="411">
        <f t="shared" ref="Z657:AL657" si="1861">Z656</f>
        <v>0</v>
      </c>
      <c r="AA657" s="411">
        <f t="shared" si="1861"/>
        <v>0</v>
      </c>
      <c r="AB657" s="411">
        <f t="shared" si="1861"/>
        <v>0</v>
      </c>
      <c r="AC657" s="411">
        <f t="shared" si="1861"/>
        <v>0</v>
      </c>
      <c r="AD657" s="411">
        <f t="shared" si="1861"/>
        <v>0</v>
      </c>
      <c r="AE657" s="411">
        <f t="shared" si="1861"/>
        <v>0</v>
      </c>
      <c r="AF657" s="411">
        <f t="shared" si="1861"/>
        <v>0</v>
      </c>
      <c r="AG657" s="411">
        <f t="shared" si="1861"/>
        <v>0</v>
      </c>
      <c r="AH657" s="411">
        <f t="shared" si="1861"/>
        <v>0</v>
      </c>
      <c r="AI657" s="411">
        <f t="shared" si="1861"/>
        <v>0</v>
      </c>
      <c r="AJ657" s="411">
        <f t="shared" si="1861"/>
        <v>0</v>
      </c>
      <c r="AK657" s="411">
        <f t="shared" si="1861"/>
        <v>0</v>
      </c>
      <c r="AL657" s="411">
        <f t="shared" si="1861"/>
        <v>0</v>
      </c>
      <c r="AM657" s="297"/>
    </row>
    <row r="658" spans="1:39" ht="15" hidden="1" outlineLevel="1">
      <c r="A658" s="532"/>
      <c r="B658" s="322"/>
      <c r="C658" s="291"/>
      <c r="D658" s="291"/>
      <c r="E658" s="291"/>
      <c r="F658" s="291"/>
      <c r="G658" s="291"/>
      <c r="H658" s="291"/>
      <c r="I658" s="291"/>
      <c r="J658" s="291"/>
      <c r="K658" s="291"/>
      <c r="L658" s="291"/>
      <c r="M658" s="291"/>
      <c r="N658" s="291"/>
      <c r="O658" s="291"/>
      <c r="P658" s="291"/>
      <c r="Q658" s="291"/>
      <c r="R658" s="291"/>
      <c r="S658" s="291"/>
      <c r="T658" s="291"/>
      <c r="U658" s="291"/>
      <c r="V658" s="291"/>
      <c r="W658" s="291"/>
      <c r="X658" s="291"/>
      <c r="Y658" s="412"/>
      <c r="Z658" s="412"/>
      <c r="AA658" s="412"/>
      <c r="AB658" s="412"/>
      <c r="AC658" s="412"/>
      <c r="AD658" s="412"/>
      <c r="AE658" s="412"/>
      <c r="AF658" s="412"/>
      <c r="AG658" s="412"/>
      <c r="AH658" s="412"/>
      <c r="AI658" s="412"/>
      <c r="AJ658" s="412"/>
      <c r="AK658" s="412"/>
      <c r="AL658" s="412"/>
      <c r="AM658" s="306"/>
    </row>
    <row r="659" spans="1:39" ht="15" hidden="1" outlineLevel="1">
      <c r="A659" s="532">
        <v>20</v>
      </c>
      <c r="B659" s="428" t="s">
        <v>110</v>
      </c>
      <c r="C659" s="291" t="s">
        <v>25</v>
      </c>
      <c r="D659" s="295"/>
      <c r="E659" s="295"/>
      <c r="F659" s="295"/>
      <c r="G659" s="295"/>
      <c r="H659" s="295"/>
      <c r="I659" s="295"/>
      <c r="J659" s="295"/>
      <c r="K659" s="295"/>
      <c r="L659" s="295"/>
      <c r="M659" s="295"/>
      <c r="N659" s="295">
        <v>12</v>
      </c>
      <c r="O659" s="295"/>
      <c r="P659" s="295"/>
      <c r="Q659" s="295"/>
      <c r="R659" s="295"/>
      <c r="S659" s="295"/>
      <c r="T659" s="295"/>
      <c r="U659" s="295"/>
      <c r="V659" s="295"/>
      <c r="W659" s="295"/>
      <c r="X659" s="295"/>
      <c r="Y659" s="426"/>
      <c r="Z659" s="410"/>
      <c r="AA659" s="410"/>
      <c r="AB659" s="410"/>
      <c r="AC659" s="410"/>
      <c r="AD659" s="410"/>
      <c r="AE659" s="410"/>
      <c r="AF659" s="415"/>
      <c r="AG659" s="415"/>
      <c r="AH659" s="415"/>
      <c r="AI659" s="415"/>
      <c r="AJ659" s="415"/>
      <c r="AK659" s="415"/>
      <c r="AL659" s="415"/>
      <c r="AM659" s="296">
        <f>SUM(Y659:AL659)</f>
        <v>0</v>
      </c>
    </row>
    <row r="660" spans="1:39" ht="15" hidden="1" outlineLevel="1">
      <c r="A660" s="532"/>
      <c r="B660" s="294" t="s">
        <v>310</v>
      </c>
      <c r="C660" s="291" t="s">
        <v>163</v>
      </c>
      <c r="D660" s="295"/>
      <c r="E660" s="295"/>
      <c r="F660" s="295"/>
      <c r="G660" s="295"/>
      <c r="H660" s="295"/>
      <c r="I660" s="295"/>
      <c r="J660" s="295"/>
      <c r="K660" s="295"/>
      <c r="L660" s="295"/>
      <c r="M660" s="295"/>
      <c r="N660" s="295">
        <f>N659</f>
        <v>12</v>
      </c>
      <c r="O660" s="295"/>
      <c r="P660" s="295"/>
      <c r="Q660" s="295"/>
      <c r="R660" s="295"/>
      <c r="S660" s="295"/>
      <c r="T660" s="295"/>
      <c r="U660" s="295"/>
      <c r="V660" s="295"/>
      <c r="W660" s="295"/>
      <c r="X660" s="295"/>
      <c r="Y660" s="411">
        <f>Y659</f>
        <v>0</v>
      </c>
      <c r="Z660" s="411">
        <f t="shared" ref="Z660:AL660" si="1862">Z659</f>
        <v>0</v>
      </c>
      <c r="AA660" s="411">
        <f t="shared" si="1862"/>
        <v>0</v>
      </c>
      <c r="AB660" s="411">
        <f t="shared" si="1862"/>
        <v>0</v>
      </c>
      <c r="AC660" s="411">
        <f t="shared" si="1862"/>
        <v>0</v>
      </c>
      <c r="AD660" s="411">
        <f t="shared" si="1862"/>
        <v>0</v>
      </c>
      <c r="AE660" s="411">
        <f t="shared" si="1862"/>
        <v>0</v>
      </c>
      <c r="AF660" s="411">
        <f t="shared" si="1862"/>
        <v>0</v>
      </c>
      <c r="AG660" s="411">
        <f t="shared" si="1862"/>
        <v>0</v>
      </c>
      <c r="AH660" s="411">
        <f t="shared" si="1862"/>
        <v>0</v>
      </c>
      <c r="AI660" s="411">
        <f t="shared" si="1862"/>
        <v>0</v>
      </c>
      <c r="AJ660" s="411">
        <f t="shared" si="1862"/>
        <v>0</v>
      </c>
      <c r="AK660" s="411">
        <f t="shared" si="1862"/>
        <v>0</v>
      </c>
      <c r="AL660" s="411">
        <f t="shared" si="1862"/>
        <v>0</v>
      </c>
      <c r="AM660" s="306"/>
    </row>
    <row r="661" spans="1:39" ht="15.6" outlineLevel="1">
      <c r="A661" s="532"/>
      <c r="B661" s="323"/>
      <c r="C661" s="300"/>
      <c r="D661" s="291"/>
      <c r="E661" s="291"/>
      <c r="F661" s="291"/>
      <c r="G661" s="291"/>
      <c r="H661" s="291"/>
      <c r="I661" s="291"/>
      <c r="J661" s="291"/>
      <c r="K661" s="291"/>
      <c r="L661" s="291"/>
      <c r="M661" s="291"/>
      <c r="N661" s="300"/>
      <c r="O661" s="291"/>
      <c r="P661" s="291"/>
      <c r="Q661" s="291"/>
      <c r="R661" s="291"/>
      <c r="S661" s="291"/>
      <c r="T661" s="291"/>
      <c r="U661" s="291"/>
      <c r="V661" s="291"/>
      <c r="W661" s="291"/>
      <c r="X661" s="291"/>
      <c r="Y661" s="412"/>
      <c r="Z661" s="412"/>
      <c r="AA661" s="412"/>
      <c r="AB661" s="412"/>
      <c r="AC661" s="412"/>
      <c r="AD661" s="412"/>
      <c r="AE661" s="412"/>
      <c r="AF661" s="412"/>
      <c r="AG661" s="412"/>
      <c r="AH661" s="412"/>
      <c r="AI661" s="412"/>
      <c r="AJ661" s="412"/>
      <c r="AK661" s="412"/>
      <c r="AL661" s="412"/>
      <c r="AM661" s="306"/>
    </row>
    <row r="662" spans="1:39" ht="15.6" outlineLevel="1">
      <c r="A662" s="532"/>
      <c r="B662" s="518" t="s">
        <v>502</v>
      </c>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15.6" outlineLevel="1">
      <c r="A663" s="532"/>
      <c r="B663" s="504" t="s">
        <v>498</v>
      </c>
      <c r="C663" s="291"/>
      <c r="D663" s="291"/>
      <c r="E663" s="291"/>
      <c r="F663" s="291"/>
      <c r="G663" s="291"/>
      <c r="H663" s="291"/>
      <c r="I663" s="291"/>
      <c r="J663" s="291"/>
      <c r="K663" s="291"/>
      <c r="L663" s="291"/>
      <c r="M663" s="291"/>
      <c r="N663" s="291"/>
      <c r="O663" s="291"/>
      <c r="P663" s="291"/>
      <c r="Q663" s="291"/>
      <c r="R663" s="291"/>
      <c r="S663" s="291"/>
      <c r="T663" s="291"/>
      <c r="U663" s="291"/>
      <c r="V663" s="291"/>
      <c r="W663" s="291"/>
      <c r="X663" s="291"/>
      <c r="Y663" s="422"/>
      <c r="Z663" s="425"/>
      <c r="AA663" s="425"/>
      <c r="AB663" s="425"/>
      <c r="AC663" s="425"/>
      <c r="AD663" s="425"/>
      <c r="AE663" s="425"/>
      <c r="AF663" s="425"/>
      <c r="AG663" s="425"/>
      <c r="AH663" s="425"/>
      <c r="AI663" s="425"/>
      <c r="AJ663" s="425"/>
      <c r="AK663" s="425"/>
      <c r="AL663" s="425"/>
      <c r="AM663" s="306"/>
    </row>
    <row r="664" spans="1:39" ht="15" outlineLevel="1">
      <c r="A664" s="532">
        <v>21</v>
      </c>
      <c r="B664" s="428" t="s">
        <v>722</v>
      </c>
      <c r="C664" s="291" t="s">
        <v>25</v>
      </c>
      <c r="D664" s="295">
        <v>559190</v>
      </c>
      <c r="E664" s="295">
        <f>D664+(F664-D664)/2</f>
        <v>556891.5</v>
      </c>
      <c r="F664" s="295">
        <v>554593</v>
      </c>
      <c r="G664" s="295"/>
      <c r="H664" s="295"/>
      <c r="I664" s="295"/>
      <c r="J664" s="295"/>
      <c r="K664" s="295"/>
      <c r="L664" s="295"/>
      <c r="M664" s="295"/>
      <c r="N664" s="291"/>
      <c r="O664" s="295"/>
      <c r="P664" s="295"/>
      <c r="Q664" s="295"/>
      <c r="R664" s="295"/>
      <c r="S664" s="295"/>
      <c r="T664" s="295"/>
      <c r="U664" s="295"/>
      <c r="V664" s="295"/>
      <c r="W664" s="295"/>
      <c r="X664" s="295"/>
      <c r="Y664" s="410">
        <v>1</v>
      </c>
      <c r="Z664" s="410"/>
      <c r="AA664" s="410"/>
      <c r="AB664" s="410"/>
      <c r="AC664" s="410"/>
      <c r="AD664" s="410"/>
      <c r="AE664" s="410"/>
      <c r="AF664" s="410"/>
      <c r="AG664" s="410"/>
      <c r="AH664" s="410"/>
      <c r="AI664" s="410"/>
      <c r="AJ664" s="410"/>
      <c r="AK664" s="410"/>
      <c r="AL664" s="410"/>
      <c r="AM664" s="296">
        <f>SUM(Y664:AL664)</f>
        <v>1</v>
      </c>
    </row>
    <row r="665" spans="1:39" ht="15" outlineLevel="1">
      <c r="A665" s="532"/>
      <c r="B665" s="294" t="s">
        <v>310</v>
      </c>
      <c r="C665" s="291" t="s">
        <v>163</v>
      </c>
      <c r="D665" s="295"/>
      <c r="E665" s="295"/>
      <c r="F665" s="295"/>
      <c r="G665" s="295"/>
      <c r="H665" s="295"/>
      <c r="I665" s="295"/>
      <c r="J665" s="295"/>
      <c r="K665" s="295"/>
      <c r="L665" s="295"/>
      <c r="M665" s="295"/>
      <c r="N665" s="291"/>
      <c r="O665" s="295"/>
      <c r="P665" s="295"/>
      <c r="Q665" s="295"/>
      <c r="R665" s="295"/>
      <c r="S665" s="295"/>
      <c r="T665" s="295"/>
      <c r="U665" s="295"/>
      <c r="V665" s="295"/>
      <c r="W665" s="295"/>
      <c r="X665" s="295"/>
      <c r="Y665" s="411">
        <f>Y664</f>
        <v>1</v>
      </c>
      <c r="Z665" s="411">
        <f t="shared" ref="Z665" si="1863">Z664</f>
        <v>0</v>
      </c>
      <c r="AA665" s="411">
        <f t="shared" ref="AA665" si="1864">AA664</f>
        <v>0</v>
      </c>
      <c r="AB665" s="411">
        <f t="shared" ref="AB665" si="1865">AB664</f>
        <v>0</v>
      </c>
      <c r="AC665" s="411">
        <f t="shared" ref="AC665" si="1866">AC664</f>
        <v>0</v>
      </c>
      <c r="AD665" s="411">
        <f t="shared" ref="AD665" si="1867">AD664</f>
        <v>0</v>
      </c>
      <c r="AE665" s="411">
        <f t="shared" ref="AE665" si="1868">AE664</f>
        <v>0</v>
      </c>
      <c r="AF665" s="411">
        <f t="shared" ref="AF665" si="1869">AF664</f>
        <v>0</v>
      </c>
      <c r="AG665" s="411">
        <f t="shared" ref="AG665" si="1870">AG664</f>
        <v>0</v>
      </c>
      <c r="AH665" s="411">
        <f t="shared" ref="AH665" si="1871">AH664</f>
        <v>0</v>
      </c>
      <c r="AI665" s="411">
        <f t="shared" ref="AI665" si="1872">AI664</f>
        <v>0</v>
      </c>
      <c r="AJ665" s="411">
        <f t="shared" ref="AJ665" si="1873">AJ664</f>
        <v>0</v>
      </c>
      <c r="AK665" s="411">
        <f t="shared" ref="AK665" si="1874">AK664</f>
        <v>0</v>
      </c>
      <c r="AL665" s="411">
        <f t="shared" ref="AL665" si="1875">AL664</f>
        <v>0</v>
      </c>
      <c r="AM665" s="306"/>
    </row>
    <row r="666" spans="1:39" ht="15" outlineLevel="1">
      <c r="A666" s="532"/>
      <c r="B666" s="294"/>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22"/>
      <c r="Z666" s="425"/>
      <c r="AA666" s="425"/>
      <c r="AB666" s="425"/>
      <c r="AC666" s="425"/>
      <c r="AD666" s="425"/>
      <c r="AE666" s="425"/>
      <c r="AF666" s="425"/>
      <c r="AG666" s="425"/>
      <c r="AH666" s="425"/>
      <c r="AI666" s="425"/>
      <c r="AJ666" s="425"/>
      <c r="AK666" s="425"/>
      <c r="AL666" s="425"/>
      <c r="AM666" s="306"/>
    </row>
    <row r="667" spans="1:39" ht="30" outlineLevel="1">
      <c r="A667" s="532">
        <v>22</v>
      </c>
      <c r="B667" s="428" t="s">
        <v>114</v>
      </c>
      <c r="C667" s="291" t="s">
        <v>25</v>
      </c>
      <c r="D667" s="295">
        <v>70662</v>
      </c>
      <c r="E667" s="295">
        <f>D667+(F667-D667)/2</f>
        <v>65662</v>
      </c>
      <c r="F667" s="295">
        <v>60662</v>
      </c>
      <c r="G667" s="295"/>
      <c r="H667" s="295"/>
      <c r="I667" s="295"/>
      <c r="J667" s="295"/>
      <c r="K667" s="295"/>
      <c r="L667" s="295"/>
      <c r="M667" s="295"/>
      <c r="N667" s="291"/>
      <c r="O667" s="295"/>
      <c r="P667" s="295"/>
      <c r="Q667" s="295"/>
      <c r="R667" s="295"/>
      <c r="S667" s="295"/>
      <c r="T667" s="295"/>
      <c r="U667" s="295"/>
      <c r="V667" s="295"/>
      <c r="W667" s="295"/>
      <c r="X667" s="295"/>
      <c r="Y667" s="410">
        <v>1</v>
      </c>
      <c r="Z667" s="410"/>
      <c r="AA667" s="410"/>
      <c r="AB667" s="410"/>
      <c r="AC667" s="410"/>
      <c r="AD667" s="410"/>
      <c r="AE667" s="410"/>
      <c r="AF667" s="410"/>
      <c r="AG667" s="410"/>
      <c r="AH667" s="410"/>
      <c r="AI667" s="410"/>
      <c r="AJ667" s="410"/>
      <c r="AK667" s="410"/>
      <c r="AL667" s="410"/>
      <c r="AM667" s="296">
        <f>SUM(Y667:AL667)</f>
        <v>1</v>
      </c>
    </row>
    <row r="668" spans="1:39" ht="15" outlineLevel="1">
      <c r="A668" s="532"/>
      <c r="B668" s="294" t="s">
        <v>310</v>
      </c>
      <c r="C668" s="291" t="s">
        <v>163</v>
      </c>
      <c r="D668" s="295"/>
      <c r="E668" s="295"/>
      <c r="F668" s="295"/>
      <c r="G668" s="295"/>
      <c r="H668" s="295"/>
      <c r="I668" s="295"/>
      <c r="J668" s="295"/>
      <c r="K668" s="295"/>
      <c r="L668" s="295"/>
      <c r="M668" s="295"/>
      <c r="N668" s="291"/>
      <c r="O668" s="295"/>
      <c r="P668" s="295"/>
      <c r="Q668" s="295"/>
      <c r="R668" s="295"/>
      <c r="S668" s="295"/>
      <c r="T668" s="295"/>
      <c r="U668" s="295"/>
      <c r="V668" s="295"/>
      <c r="W668" s="295"/>
      <c r="X668" s="295"/>
      <c r="Y668" s="411">
        <f>Y667</f>
        <v>1</v>
      </c>
      <c r="Z668" s="411">
        <f t="shared" ref="Z668" si="1876">Z667</f>
        <v>0</v>
      </c>
      <c r="AA668" s="411">
        <f t="shared" ref="AA668" si="1877">AA667</f>
        <v>0</v>
      </c>
      <c r="AB668" s="411">
        <f t="shared" ref="AB668" si="1878">AB667</f>
        <v>0</v>
      </c>
      <c r="AC668" s="411">
        <f t="shared" ref="AC668" si="1879">AC667</f>
        <v>0</v>
      </c>
      <c r="AD668" s="411">
        <f t="shared" ref="AD668" si="1880">AD667</f>
        <v>0</v>
      </c>
      <c r="AE668" s="411">
        <f t="shared" ref="AE668" si="1881">AE667</f>
        <v>0</v>
      </c>
      <c r="AF668" s="411">
        <f t="shared" ref="AF668" si="1882">AF667</f>
        <v>0</v>
      </c>
      <c r="AG668" s="411">
        <f t="shared" ref="AG668" si="1883">AG667</f>
        <v>0</v>
      </c>
      <c r="AH668" s="411">
        <f t="shared" ref="AH668" si="1884">AH667</f>
        <v>0</v>
      </c>
      <c r="AI668" s="411">
        <f t="shared" ref="AI668" si="1885">AI667</f>
        <v>0</v>
      </c>
      <c r="AJ668" s="411">
        <f t="shared" ref="AJ668" si="1886">AJ667</f>
        <v>0</v>
      </c>
      <c r="AK668" s="411">
        <f t="shared" ref="AK668" si="1887">AK667</f>
        <v>0</v>
      </c>
      <c r="AL668" s="411">
        <f t="shared" ref="AL668" si="1888">AL667</f>
        <v>0</v>
      </c>
      <c r="AM668" s="306"/>
    </row>
    <row r="669" spans="1:39" ht="15" outlineLevel="1">
      <c r="A669" s="532"/>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22"/>
      <c r="Z669" s="425"/>
      <c r="AA669" s="425"/>
      <c r="AB669" s="425"/>
      <c r="AC669" s="425"/>
      <c r="AD669" s="425"/>
      <c r="AE669" s="425"/>
      <c r="AF669" s="425"/>
      <c r="AG669" s="425"/>
      <c r="AH669" s="425"/>
      <c r="AI669" s="425"/>
      <c r="AJ669" s="425"/>
      <c r="AK669" s="425"/>
      <c r="AL669" s="425"/>
      <c r="AM669" s="306"/>
    </row>
    <row r="670" spans="1:39" ht="30" outlineLevel="1">
      <c r="A670" s="532">
        <v>23</v>
      </c>
      <c r="B670" s="428" t="s">
        <v>115</v>
      </c>
      <c r="C670" s="291" t="s">
        <v>25</v>
      </c>
      <c r="D670" s="295">
        <v>36147</v>
      </c>
      <c r="E670" s="295">
        <f>D670+(F670-D670)/2</f>
        <v>36147</v>
      </c>
      <c r="F670" s="295">
        <v>36147</v>
      </c>
      <c r="G670" s="295"/>
      <c r="H670" s="295"/>
      <c r="I670" s="295"/>
      <c r="J670" s="295"/>
      <c r="K670" s="295"/>
      <c r="L670" s="295"/>
      <c r="M670" s="295"/>
      <c r="N670" s="291"/>
      <c r="O670" s="295"/>
      <c r="P670" s="295"/>
      <c r="Q670" s="295"/>
      <c r="R670" s="295"/>
      <c r="S670" s="295"/>
      <c r="T670" s="295"/>
      <c r="U670" s="295"/>
      <c r="V670" s="295"/>
      <c r="W670" s="295"/>
      <c r="X670" s="295"/>
      <c r="Y670" s="410">
        <v>1</v>
      </c>
      <c r="Z670" s="410"/>
      <c r="AA670" s="410"/>
      <c r="AB670" s="410"/>
      <c r="AC670" s="410"/>
      <c r="AD670" s="410"/>
      <c r="AE670" s="410"/>
      <c r="AF670" s="410"/>
      <c r="AG670" s="410"/>
      <c r="AH670" s="410"/>
      <c r="AI670" s="410"/>
      <c r="AJ670" s="410"/>
      <c r="AK670" s="410"/>
      <c r="AL670" s="410"/>
      <c r="AM670" s="296">
        <f>SUM(Y670:AL670)</f>
        <v>1</v>
      </c>
    </row>
    <row r="671" spans="1:39" ht="15" outlineLevel="1">
      <c r="A671" s="532"/>
      <c r="B671" s="294" t="s">
        <v>310</v>
      </c>
      <c r="C671" s="291" t="s">
        <v>163</v>
      </c>
      <c r="D671" s="295"/>
      <c r="E671" s="295"/>
      <c r="F671" s="295"/>
      <c r="G671" s="295"/>
      <c r="H671" s="295"/>
      <c r="I671" s="295"/>
      <c r="J671" s="295"/>
      <c r="K671" s="295"/>
      <c r="L671" s="295"/>
      <c r="M671" s="295"/>
      <c r="N671" s="291"/>
      <c r="O671" s="295"/>
      <c r="P671" s="295"/>
      <c r="Q671" s="295"/>
      <c r="R671" s="295"/>
      <c r="S671" s="295"/>
      <c r="T671" s="295"/>
      <c r="U671" s="295"/>
      <c r="V671" s="295"/>
      <c r="W671" s="295"/>
      <c r="X671" s="295"/>
      <c r="Y671" s="411">
        <f>Y670</f>
        <v>1</v>
      </c>
      <c r="Z671" s="411">
        <f t="shared" ref="Z671" si="1889">Z670</f>
        <v>0</v>
      </c>
      <c r="AA671" s="411">
        <f t="shared" ref="AA671" si="1890">AA670</f>
        <v>0</v>
      </c>
      <c r="AB671" s="411">
        <f t="shared" ref="AB671" si="1891">AB670</f>
        <v>0</v>
      </c>
      <c r="AC671" s="411">
        <f t="shared" ref="AC671" si="1892">AC670</f>
        <v>0</v>
      </c>
      <c r="AD671" s="411">
        <f t="shared" ref="AD671" si="1893">AD670</f>
        <v>0</v>
      </c>
      <c r="AE671" s="411">
        <f t="shared" ref="AE671" si="1894">AE670</f>
        <v>0</v>
      </c>
      <c r="AF671" s="411">
        <f t="shared" ref="AF671" si="1895">AF670</f>
        <v>0</v>
      </c>
      <c r="AG671" s="411">
        <f t="shared" ref="AG671" si="1896">AG670</f>
        <v>0</v>
      </c>
      <c r="AH671" s="411">
        <f t="shared" ref="AH671" si="1897">AH670</f>
        <v>0</v>
      </c>
      <c r="AI671" s="411">
        <f t="shared" ref="AI671" si="1898">AI670</f>
        <v>0</v>
      </c>
      <c r="AJ671" s="411">
        <f t="shared" ref="AJ671" si="1899">AJ670</f>
        <v>0</v>
      </c>
      <c r="AK671" s="411">
        <f t="shared" ref="AK671" si="1900">AK670</f>
        <v>0</v>
      </c>
      <c r="AL671" s="411">
        <f t="shared" ref="AL671" si="1901">AL670</f>
        <v>0</v>
      </c>
      <c r="AM671" s="306"/>
    </row>
    <row r="672" spans="1:39" ht="15" outlineLevel="1">
      <c r="A672" s="532"/>
      <c r="B672" s="430"/>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22"/>
      <c r="Z672" s="425"/>
      <c r="AA672" s="425"/>
      <c r="AB672" s="425"/>
      <c r="AC672" s="425"/>
      <c r="AD672" s="425"/>
      <c r="AE672" s="425"/>
      <c r="AF672" s="425"/>
      <c r="AG672" s="425"/>
      <c r="AH672" s="425"/>
      <c r="AI672" s="425"/>
      <c r="AJ672" s="425"/>
      <c r="AK672" s="425"/>
      <c r="AL672" s="425"/>
      <c r="AM672" s="306"/>
    </row>
    <row r="673" spans="1:39" ht="15" outlineLevel="1">
      <c r="A673" s="532">
        <v>24</v>
      </c>
      <c r="B673" s="428" t="s">
        <v>116</v>
      </c>
      <c r="C673" s="291" t="s">
        <v>25</v>
      </c>
      <c r="D673" s="295">
        <v>15198</v>
      </c>
      <c r="E673" s="295">
        <f>D673+(F673-D673)/2</f>
        <v>14235</v>
      </c>
      <c r="F673" s="295">
        <v>13272</v>
      </c>
      <c r="G673" s="295"/>
      <c r="H673" s="295"/>
      <c r="I673" s="295"/>
      <c r="J673" s="295"/>
      <c r="K673" s="295"/>
      <c r="L673" s="295"/>
      <c r="M673" s="295"/>
      <c r="N673" s="291"/>
      <c r="O673" s="295"/>
      <c r="P673" s="295"/>
      <c r="Q673" s="295"/>
      <c r="R673" s="295"/>
      <c r="S673" s="295"/>
      <c r="T673" s="295"/>
      <c r="U673" s="295"/>
      <c r="V673" s="295"/>
      <c r="W673" s="295"/>
      <c r="X673" s="295"/>
      <c r="Y673" s="410">
        <v>1</v>
      </c>
      <c r="Z673" s="410"/>
      <c r="AA673" s="410"/>
      <c r="AB673" s="410"/>
      <c r="AC673" s="410"/>
      <c r="AD673" s="410"/>
      <c r="AE673" s="410"/>
      <c r="AF673" s="410"/>
      <c r="AG673" s="410"/>
      <c r="AH673" s="410"/>
      <c r="AI673" s="410"/>
      <c r="AJ673" s="410"/>
      <c r="AK673" s="410"/>
      <c r="AL673" s="410"/>
      <c r="AM673" s="296">
        <f>SUM(Y673:AL673)</f>
        <v>1</v>
      </c>
    </row>
    <row r="674" spans="1:39" ht="15" outlineLevel="1">
      <c r="A674" s="532"/>
      <c r="B674" s="294" t="s">
        <v>310</v>
      </c>
      <c r="C674" s="291" t="s">
        <v>163</v>
      </c>
      <c r="D674" s="295"/>
      <c r="E674" s="295"/>
      <c r="F674" s="295"/>
      <c r="G674" s="295"/>
      <c r="H674" s="295"/>
      <c r="I674" s="295"/>
      <c r="J674" s="295"/>
      <c r="K674" s="295"/>
      <c r="L674" s="295"/>
      <c r="M674" s="295"/>
      <c r="N674" s="291"/>
      <c r="O674" s="295"/>
      <c r="P674" s="295"/>
      <c r="Q674" s="295"/>
      <c r="R674" s="295"/>
      <c r="S674" s="295"/>
      <c r="T674" s="295"/>
      <c r="U674" s="295"/>
      <c r="V674" s="295"/>
      <c r="W674" s="295"/>
      <c r="X674" s="295"/>
      <c r="Y674" s="411">
        <f>Y673</f>
        <v>1</v>
      </c>
      <c r="Z674" s="411">
        <f t="shared" ref="Z674" si="1902">Z673</f>
        <v>0</v>
      </c>
      <c r="AA674" s="411">
        <f t="shared" ref="AA674" si="1903">AA673</f>
        <v>0</v>
      </c>
      <c r="AB674" s="411">
        <f t="shared" ref="AB674" si="1904">AB673</f>
        <v>0</v>
      </c>
      <c r="AC674" s="411">
        <f t="shared" ref="AC674" si="1905">AC673</f>
        <v>0</v>
      </c>
      <c r="AD674" s="411">
        <f t="shared" ref="AD674" si="1906">AD673</f>
        <v>0</v>
      </c>
      <c r="AE674" s="411">
        <f t="shared" ref="AE674" si="1907">AE673</f>
        <v>0</v>
      </c>
      <c r="AF674" s="411">
        <f t="shared" ref="AF674" si="1908">AF673</f>
        <v>0</v>
      </c>
      <c r="AG674" s="411">
        <f t="shared" ref="AG674" si="1909">AG673</f>
        <v>0</v>
      </c>
      <c r="AH674" s="411">
        <f t="shared" ref="AH674" si="1910">AH673</f>
        <v>0</v>
      </c>
      <c r="AI674" s="411">
        <f t="shared" ref="AI674" si="1911">AI673</f>
        <v>0</v>
      </c>
      <c r="AJ674" s="411">
        <f t="shared" ref="AJ674" si="1912">AJ673</f>
        <v>0</v>
      </c>
      <c r="AK674" s="411">
        <f t="shared" ref="AK674" si="1913">AK673</f>
        <v>0</v>
      </c>
      <c r="AL674" s="411">
        <f t="shared" ref="AL674" si="1914">AL673</f>
        <v>0</v>
      </c>
      <c r="AM674" s="306"/>
    </row>
    <row r="675" spans="1:39" ht="15"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15.6" outlineLevel="1">
      <c r="A676" s="532"/>
      <c r="B676" s="288" t="s">
        <v>499</v>
      </c>
      <c r="C676" s="291"/>
      <c r="D676" s="291"/>
      <c r="E676" s="291"/>
      <c r="F676" s="291"/>
      <c r="G676" s="291"/>
      <c r="H676" s="291"/>
      <c r="I676" s="291"/>
      <c r="J676" s="291"/>
      <c r="K676" s="291"/>
      <c r="L676" s="291"/>
      <c r="M676" s="291"/>
      <c r="N676" s="291"/>
      <c r="O676" s="291"/>
      <c r="P676" s="291"/>
      <c r="Q676" s="291"/>
      <c r="R676" s="291"/>
      <c r="S676" s="291"/>
      <c r="T676" s="291"/>
      <c r="U676" s="291"/>
      <c r="V676" s="291"/>
      <c r="W676" s="291"/>
      <c r="X676" s="291"/>
      <c r="Y676" s="412"/>
      <c r="Z676" s="425"/>
      <c r="AA676" s="425"/>
      <c r="AB676" s="425"/>
      <c r="AC676" s="425"/>
      <c r="AD676" s="425"/>
      <c r="AE676" s="425"/>
      <c r="AF676" s="425"/>
      <c r="AG676" s="425"/>
      <c r="AH676" s="425"/>
      <c r="AI676" s="425"/>
      <c r="AJ676" s="425"/>
      <c r="AK676" s="425"/>
      <c r="AL676" s="425"/>
      <c r="AM676" s="306"/>
    </row>
    <row r="677" spans="1:39" ht="15" outlineLevel="1">
      <c r="A677" s="532">
        <v>25</v>
      </c>
      <c r="B677" s="428" t="s">
        <v>117</v>
      </c>
      <c r="C677" s="291" t="s">
        <v>25</v>
      </c>
      <c r="D677" s="295"/>
      <c r="E677" s="295"/>
      <c r="F677" s="295"/>
      <c r="G677" s="295"/>
      <c r="H677" s="295"/>
      <c r="I677" s="295"/>
      <c r="J677" s="295"/>
      <c r="K677" s="295"/>
      <c r="L677" s="295"/>
      <c r="M677" s="295"/>
      <c r="N677" s="295">
        <v>12</v>
      </c>
      <c r="O677" s="295"/>
      <c r="P677" s="295"/>
      <c r="Q677" s="295"/>
      <c r="R677" s="295"/>
      <c r="S677" s="295"/>
      <c r="T677" s="295"/>
      <c r="U677" s="295"/>
      <c r="V677" s="295"/>
      <c r="W677" s="295"/>
      <c r="X677" s="295"/>
      <c r="Y677" s="426"/>
      <c r="Z677" s="410"/>
      <c r="AA677" s="410"/>
      <c r="AB677" s="410"/>
      <c r="AC677" s="410"/>
      <c r="AD677" s="410"/>
      <c r="AE677" s="410"/>
      <c r="AF677" s="415"/>
      <c r="AG677" s="415"/>
      <c r="AH677" s="415"/>
      <c r="AI677" s="415"/>
      <c r="AJ677" s="415"/>
      <c r="AK677" s="415"/>
      <c r="AL677" s="415"/>
      <c r="AM677" s="296">
        <f>SUM(Y677:AL677)</f>
        <v>0</v>
      </c>
    </row>
    <row r="678" spans="1:39" ht="15" outlineLevel="1">
      <c r="A678" s="532"/>
      <c r="B678" s="294" t="s">
        <v>310</v>
      </c>
      <c r="C678" s="291" t="s">
        <v>163</v>
      </c>
      <c r="D678" s="295"/>
      <c r="E678" s="295"/>
      <c r="F678" s="295"/>
      <c r="G678" s="295"/>
      <c r="H678" s="295"/>
      <c r="I678" s="295"/>
      <c r="J678" s="295"/>
      <c r="K678" s="295"/>
      <c r="L678" s="295"/>
      <c r="M678" s="295"/>
      <c r="N678" s="295">
        <f>N677</f>
        <v>12</v>
      </c>
      <c r="O678" s="295"/>
      <c r="P678" s="295"/>
      <c r="Q678" s="295"/>
      <c r="R678" s="295"/>
      <c r="S678" s="295"/>
      <c r="T678" s="295"/>
      <c r="U678" s="295"/>
      <c r="V678" s="295"/>
      <c r="W678" s="295"/>
      <c r="X678" s="295"/>
      <c r="Y678" s="411">
        <f>Y677</f>
        <v>0</v>
      </c>
      <c r="Z678" s="411">
        <f t="shared" ref="Z678" si="1915">Z677</f>
        <v>0</v>
      </c>
      <c r="AA678" s="411">
        <f t="shared" ref="AA678" si="1916">AA677</f>
        <v>0</v>
      </c>
      <c r="AB678" s="411">
        <f t="shared" ref="AB678" si="1917">AB677</f>
        <v>0</v>
      </c>
      <c r="AC678" s="411">
        <f t="shared" ref="AC678" si="1918">AC677</f>
        <v>0</v>
      </c>
      <c r="AD678" s="411">
        <f t="shared" ref="AD678" si="1919">AD677</f>
        <v>0</v>
      </c>
      <c r="AE678" s="411">
        <f t="shared" ref="AE678" si="1920">AE677</f>
        <v>0</v>
      </c>
      <c r="AF678" s="411">
        <f t="shared" ref="AF678" si="1921">AF677</f>
        <v>0</v>
      </c>
      <c r="AG678" s="411">
        <f t="shared" ref="AG678" si="1922">AG677</f>
        <v>0</v>
      </c>
      <c r="AH678" s="411">
        <f t="shared" ref="AH678" si="1923">AH677</f>
        <v>0</v>
      </c>
      <c r="AI678" s="411">
        <f t="shared" ref="AI678" si="1924">AI677</f>
        <v>0</v>
      </c>
      <c r="AJ678" s="411">
        <f t="shared" ref="AJ678" si="1925">AJ677</f>
        <v>0</v>
      </c>
      <c r="AK678" s="411">
        <f t="shared" ref="AK678" si="1926">AK677</f>
        <v>0</v>
      </c>
      <c r="AL678" s="411">
        <f t="shared" ref="AL678" si="1927">AL677</f>
        <v>0</v>
      </c>
      <c r="AM678" s="306"/>
    </row>
    <row r="679" spans="1:39" ht="15" outlineLevel="1">
      <c r="A679" s="532"/>
      <c r="B679" s="294"/>
      <c r="C679" s="291"/>
      <c r="D679" s="291"/>
      <c r="E679" s="291"/>
      <c r="F679" s="291"/>
      <c r="G679" s="291"/>
      <c r="H679" s="291"/>
      <c r="I679" s="291"/>
      <c r="J679" s="291"/>
      <c r="K679" s="291"/>
      <c r="L679" s="291"/>
      <c r="M679" s="291"/>
      <c r="N679" s="291"/>
      <c r="O679" s="291"/>
      <c r="P679" s="291"/>
      <c r="Q679" s="291"/>
      <c r="R679" s="291"/>
      <c r="S679" s="291"/>
      <c r="T679" s="291"/>
      <c r="U679" s="291"/>
      <c r="V679" s="291"/>
      <c r="W679" s="291"/>
      <c r="X679" s="291"/>
      <c r="Y679" s="412"/>
      <c r="Z679" s="425"/>
      <c r="AA679" s="425"/>
      <c r="AB679" s="425"/>
      <c r="AC679" s="425"/>
      <c r="AD679" s="425"/>
      <c r="AE679" s="425"/>
      <c r="AF679" s="425"/>
      <c r="AG679" s="425"/>
      <c r="AH679" s="425"/>
      <c r="AI679" s="425"/>
      <c r="AJ679" s="425"/>
      <c r="AK679" s="425"/>
      <c r="AL679" s="425"/>
      <c r="AM679" s="306"/>
    </row>
    <row r="680" spans="1:39" ht="15" outlineLevel="1">
      <c r="A680" s="532">
        <v>26</v>
      </c>
      <c r="B680" s="428" t="s">
        <v>118</v>
      </c>
      <c r="C680" s="291" t="s">
        <v>25</v>
      </c>
      <c r="D680" s="295">
        <v>1993808</v>
      </c>
      <c r="E680" s="295">
        <f>D680+(F680-D680)/2</f>
        <v>1988878.5</v>
      </c>
      <c r="F680" s="295">
        <v>1983949</v>
      </c>
      <c r="G680" s="295"/>
      <c r="H680" s="295"/>
      <c r="I680" s="295"/>
      <c r="J680" s="295"/>
      <c r="K680" s="295"/>
      <c r="L680" s="295"/>
      <c r="M680" s="295"/>
      <c r="N680" s="295">
        <v>12</v>
      </c>
      <c r="O680" s="295">
        <f>SUM(O493:O495)/SUM(D493:D495)*D680</f>
        <v>473.21259353752151</v>
      </c>
      <c r="P680" s="295">
        <f>SUM(P493:P495)/SUM(E493:E495)*E680</f>
        <v>479.80398324561594</v>
      </c>
      <c r="Q680" s="295">
        <f>SUM(Q493:Q495)/SUM(F493:F495)*F680</f>
        <v>478.61920259244374</v>
      </c>
      <c r="R680" s="295"/>
      <c r="S680" s="295"/>
      <c r="T680" s="295"/>
      <c r="U680" s="295"/>
      <c r="V680" s="295"/>
      <c r="W680" s="295"/>
      <c r="X680" s="295"/>
      <c r="Y680" s="426">
        <v>0</v>
      </c>
      <c r="Z680" s="426">
        <v>0.33202188053030279</v>
      </c>
      <c r="AA680" s="426">
        <v>0.46179688788538042</v>
      </c>
      <c r="AB680" s="426">
        <v>0.1023326996137941</v>
      </c>
      <c r="AC680" s="426">
        <v>7.2333211277292184E-2</v>
      </c>
      <c r="AD680" s="410"/>
      <c r="AE680" s="410"/>
      <c r="AF680" s="415"/>
      <c r="AG680" s="415"/>
      <c r="AH680" s="415"/>
      <c r="AI680" s="415"/>
      <c r="AJ680" s="415"/>
      <c r="AK680" s="415"/>
      <c r="AL680" s="415"/>
      <c r="AM680" s="296">
        <f>SUM(Y680:AL680)</f>
        <v>0.96848467930676951</v>
      </c>
    </row>
    <row r="681" spans="1:39" ht="15" outlineLevel="1">
      <c r="A681" s="532"/>
      <c r="B681" s="768" t="s">
        <v>732</v>
      </c>
      <c r="C681" s="291"/>
      <c r="D681" s="753">
        <f>-'8.  Streetlighting'!E29</f>
        <v>-257937.49790647434</v>
      </c>
      <c r="E681" s="753">
        <f>D681</f>
        <v>-257937.49790647434</v>
      </c>
      <c r="F681" s="753">
        <f>E681</f>
        <v>-257937.49790647434</v>
      </c>
      <c r="G681" s="295"/>
      <c r="H681" s="295"/>
      <c r="I681" s="295"/>
      <c r="J681" s="295"/>
      <c r="K681" s="295"/>
      <c r="L681" s="295"/>
      <c r="M681" s="295"/>
      <c r="N681" s="295">
        <v>12</v>
      </c>
      <c r="O681" s="295"/>
      <c r="P681" s="295"/>
      <c r="Q681" s="295"/>
      <c r="R681" s="295"/>
      <c r="S681" s="295"/>
      <c r="T681" s="295"/>
      <c r="U681" s="295"/>
      <c r="V681" s="295"/>
      <c r="W681" s="295"/>
      <c r="X681" s="295"/>
      <c r="Y681" s="426">
        <f t="shared" ref="Y681:AD681" si="1928">Y680</f>
        <v>0</v>
      </c>
      <c r="Z681" s="426">
        <f t="shared" si="1928"/>
        <v>0.33202188053030279</v>
      </c>
      <c r="AA681" s="426">
        <f t="shared" si="1928"/>
        <v>0.46179688788538042</v>
      </c>
      <c r="AB681" s="426">
        <f t="shared" si="1928"/>
        <v>0.1023326996137941</v>
      </c>
      <c r="AC681" s="426">
        <f t="shared" si="1928"/>
        <v>7.2333211277292184E-2</v>
      </c>
      <c r="AD681" s="426">
        <f t="shared" si="1928"/>
        <v>0</v>
      </c>
      <c r="AE681" s="410"/>
      <c r="AF681" s="415"/>
      <c r="AG681" s="415"/>
      <c r="AH681" s="415"/>
      <c r="AI681" s="415"/>
      <c r="AJ681" s="415"/>
      <c r="AK681" s="415"/>
      <c r="AL681" s="415"/>
      <c r="AM681" s="296"/>
    </row>
    <row r="682" spans="1:39" ht="15" outlineLevel="1">
      <c r="A682" s="532"/>
      <c r="B682" s="294" t="s">
        <v>310</v>
      </c>
      <c r="C682" s="291" t="s">
        <v>163</v>
      </c>
      <c r="D682" s="295"/>
      <c r="E682" s="295"/>
      <c r="F682" s="295"/>
      <c r="G682" s="295"/>
      <c r="H682" s="295"/>
      <c r="I682" s="295"/>
      <c r="J682" s="295"/>
      <c r="K682" s="295"/>
      <c r="L682" s="295"/>
      <c r="M682" s="295"/>
      <c r="N682" s="295">
        <f>N680</f>
        <v>12</v>
      </c>
      <c r="O682" s="295"/>
      <c r="P682" s="295"/>
      <c r="Q682" s="295"/>
      <c r="R682" s="295"/>
      <c r="S682" s="295"/>
      <c r="T682" s="295"/>
      <c r="U682" s="295"/>
      <c r="V682" s="295"/>
      <c r="W682" s="295"/>
      <c r="X682" s="295"/>
      <c r="Y682" s="411">
        <f>Y680</f>
        <v>0</v>
      </c>
      <c r="Z682" s="411">
        <f t="shared" ref="Z682" si="1929">Z680</f>
        <v>0.33202188053030279</v>
      </c>
      <c r="AA682" s="411">
        <f t="shared" ref="AA682" si="1930">AA680</f>
        <v>0.46179688788538042</v>
      </c>
      <c r="AB682" s="411">
        <f t="shared" ref="AB682" si="1931">AB680</f>
        <v>0.1023326996137941</v>
      </c>
      <c r="AC682" s="411">
        <f t="shared" ref="AC682" si="1932">AC680</f>
        <v>7.2333211277292184E-2</v>
      </c>
      <c r="AD682" s="411">
        <f t="shared" ref="AD682" si="1933">AD680</f>
        <v>0</v>
      </c>
      <c r="AE682" s="411">
        <f t="shared" ref="AE682" si="1934">AE680</f>
        <v>0</v>
      </c>
      <c r="AF682" s="411">
        <f t="shared" ref="AF682" si="1935">AF680</f>
        <v>0</v>
      </c>
      <c r="AG682" s="411">
        <f t="shared" ref="AG682" si="1936">AG680</f>
        <v>0</v>
      </c>
      <c r="AH682" s="411">
        <f t="shared" ref="AH682" si="1937">AH680</f>
        <v>0</v>
      </c>
      <c r="AI682" s="411">
        <f t="shared" ref="AI682" si="1938">AI680</f>
        <v>0</v>
      </c>
      <c r="AJ682" s="411">
        <f t="shared" ref="AJ682" si="1939">AJ680</f>
        <v>0</v>
      </c>
      <c r="AK682" s="411">
        <f t="shared" ref="AK682" si="1940">AK680</f>
        <v>0</v>
      </c>
      <c r="AL682" s="411">
        <f t="shared" ref="AL682" si="1941">AL680</f>
        <v>0</v>
      </c>
      <c r="AM682" s="306"/>
    </row>
    <row r="683" spans="1:39" ht="15" outlineLevel="1">
      <c r="A683" s="532"/>
      <c r="B683" s="294"/>
      <c r="C683" s="291"/>
      <c r="D683" s="291"/>
      <c r="E683" s="291"/>
      <c r="F683" s="291"/>
      <c r="G683" s="291"/>
      <c r="H683" s="291"/>
      <c r="I683" s="291"/>
      <c r="J683" s="291"/>
      <c r="K683" s="291"/>
      <c r="L683" s="291"/>
      <c r="M683" s="291"/>
      <c r="N683" s="291"/>
      <c r="O683" s="291"/>
      <c r="P683" s="291"/>
      <c r="Q683" s="291"/>
      <c r="R683" s="291"/>
      <c r="S683" s="291"/>
      <c r="T683" s="291"/>
      <c r="U683" s="291"/>
      <c r="V683" s="291"/>
      <c r="W683" s="291"/>
      <c r="X683" s="291"/>
      <c r="Y683" s="412"/>
      <c r="Z683" s="425"/>
      <c r="AA683" s="425"/>
      <c r="AB683" s="425"/>
      <c r="AC683" s="425"/>
      <c r="AD683" s="425"/>
      <c r="AE683" s="425"/>
      <c r="AF683" s="425"/>
      <c r="AG683" s="425"/>
      <c r="AH683" s="425"/>
      <c r="AI683" s="425"/>
      <c r="AJ683" s="425"/>
      <c r="AK683" s="425"/>
      <c r="AL683" s="425"/>
      <c r="AM683" s="306"/>
    </row>
    <row r="684" spans="1:39" ht="30" outlineLevel="1">
      <c r="A684" s="532">
        <v>27</v>
      </c>
      <c r="B684" s="428" t="s">
        <v>119</v>
      </c>
      <c r="C684" s="291" t="s">
        <v>25</v>
      </c>
      <c r="D684" s="295">
        <v>158107</v>
      </c>
      <c r="E684" s="295">
        <f>D684+(F684-D684)/2</f>
        <v>129884</v>
      </c>
      <c r="F684" s="295">
        <v>101661</v>
      </c>
      <c r="G684" s="295"/>
      <c r="H684" s="295"/>
      <c r="I684" s="295"/>
      <c r="J684" s="295"/>
      <c r="K684" s="295"/>
      <c r="L684" s="295"/>
      <c r="M684" s="295"/>
      <c r="N684" s="295">
        <v>12</v>
      </c>
      <c r="O684" s="295">
        <f>SUM(O497:O498)/SUM(D497:D498)*D684</f>
        <v>32.612917092200789</v>
      </c>
      <c r="P684" s="295">
        <f>SUM(P497:P498)/SUM(E497:E498)*E684</f>
        <v>26.791326364153573</v>
      </c>
      <c r="Q684" s="295">
        <f>SUM(Q497:Q498)/SUM(F497:F498)*F684</f>
        <v>21.184049660081239</v>
      </c>
      <c r="R684" s="295"/>
      <c r="S684" s="295"/>
      <c r="T684" s="295"/>
      <c r="U684" s="295"/>
      <c r="V684" s="295"/>
      <c r="W684" s="295"/>
      <c r="X684" s="295"/>
      <c r="Y684" s="426">
        <v>0</v>
      </c>
      <c r="Z684" s="426">
        <v>1</v>
      </c>
      <c r="AA684" s="426">
        <v>0</v>
      </c>
      <c r="AB684" s="426">
        <v>0</v>
      </c>
      <c r="AC684" s="426">
        <v>0</v>
      </c>
      <c r="AD684" s="410"/>
      <c r="AE684" s="410"/>
      <c r="AF684" s="415"/>
      <c r="AG684" s="415"/>
      <c r="AH684" s="415"/>
      <c r="AI684" s="415"/>
      <c r="AJ684" s="415"/>
      <c r="AK684" s="415"/>
      <c r="AL684" s="415"/>
      <c r="AM684" s="296">
        <f>SUM(Y684:AL684)</f>
        <v>1</v>
      </c>
    </row>
    <row r="685" spans="1:39" ht="15" outlineLevel="1">
      <c r="A685" s="532"/>
      <c r="B685" s="294" t="s">
        <v>310</v>
      </c>
      <c r="C685" s="291" t="s">
        <v>163</v>
      </c>
      <c r="D685" s="295"/>
      <c r="E685" s="295"/>
      <c r="F685" s="295"/>
      <c r="G685" s="295"/>
      <c r="H685" s="295"/>
      <c r="I685" s="295"/>
      <c r="J685" s="295"/>
      <c r="K685" s="295"/>
      <c r="L685" s="295"/>
      <c r="M685" s="295"/>
      <c r="N685" s="295">
        <f>N684</f>
        <v>12</v>
      </c>
      <c r="O685" s="295"/>
      <c r="P685" s="295"/>
      <c r="Q685" s="295"/>
      <c r="R685" s="295"/>
      <c r="S685" s="295"/>
      <c r="T685" s="295"/>
      <c r="U685" s="295"/>
      <c r="V685" s="295"/>
      <c r="W685" s="295"/>
      <c r="X685" s="295"/>
      <c r="Y685" s="411">
        <f>Y684</f>
        <v>0</v>
      </c>
      <c r="Z685" s="411">
        <f t="shared" ref="Z685" si="1942">Z684</f>
        <v>1</v>
      </c>
      <c r="AA685" s="411">
        <f t="shared" ref="AA685" si="1943">AA684</f>
        <v>0</v>
      </c>
      <c r="AB685" s="411">
        <f t="shared" ref="AB685" si="1944">AB684</f>
        <v>0</v>
      </c>
      <c r="AC685" s="411">
        <f t="shared" ref="AC685" si="1945">AC684</f>
        <v>0</v>
      </c>
      <c r="AD685" s="411">
        <f t="shared" ref="AD685" si="1946">AD684</f>
        <v>0</v>
      </c>
      <c r="AE685" s="411">
        <f t="shared" ref="AE685" si="1947">AE684</f>
        <v>0</v>
      </c>
      <c r="AF685" s="411">
        <f t="shared" ref="AF685" si="1948">AF684</f>
        <v>0</v>
      </c>
      <c r="AG685" s="411">
        <f t="shared" ref="AG685" si="1949">AG684</f>
        <v>0</v>
      </c>
      <c r="AH685" s="411">
        <f t="shared" ref="AH685" si="1950">AH684</f>
        <v>0</v>
      </c>
      <c r="AI685" s="411">
        <f t="shared" ref="AI685" si="1951">AI684</f>
        <v>0</v>
      </c>
      <c r="AJ685" s="411">
        <f t="shared" ref="AJ685" si="1952">AJ684</f>
        <v>0</v>
      </c>
      <c r="AK685" s="411">
        <f t="shared" ref="AK685" si="1953">AK684</f>
        <v>0</v>
      </c>
      <c r="AL685" s="411">
        <f t="shared" ref="AL685" si="1954">AL684</f>
        <v>0</v>
      </c>
      <c r="AM685" s="306"/>
    </row>
    <row r="686" spans="1:39" ht="15" outlineLevel="1">
      <c r="A686" s="532"/>
      <c r="B686" s="294"/>
      <c r="C686" s="291"/>
      <c r="D686" s="291"/>
      <c r="E686" s="291"/>
      <c r="F686" s="291"/>
      <c r="G686" s="291"/>
      <c r="H686" s="291"/>
      <c r="I686" s="291"/>
      <c r="J686" s="291"/>
      <c r="K686" s="291"/>
      <c r="L686" s="291"/>
      <c r="M686" s="291"/>
      <c r="N686" s="291"/>
      <c r="O686" s="291"/>
      <c r="P686" s="291"/>
      <c r="Q686" s="291"/>
      <c r="R686" s="291"/>
      <c r="S686" s="291"/>
      <c r="T686" s="291"/>
      <c r="U686" s="291"/>
      <c r="V686" s="291"/>
      <c r="W686" s="291"/>
      <c r="X686" s="291"/>
      <c r="Y686" s="412"/>
      <c r="Z686" s="425"/>
      <c r="AA686" s="425"/>
      <c r="AB686" s="425"/>
      <c r="AC686" s="425"/>
      <c r="AD686" s="425"/>
      <c r="AE686" s="425"/>
      <c r="AF686" s="425"/>
      <c r="AG686" s="425"/>
      <c r="AH686" s="425"/>
      <c r="AI686" s="425"/>
      <c r="AJ686" s="425"/>
      <c r="AK686" s="425"/>
      <c r="AL686" s="425"/>
      <c r="AM686" s="306"/>
    </row>
    <row r="687" spans="1:39" ht="30" outlineLevel="1">
      <c r="A687" s="532">
        <v>28</v>
      </c>
      <c r="B687" s="428" t="s">
        <v>120</v>
      </c>
      <c r="C687" s="291" t="s">
        <v>25</v>
      </c>
      <c r="D687" s="295">
        <v>174023</v>
      </c>
      <c r="E687" s="295">
        <f>D687+(F687-D687)/2</f>
        <v>174023</v>
      </c>
      <c r="F687" s="295">
        <v>174023</v>
      </c>
      <c r="G687" s="295"/>
      <c r="H687" s="295"/>
      <c r="I687" s="295"/>
      <c r="J687" s="295"/>
      <c r="K687" s="295"/>
      <c r="L687" s="295"/>
      <c r="M687" s="295"/>
      <c r="N687" s="295">
        <v>12</v>
      </c>
      <c r="O687" s="295">
        <f>SUM(O500:O501)/SUM(D500:D501)*D687</f>
        <v>49.163913206416645</v>
      </c>
      <c r="P687" s="295">
        <f>SUM(P500:P501)/SUM(E500:E501)*E687</f>
        <v>49.164039280830814</v>
      </c>
      <c r="Q687" s="295">
        <f>SUM(Q500:Q501)/SUM(F500:F501)*F687</f>
        <v>49.164039280830814</v>
      </c>
      <c r="R687" s="295"/>
      <c r="S687" s="295"/>
      <c r="T687" s="295"/>
      <c r="U687" s="295"/>
      <c r="V687" s="295"/>
      <c r="W687" s="295"/>
      <c r="X687" s="295"/>
      <c r="Y687" s="426">
        <v>0</v>
      </c>
      <c r="Z687" s="426">
        <v>1</v>
      </c>
      <c r="AA687" s="426">
        <v>0</v>
      </c>
      <c r="AB687" s="426">
        <v>0</v>
      </c>
      <c r="AC687" s="426">
        <v>0</v>
      </c>
      <c r="AD687" s="410"/>
      <c r="AE687" s="410"/>
      <c r="AF687" s="415"/>
      <c r="AG687" s="415"/>
      <c r="AH687" s="415"/>
      <c r="AI687" s="415"/>
      <c r="AJ687" s="415"/>
      <c r="AK687" s="415"/>
      <c r="AL687" s="415"/>
      <c r="AM687" s="296">
        <f>SUM(Y687:AL687)</f>
        <v>1</v>
      </c>
    </row>
    <row r="688" spans="1:39" ht="15" outlineLevel="1">
      <c r="A688" s="532"/>
      <c r="B688" s="294" t="s">
        <v>310</v>
      </c>
      <c r="C688" s="291" t="s">
        <v>163</v>
      </c>
      <c r="D688" s="295"/>
      <c r="E688" s="295"/>
      <c r="F688" s="295"/>
      <c r="G688" s="295"/>
      <c r="H688" s="295"/>
      <c r="I688" s="295"/>
      <c r="J688" s="295"/>
      <c r="K688" s="295"/>
      <c r="L688" s="295"/>
      <c r="M688" s="295"/>
      <c r="N688" s="295">
        <f>N687</f>
        <v>12</v>
      </c>
      <c r="O688" s="295"/>
      <c r="P688" s="295"/>
      <c r="Q688" s="295"/>
      <c r="R688" s="295"/>
      <c r="S688" s="295"/>
      <c r="T688" s="295"/>
      <c r="U688" s="295"/>
      <c r="V688" s="295"/>
      <c r="W688" s="295"/>
      <c r="X688" s="295"/>
      <c r="Y688" s="411">
        <f>Y687</f>
        <v>0</v>
      </c>
      <c r="Z688" s="411">
        <f t="shared" ref="Z688" si="1955">Z687</f>
        <v>1</v>
      </c>
      <c r="AA688" s="411">
        <f t="shared" ref="AA688" si="1956">AA687</f>
        <v>0</v>
      </c>
      <c r="AB688" s="411">
        <f t="shared" ref="AB688" si="1957">AB687</f>
        <v>0</v>
      </c>
      <c r="AC688" s="411">
        <f t="shared" ref="AC688" si="1958">AC687</f>
        <v>0</v>
      </c>
      <c r="AD688" s="411">
        <f t="shared" ref="AD688" si="1959">AD687</f>
        <v>0</v>
      </c>
      <c r="AE688" s="411">
        <f t="shared" ref="AE688" si="1960">AE687</f>
        <v>0</v>
      </c>
      <c r="AF688" s="411">
        <f t="shared" ref="AF688" si="1961">AF687</f>
        <v>0</v>
      </c>
      <c r="AG688" s="411">
        <f t="shared" ref="AG688" si="1962">AG687</f>
        <v>0</v>
      </c>
      <c r="AH688" s="411">
        <f t="shared" ref="AH688" si="1963">AH687</f>
        <v>0</v>
      </c>
      <c r="AI688" s="411">
        <f t="shared" ref="AI688" si="1964">AI687</f>
        <v>0</v>
      </c>
      <c r="AJ688" s="411">
        <f t="shared" ref="AJ688" si="1965">AJ687</f>
        <v>0</v>
      </c>
      <c r="AK688" s="411">
        <f t="shared" ref="AK688" si="1966">AK687</f>
        <v>0</v>
      </c>
      <c r="AL688" s="411">
        <f t="shared" ref="AL688" si="1967">AL687</f>
        <v>0</v>
      </c>
      <c r="AM688" s="306"/>
    </row>
    <row r="689" spans="1:39" ht="15" outlineLevel="1">
      <c r="A689" s="532"/>
      <c r="B689" s="294"/>
      <c r="C689" s="291"/>
      <c r="D689" s="291"/>
      <c r="E689" s="291"/>
      <c r="F689" s="291"/>
      <c r="G689" s="291"/>
      <c r="H689" s="291"/>
      <c r="I689" s="291"/>
      <c r="J689" s="291"/>
      <c r="K689" s="291"/>
      <c r="L689" s="291"/>
      <c r="M689" s="291"/>
      <c r="N689" s="291"/>
      <c r="O689" s="291"/>
      <c r="P689" s="291"/>
      <c r="Q689" s="291"/>
      <c r="R689" s="291"/>
      <c r="S689" s="291"/>
      <c r="T689" s="291"/>
      <c r="U689" s="291"/>
      <c r="V689" s="291"/>
      <c r="W689" s="291"/>
      <c r="X689" s="291"/>
      <c r="Y689" s="412"/>
      <c r="Z689" s="425"/>
      <c r="AA689" s="425"/>
      <c r="AB689" s="425"/>
      <c r="AC689" s="425"/>
      <c r="AD689" s="425"/>
      <c r="AE689" s="425"/>
      <c r="AF689" s="425"/>
      <c r="AG689" s="425"/>
      <c r="AH689" s="425"/>
      <c r="AI689" s="425"/>
      <c r="AJ689" s="425"/>
      <c r="AK689" s="425"/>
      <c r="AL689" s="425"/>
      <c r="AM689" s="306"/>
    </row>
    <row r="690" spans="1:39" ht="30" hidden="1" outlineLevel="1">
      <c r="A690" s="532">
        <v>29</v>
      </c>
      <c r="B690" s="428" t="s">
        <v>121</v>
      </c>
      <c r="C690" s="291" t="s">
        <v>25</v>
      </c>
      <c r="D690" s="295"/>
      <c r="E690" s="295"/>
      <c r="F690" s="295"/>
      <c r="G690" s="295"/>
      <c r="H690" s="295"/>
      <c r="I690" s="295"/>
      <c r="J690" s="295"/>
      <c r="K690" s="295"/>
      <c r="L690" s="295"/>
      <c r="M690" s="295"/>
      <c r="N690" s="295">
        <v>3</v>
      </c>
      <c r="O690" s="295"/>
      <c r="P690" s="295"/>
      <c r="Q690" s="295"/>
      <c r="R690" s="295"/>
      <c r="S690" s="295"/>
      <c r="T690" s="295"/>
      <c r="U690" s="295"/>
      <c r="V690" s="295"/>
      <c r="W690" s="295"/>
      <c r="X690" s="295"/>
      <c r="Y690" s="426"/>
      <c r="Z690" s="410"/>
      <c r="AA690" s="410"/>
      <c r="AB690" s="410"/>
      <c r="AC690" s="410"/>
      <c r="AD690" s="410"/>
      <c r="AE690" s="410"/>
      <c r="AF690" s="415"/>
      <c r="AG690" s="415"/>
      <c r="AH690" s="415"/>
      <c r="AI690" s="415"/>
      <c r="AJ690" s="415"/>
      <c r="AK690" s="415"/>
      <c r="AL690" s="415"/>
      <c r="AM690" s="296">
        <f>SUM(Y690:AL690)</f>
        <v>0</v>
      </c>
    </row>
    <row r="691" spans="1:39" ht="15" hidden="1" outlineLevel="1">
      <c r="A691" s="532"/>
      <c r="B691" s="294" t="s">
        <v>310</v>
      </c>
      <c r="C691" s="291" t="s">
        <v>163</v>
      </c>
      <c r="D691" s="295"/>
      <c r="E691" s="295"/>
      <c r="F691" s="295"/>
      <c r="G691" s="295"/>
      <c r="H691" s="295"/>
      <c r="I691" s="295"/>
      <c r="J691" s="295"/>
      <c r="K691" s="295"/>
      <c r="L691" s="295"/>
      <c r="M691" s="295"/>
      <c r="N691" s="295">
        <f>N690</f>
        <v>3</v>
      </c>
      <c r="O691" s="295"/>
      <c r="P691" s="295"/>
      <c r="Q691" s="295"/>
      <c r="R691" s="295"/>
      <c r="S691" s="295"/>
      <c r="T691" s="295"/>
      <c r="U691" s="295"/>
      <c r="V691" s="295"/>
      <c r="W691" s="295"/>
      <c r="X691" s="295"/>
      <c r="Y691" s="411">
        <f>Y690</f>
        <v>0</v>
      </c>
      <c r="Z691" s="411">
        <f t="shared" ref="Z691" si="1968">Z690</f>
        <v>0</v>
      </c>
      <c r="AA691" s="411">
        <f t="shared" ref="AA691" si="1969">AA690</f>
        <v>0</v>
      </c>
      <c r="AB691" s="411">
        <f t="shared" ref="AB691" si="1970">AB690</f>
        <v>0</v>
      </c>
      <c r="AC691" s="411">
        <f t="shared" ref="AC691" si="1971">AC690</f>
        <v>0</v>
      </c>
      <c r="AD691" s="411">
        <f t="shared" ref="AD691" si="1972">AD690</f>
        <v>0</v>
      </c>
      <c r="AE691" s="411">
        <f t="shared" ref="AE691" si="1973">AE690</f>
        <v>0</v>
      </c>
      <c r="AF691" s="411">
        <f t="shared" ref="AF691" si="1974">AF690</f>
        <v>0</v>
      </c>
      <c r="AG691" s="411">
        <f t="shared" ref="AG691" si="1975">AG690</f>
        <v>0</v>
      </c>
      <c r="AH691" s="411">
        <f t="shared" ref="AH691" si="1976">AH690</f>
        <v>0</v>
      </c>
      <c r="AI691" s="411">
        <f t="shared" ref="AI691" si="1977">AI690</f>
        <v>0</v>
      </c>
      <c r="AJ691" s="411">
        <f t="shared" ref="AJ691" si="1978">AJ690</f>
        <v>0</v>
      </c>
      <c r="AK691" s="411">
        <f t="shared" ref="AK691" si="1979">AK690</f>
        <v>0</v>
      </c>
      <c r="AL691" s="411">
        <f t="shared" ref="AL691" si="1980">AL690</f>
        <v>0</v>
      </c>
      <c r="AM691" s="306"/>
    </row>
    <row r="692" spans="1:39" ht="15" hidden="1" outlineLevel="1">
      <c r="A692" s="532"/>
      <c r="B692" s="294"/>
      <c r="C692" s="291"/>
      <c r="D692" s="291"/>
      <c r="E692" s="291"/>
      <c r="F692" s="291"/>
      <c r="G692" s="291"/>
      <c r="H692" s="291"/>
      <c r="I692" s="291"/>
      <c r="J692" s="291"/>
      <c r="K692" s="291"/>
      <c r="L692" s="291"/>
      <c r="M692" s="291"/>
      <c r="N692" s="291"/>
      <c r="O692" s="291"/>
      <c r="P692" s="291"/>
      <c r="Q692" s="291"/>
      <c r="R692" s="291"/>
      <c r="S692" s="291"/>
      <c r="T692" s="291"/>
      <c r="U692" s="291"/>
      <c r="V692" s="291"/>
      <c r="W692" s="291"/>
      <c r="X692" s="291"/>
      <c r="Y692" s="412"/>
      <c r="Z692" s="425"/>
      <c r="AA692" s="425"/>
      <c r="AB692" s="425"/>
      <c r="AC692" s="425"/>
      <c r="AD692" s="425"/>
      <c r="AE692" s="425"/>
      <c r="AF692" s="425"/>
      <c r="AG692" s="425"/>
      <c r="AH692" s="425"/>
      <c r="AI692" s="425"/>
      <c r="AJ692" s="425"/>
      <c r="AK692" s="425"/>
      <c r="AL692" s="425"/>
      <c r="AM692" s="306"/>
    </row>
    <row r="693" spans="1:39" ht="30" hidden="1" outlineLevel="1">
      <c r="A693" s="532">
        <v>30</v>
      </c>
      <c r="B693" s="428" t="s">
        <v>122</v>
      </c>
      <c r="C693" s="291" t="s">
        <v>25</v>
      </c>
      <c r="D693" s="295"/>
      <c r="E693" s="295"/>
      <c r="F693" s="295"/>
      <c r="G693" s="295"/>
      <c r="H693" s="295"/>
      <c r="I693" s="295"/>
      <c r="J693" s="295"/>
      <c r="K693" s="295"/>
      <c r="L693" s="295"/>
      <c r="M693" s="295"/>
      <c r="N693" s="295">
        <v>12</v>
      </c>
      <c r="O693" s="295"/>
      <c r="P693" s="295"/>
      <c r="Q693" s="295"/>
      <c r="R693" s="295"/>
      <c r="S693" s="295"/>
      <c r="T693" s="295"/>
      <c r="U693" s="295"/>
      <c r="V693" s="295"/>
      <c r="W693" s="295"/>
      <c r="X693" s="295"/>
      <c r="Y693" s="426"/>
      <c r="Z693" s="410"/>
      <c r="AA693" s="410"/>
      <c r="AB693" s="410"/>
      <c r="AC693" s="410"/>
      <c r="AD693" s="410"/>
      <c r="AE693" s="410"/>
      <c r="AF693" s="415"/>
      <c r="AG693" s="415"/>
      <c r="AH693" s="415"/>
      <c r="AI693" s="415"/>
      <c r="AJ693" s="415"/>
      <c r="AK693" s="415"/>
      <c r="AL693" s="415"/>
      <c r="AM693" s="296">
        <f>SUM(Y693:AL693)</f>
        <v>0</v>
      </c>
    </row>
    <row r="694" spans="1:39" ht="15" hidden="1" outlineLevel="1">
      <c r="A694" s="532"/>
      <c r="B694" s="294" t="s">
        <v>310</v>
      </c>
      <c r="C694" s="291" t="s">
        <v>163</v>
      </c>
      <c r="D694" s="295"/>
      <c r="E694" s="295"/>
      <c r="F694" s="295"/>
      <c r="G694" s="295"/>
      <c r="H694" s="295"/>
      <c r="I694" s="295"/>
      <c r="J694" s="295"/>
      <c r="K694" s="295"/>
      <c r="L694" s="295"/>
      <c r="M694" s="295"/>
      <c r="N694" s="295">
        <f>N693</f>
        <v>12</v>
      </c>
      <c r="O694" s="295"/>
      <c r="P694" s="295"/>
      <c r="Q694" s="295"/>
      <c r="R694" s="295"/>
      <c r="S694" s="295"/>
      <c r="T694" s="295"/>
      <c r="U694" s="295"/>
      <c r="V694" s="295"/>
      <c r="W694" s="295"/>
      <c r="X694" s="295"/>
      <c r="Y694" s="411">
        <f>Y693</f>
        <v>0</v>
      </c>
      <c r="Z694" s="411">
        <f t="shared" ref="Z694" si="1981">Z693</f>
        <v>0</v>
      </c>
      <c r="AA694" s="411">
        <f t="shared" ref="AA694" si="1982">AA693</f>
        <v>0</v>
      </c>
      <c r="AB694" s="411">
        <f t="shared" ref="AB694" si="1983">AB693</f>
        <v>0</v>
      </c>
      <c r="AC694" s="411">
        <f t="shared" ref="AC694" si="1984">AC693</f>
        <v>0</v>
      </c>
      <c r="AD694" s="411">
        <f t="shared" ref="AD694" si="1985">AD693</f>
        <v>0</v>
      </c>
      <c r="AE694" s="411">
        <f t="shared" ref="AE694" si="1986">AE693</f>
        <v>0</v>
      </c>
      <c r="AF694" s="411">
        <f t="shared" ref="AF694" si="1987">AF693</f>
        <v>0</v>
      </c>
      <c r="AG694" s="411">
        <f t="shared" ref="AG694" si="1988">AG693</f>
        <v>0</v>
      </c>
      <c r="AH694" s="411">
        <f t="shared" ref="AH694" si="1989">AH693</f>
        <v>0</v>
      </c>
      <c r="AI694" s="411">
        <f t="shared" ref="AI694" si="1990">AI693</f>
        <v>0</v>
      </c>
      <c r="AJ694" s="411">
        <f t="shared" ref="AJ694" si="1991">AJ693</f>
        <v>0</v>
      </c>
      <c r="AK694" s="411">
        <f t="shared" ref="AK694" si="1992">AK693</f>
        <v>0</v>
      </c>
      <c r="AL694" s="411">
        <f t="shared" ref="AL694" si="1993">AL693</f>
        <v>0</v>
      </c>
      <c r="AM694" s="306"/>
    </row>
    <row r="695" spans="1:39" ht="15" hidden="1" outlineLevel="1">
      <c r="A695" s="532"/>
      <c r="B695" s="294"/>
      <c r="C695" s="291"/>
      <c r="D695" s="291"/>
      <c r="E695" s="291"/>
      <c r="F695" s="291"/>
      <c r="G695" s="291"/>
      <c r="H695" s="291"/>
      <c r="I695" s="291"/>
      <c r="J695" s="291"/>
      <c r="K695" s="291"/>
      <c r="L695" s="291"/>
      <c r="M695" s="291"/>
      <c r="N695" s="291"/>
      <c r="O695" s="291"/>
      <c r="P695" s="291"/>
      <c r="Q695" s="291"/>
      <c r="R695" s="291"/>
      <c r="S695" s="291"/>
      <c r="T695" s="291"/>
      <c r="U695" s="291"/>
      <c r="V695" s="291"/>
      <c r="W695" s="291"/>
      <c r="X695" s="291"/>
      <c r="Y695" s="412"/>
      <c r="Z695" s="425"/>
      <c r="AA695" s="425"/>
      <c r="AB695" s="425"/>
      <c r="AC695" s="425"/>
      <c r="AD695" s="425"/>
      <c r="AE695" s="425"/>
      <c r="AF695" s="425"/>
      <c r="AG695" s="425"/>
      <c r="AH695" s="425"/>
      <c r="AI695" s="425"/>
      <c r="AJ695" s="425"/>
      <c r="AK695" s="425"/>
      <c r="AL695" s="425"/>
      <c r="AM695" s="306"/>
    </row>
    <row r="696" spans="1:39" ht="30" hidden="1" outlineLevel="1">
      <c r="A696" s="532">
        <v>31</v>
      </c>
      <c r="B696" s="428" t="s">
        <v>123</v>
      </c>
      <c r="C696" s="291" t="s">
        <v>25</v>
      </c>
      <c r="D696" s="295"/>
      <c r="E696" s="295"/>
      <c r="F696" s="295"/>
      <c r="G696" s="295"/>
      <c r="H696" s="295"/>
      <c r="I696" s="295"/>
      <c r="J696" s="295"/>
      <c r="K696" s="295"/>
      <c r="L696" s="295"/>
      <c r="M696" s="295"/>
      <c r="N696" s="295">
        <v>12</v>
      </c>
      <c r="O696" s="295"/>
      <c r="P696" s="295"/>
      <c r="Q696" s="295"/>
      <c r="R696" s="295"/>
      <c r="S696" s="295"/>
      <c r="T696" s="295"/>
      <c r="U696" s="295"/>
      <c r="V696" s="295"/>
      <c r="W696" s="295"/>
      <c r="X696" s="295"/>
      <c r="Y696" s="426"/>
      <c r="Z696" s="410"/>
      <c r="AA696" s="410"/>
      <c r="AB696" s="410"/>
      <c r="AC696" s="410"/>
      <c r="AD696" s="410"/>
      <c r="AE696" s="410"/>
      <c r="AF696" s="415"/>
      <c r="AG696" s="415"/>
      <c r="AH696" s="415"/>
      <c r="AI696" s="415"/>
      <c r="AJ696" s="415"/>
      <c r="AK696" s="415"/>
      <c r="AL696" s="415"/>
      <c r="AM696" s="296">
        <f>SUM(Y696:AL696)</f>
        <v>0</v>
      </c>
    </row>
    <row r="697" spans="1:39" ht="15" hidden="1" outlineLevel="1">
      <c r="A697" s="532"/>
      <c r="B697" s="294" t="s">
        <v>310</v>
      </c>
      <c r="C697" s="291" t="s">
        <v>163</v>
      </c>
      <c r="D697" s="295"/>
      <c r="E697" s="295"/>
      <c r="F697" s="295"/>
      <c r="G697" s="295"/>
      <c r="H697" s="295"/>
      <c r="I697" s="295"/>
      <c r="J697" s="295"/>
      <c r="K697" s="295"/>
      <c r="L697" s="295"/>
      <c r="M697" s="295"/>
      <c r="N697" s="295">
        <f>N696</f>
        <v>12</v>
      </c>
      <c r="O697" s="295"/>
      <c r="P697" s="295"/>
      <c r="Q697" s="295"/>
      <c r="R697" s="295"/>
      <c r="S697" s="295"/>
      <c r="T697" s="295"/>
      <c r="U697" s="295"/>
      <c r="V697" s="295"/>
      <c r="W697" s="295"/>
      <c r="X697" s="295"/>
      <c r="Y697" s="411">
        <f>Y696</f>
        <v>0</v>
      </c>
      <c r="Z697" s="411">
        <f t="shared" ref="Z697" si="1994">Z696</f>
        <v>0</v>
      </c>
      <c r="AA697" s="411">
        <f t="shared" ref="AA697" si="1995">AA696</f>
        <v>0</v>
      </c>
      <c r="AB697" s="411">
        <f t="shared" ref="AB697" si="1996">AB696</f>
        <v>0</v>
      </c>
      <c r="AC697" s="411">
        <f t="shared" ref="AC697" si="1997">AC696</f>
        <v>0</v>
      </c>
      <c r="AD697" s="411">
        <f t="shared" ref="AD697" si="1998">AD696</f>
        <v>0</v>
      </c>
      <c r="AE697" s="411">
        <f t="shared" ref="AE697" si="1999">AE696</f>
        <v>0</v>
      </c>
      <c r="AF697" s="411">
        <f t="shared" ref="AF697" si="2000">AF696</f>
        <v>0</v>
      </c>
      <c r="AG697" s="411">
        <f t="shared" ref="AG697" si="2001">AG696</f>
        <v>0</v>
      </c>
      <c r="AH697" s="411">
        <f t="shared" ref="AH697" si="2002">AH696</f>
        <v>0</v>
      </c>
      <c r="AI697" s="411">
        <f t="shared" ref="AI697" si="2003">AI696</f>
        <v>0</v>
      </c>
      <c r="AJ697" s="411">
        <f t="shared" ref="AJ697" si="2004">AJ696</f>
        <v>0</v>
      </c>
      <c r="AK697" s="411">
        <f t="shared" ref="AK697" si="2005">AK696</f>
        <v>0</v>
      </c>
      <c r="AL697" s="411">
        <f t="shared" ref="AL697" si="2006">AL696</f>
        <v>0</v>
      </c>
      <c r="AM697" s="306"/>
    </row>
    <row r="698" spans="1:39" ht="15" hidden="1" outlineLevel="1">
      <c r="A698" s="532"/>
      <c r="B698" s="428"/>
      <c r="C698" s="291"/>
      <c r="D698" s="291"/>
      <c r="E698" s="291"/>
      <c r="F698" s="291"/>
      <c r="G698" s="291"/>
      <c r="H698" s="291"/>
      <c r="I698" s="291"/>
      <c r="J698" s="291"/>
      <c r="K698" s="291"/>
      <c r="L698" s="291"/>
      <c r="M698" s="291"/>
      <c r="N698" s="291"/>
      <c r="O698" s="291"/>
      <c r="P698" s="291"/>
      <c r="Q698" s="291"/>
      <c r="R698" s="291"/>
      <c r="S698" s="291"/>
      <c r="T698" s="291"/>
      <c r="U698" s="291"/>
      <c r="V698" s="291"/>
      <c r="W698" s="291"/>
      <c r="X698" s="291"/>
      <c r="Y698" s="412"/>
      <c r="Z698" s="425"/>
      <c r="AA698" s="425"/>
      <c r="AB698" s="425"/>
      <c r="AC698" s="425"/>
      <c r="AD698" s="425"/>
      <c r="AE698" s="425"/>
      <c r="AF698" s="425"/>
      <c r="AG698" s="425"/>
      <c r="AH698" s="425"/>
      <c r="AI698" s="425"/>
      <c r="AJ698" s="425"/>
      <c r="AK698" s="425"/>
      <c r="AL698" s="425"/>
      <c r="AM698" s="306"/>
    </row>
    <row r="699" spans="1:39" ht="15" hidden="1" outlineLevel="1">
      <c r="A699" s="532">
        <v>32</v>
      </c>
      <c r="B699" s="428" t="s">
        <v>124</v>
      </c>
      <c r="C699" s="291" t="s">
        <v>25</v>
      </c>
      <c r="D699" s="295"/>
      <c r="E699" s="295"/>
      <c r="F699" s="295"/>
      <c r="G699" s="295"/>
      <c r="H699" s="295"/>
      <c r="I699" s="295"/>
      <c r="J699" s="295"/>
      <c r="K699" s="295"/>
      <c r="L699" s="295"/>
      <c r="M699" s="295"/>
      <c r="N699" s="295">
        <v>12</v>
      </c>
      <c r="O699" s="295"/>
      <c r="P699" s="295"/>
      <c r="Q699" s="295"/>
      <c r="R699" s="295"/>
      <c r="S699" s="295"/>
      <c r="T699" s="295"/>
      <c r="U699" s="295"/>
      <c r="V699" s="295"/>
      <c r="W699" s="295"/>
      <c r="X699" s="295"/>
      <c r="Y699" s="426"/>
      <c r="Z699" s="410"/>
      <c r="AA699" s="410"/>
      <c r="AB699" s="410"/>
      <c r="AC699" s="410"/>
      <c r="AD699" s="410"/>
      <c r="AE699" s="410"/>
      <c r="AF699" s="415"/>
      <c r="AG699" s="415"/>
      <c r="AH699" s="415"/>
      <c r="AI699" s="415"/>
      <c r="AJ699" s="415"/>
      <c r="AK699" s="415"/>
      <c r="AL699" s="415"/>
      <c r="AM699" s="296">
        <f>SUM(Y699:AL699)</f>
        <v>0</v>
      </c>
    </row>
    <row r="700" spans="1:39" ht="15" hidden="1" outlineLevel="1">
      <c r="A700" s="532"/>
      <c r="B700" s="294" t="s">
        <v>310</v>
      </c>
      <c r="C700" s="291" t="s">
        <v>163</v>
      </c>
      <c r="D700" s="295"/>
      <c r="E700" s="295"/>
      <c r="F700" s="295"/>
      <c r="G700" s="295"/>
      <c r="H700" s="295"/>
      <c r="I700" s="295"/>
      <c r="J700" s="295"/>
      <c r="K700" s="295"/>
      <c r="L700" s="295"/>
      <c r="M700" s="295"/>
      <c r="N700" s="295">
        <f>N699</f>
        <v>12</v>
      </c>
      <c r="O700" s="295"/>
      <c r="P700" s="295"/>
      <c r="Q700" s="295"/>
      <c r="R700" s="295"/>
      <c r="S700" s="295"/>
      <c r="T700" s="295"/>
      <c r="U700" s="295"/>
      <c r="V700" s="295"/>
      <c r="W700" s="295"/>
      <c r="X700" s="295"/>
      <c r="Y700" s="411">
        <f>Y699</f>
        <v>0</v>
      </c>
      <c r="Z700" s="411">
        <f t="shared" ref="Z700" si="2007">Z699</f>
        <v>0</v>
      </c>
      <c r="AA700" s="411">
        <f t="shared" ref="AA700" si="2008">AA699</f>
        <v>0</v>
      </c>
      <c r="AB700" s="411">
        <f t="shared" ref="AB700" si="2009">AB699</f>
        <v>0</v>
      </c>
      <c r="AC700" s="411">
        <f t="shared" ref="AC700" si="2010">AC699</f>
        <v>0</v>
      </c>
      <c r="AD700" s="411">
        <f t="shared" ref="AD700" si="2011">AD699</f>
        <v>0</v>
      </c>
      <c r="AE700" s="411">
        <f t="shared" ref="AE700" si="2012">AE699</f>
        <v>0</v>
      </c>
      <c r="AF700" s="411">
        <f t="shared" ref="AF700" si="2013">AF699</f>
        <v>0</v>
      </c>
      <c r="AG700" s="411">
        <f t="shared" ref="AG700" si="2014">AG699</f>
        <v>0</v>
      </c>
      <c r="AH700" s="411">
        <f t="shared" ref="AH700" si="2015">AH699</f>
        <v>0</v>
      </c>
      <c r="AI700" s="411">
        <f t="shared" ref="AI700" si="2016">AI699</f>
        <v>0</v>
      </c>
      <c r="AJ700" s="411">
        <f t="shared" ref="AJ700" si="2017">AJ699</f>
        <v>0</v>
      </c>
      <c r="AK700" s="411">
        <f t="shared" ref="AK700" si="2018">AK699</f>
        <v>0</v>
      </c>
      <c r="AL700" s="411">
        <f t="shared" ref="AL700" si="2019">AL699</f>
        <v>0</v>
      </c>
      <c r="AM700" s="306"/>
    </row>
    <row r="701" spans="1:39" ht="15" hidden="1" outlineLevel="1">
      <c r="A701" s="532"/>
      <c r="B701" s="428"/>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15.6" hidden="1" outlineLevel="1">
      <c r="A702" s="532"/>
      <c r="B702" s="288" t="s">
        <v>500</v>
      </c>
      <c r="C702" s="291"/>
      <c r="D702" s="291"/>
      <c r="E702" s="291"/>
      <c r="F702" s="291"/>
      <c r="G702" s="291"/>
      <c r="H702" s="291"/>
      <c r="I702" s="291"/>
      <c r="J702" s="291"/>
      <c r="K702" s="291"/>
      <c r="L702" s="291"/>
      <c r="M702" s="291"/>
      <c r="N702" s="291"/>
      <c r="O702" s="291"/>
      <c r="P702" s="291"/>
      <c r="Q702" s="291"/>
      <c r="R702" s="291"/>
      <c r="S702" s="291"/>
      <c r="T702" s="291"/>
      <c r="U702" s="291"/>
      <c r="V702" s="291"/>
      <c r="W702" s="291"/>
      <c r="X702" s="291"/>
      <c r="Y702" s="412"/>
      <c r="Z702" s="425"/>
      <c r="AA702" s="425"/>
      <c r="AB702" s="425"/>
      <c r="AC702" s="425"/>
      <c r="AD702" s="425"/>
      <c r="AE702" s="425"/>
      <c r="AF702" s="425"/>
      <c r="AG702" s="425"/>
      <c r="AH702" s="425"/>
      <c r="AI702" s="425"/>
      <c r="AJ702" s="425"/>
      <c r="AK702" s="425"/>
      <c r="AL702" s="425"/>
      <c r="AM702" s="306"/>
    </row>
    <row r="703" spans="1:39" ht="15" hidden="1" outlineLevel="1">
      <c r="A703" s="532">
        <v>33</v>
      </c>
      <c r="B703" s="428" t="s">
        <v>125</v>
      </c>
      <c r="C703" s="291" t="s">
        <v>25</v>
      </c>
      <c r="D703" s="295"/>
      <c r="E703" s="295"/>
      <c r="F703" s="295"/>
      <c r="G703" s="295"/>
      <c r="H703" s="295"/>
      <c r="I703" s="295"/>
      <c r="J703" s="295"/>
      <c r="K703" s="295"/>
      <c r="L703" s="295"/>
      <c r="M703" s="295"/>
      <c r="N703" s="295">
        <v>0</v>
      </c>
      <c r="O703" s="295"/>
      <c r="P703" s="295"/>
      <c r="Q703" s="295"/>
      <c r="R703" s="295"/>
      <c r="S703" s="295"/>
      <c r="T703" s="295"/>
      <c r="U703" s="295"/>
      <c r="V703" s="295"/>
      <c r="W703" s="295"/>
      <c r="X703" s="295"/>
      <c r="Y703" s="426"/>
      <c r="Z703" s="410"/>
      <c r="AA703" s="410"/>
      <c r="AB703" s="410"/>
      <c r="AC703" s="410"/>
      <c r="AD703" s="410"/>
      <c r="AE703" s="410"/>
      <c r="AF703" s="415"/>
      <c r="AG703" s="415"/>
      <c r="AH703" s="415"/>
      <c r="AI703" s="415"/>
      <c r="AJ703" s="415"/>
      <c r="AK703" s="415"/>
      <c r="AL703" s="415"/>
      <c r="AM703" s="296">
        <f>SUM(Y703:AL703)</f>
        <v>0</v>
      </c>
    </row>
    <row r="704" spans="1:39" ht="15" hidden="1" outlineLevel="1">
      <c r="A704" s="532"/>
      <c r="B704" s="294" t="s">
        <v>310</v>
      </c>
      <c r="C704" s="291" t="s">
        <v>163</v>
      </c>
      <c r="D704" s="295"/>
      <c r="E704" s="295"/>
      <c r="F704" s="295"/>
      <c r="G704" s="295"/>
      <c r="H704" s="295"/>
      <c r="I704" s="295"/>
      <c r="J704" s="295"/>
      <c r="K704" s="295"/>
      <c r="L704" s="295"/>
      <c r="M704" s="295"/>
      <c r="N704" s="295">
        <f>N703</f>
        <v>0</v>
      </c>
      <c r="O704" s="295"/>
      <c r="P704" s="295"/>
      <c r="Q704" s="295"/>
      <c r="R704" s="295"/>
      <c r="S704" s="295"/>
      <c r="T704" s="295"/>
      <c r="U704" s="295"/>
      <c r="V704" s="295"/>
      <c r="W704" s="295"/>
      <c r="X704" s="295"/>
      <c r="Y704" s="411">
        <f>Y703</f>
        <v>0</v>
      </c>
      <c r="Z704" s="411">
        <f t="shared" ref="Z704" si="2020">Z703</f>
        <v>0</v>
      </c>
      <c r="AA704" s="411">
        <f t="shared" ref="AA704" si="2021">AA703</f>
        <v>0</v>
      </c>
      <c r="AB704" s="411">
        <f t="shared" ref="AB704" si="2022">AB703</f>
        <v>0</v>
      </c>
      <c r="AC704" s="411">
        <f t="shared" ref="AC704" si="2023">AC703</f>
        <v>0</v>
      </c>
      <c r="AD704" s="411">
        <f t="shared" ref="AD704" si="2024">AD703</f>
        <v>0</v>
      </c>
      <c r="AE704" s="411">
        <f t="shared" ref="AE704" si="2025">AE703</f>
        <v>0</v>
      </c>
      <c r="AF704" s="411">
        <f t="shared" ref="AF704" si="2026">AF703</f>
        <v>0</v>
      </c>
      <c r="AG704" s="411">
        <f t="shared" ref="AG704" si="2027">AG703</f>
        <v>0</v>
      </c>
      <c r="AH704" s="411">
        <f t="shared" ref="AH704" si="2028">AH703</f>
        <v>0</v>
      </c>
      <c r="AI704" s="411">
        <f t="shared" ref="AI704" si="2029">AI703</f>
        <v>0</v>
      </c>
      <c r="AJ704" s="411">
        <f t="shared" ref="AJ704" si="2030">AJ703</f>
        <v>0</v>
      </c>
      <c r="AK704" s="411">
        <f t="shared" ref="AK704" si="2031">AK703</f>
        <v>0</v>
      </c>
      <c r="AL704" s="411">
        <f t="shared" ref="AL704" si="2032">AL703</f>
        <v>0</v>
      </c>
      <c r="AM704" s="306"/>
    </row>
    <row r="705" spans="1:39" ht="15" hidden="1" outlineLevel="1">
      <c r="A705" s="532"/>
      <c r="B705" s="428"/>
      <c r="C705" s="291"/>
      <c r="D705" s="291"/>
      <c r="E705" s="291"/>
      <c r="F705" s="291"/>
      <c r="G705" s="291"/>
      <c r="H705" s="291"/>
      <c r="I705" s="291"/>
      <c r="J705" s="291"/>
      <c r="K705" s="291"/>
      <c r="L705" s="291"/>
      <c r="M705" s="291"/>
      <c r="N705" s="291"/>
      <c r="O705" s="291"/>
      <c r="P705" s="291"/>
      <c r="Q705" s="291"/>
      <c r="R705" s="291"/>
      <c r="S705" s="291"/>
      <c r="T705" s="291"/>
      <c r="U705" s="291"/>
      <c r="V705" s="291"/>
      <c r="W705" s="291"/>
      <c r="X705" s="291"/>
      <c r="Y705" s="412"/>
      <c r="Z705" s="425"/>
      <c r="AA705" s="425"/>
      <c r="AB705" s="425"/>
      <c r="AC705" s="425"/>
      <c r="AD705" s="425"/>
      <c r="AE705" s="425"/>
      <c r="AF705" s="425"/>
      <c r="AG705" s="425"/>
      <c r="AH705" s="425"/>
      <c r="AI705" s="425"/>
      <c r="AJ705" s="425"/>
      <c r="AK705" s="425"/>
      <c r="AL705" s="425"/>
      <c r="AM705" s="306"/>
    </row>
    <row r="706" spans="1:39" ht="15" hidden="1" outlineLevel="1">
      <c r="A706" s="532">
        <v>34</v>
      </c>
      <c r="B706" s="428" t="s">
        <v>126</v>
      </c>
      <c r="C706" s="291" t="s">
        <v>25</v>
      </c>
      <c r="D706" s="295"/>
      <c r="E706" s="295"/>
      <c r="F706" s="295"/>
      <c r="G706" s="295"/>
      <c r="H706" s="295"/>
      <c r="I706" s="295"/>
      <c r="J706" s="295"/>
      <c r="K706" s="295"/>
      <c r="L706" s="295"/>
      <c r="M706" s="295"/>
      <c r="N706" s="295">
        <v>0</v>
      </c>
      <c r="O706" s="295"/>
      <c r="P706" s="295"/>
      <c r="Q706" s="295"/>
      <c r="R706" s="295"/>
      <c r="S706" s="295"/>
      <c r="T706" s="295"/>
      <c r="U706" s="295"/>
      <c r="V706" s="295"/>
      <c r="W706" s="295"/>
      <c r="X706" s="295"/>
      <c r="Y706" s="426"/>
      <c r="Z706" s="410"/>
      <c r="AA706" s="410"/>
      <c r="AB706" s="410"/>
      <c r="AC706" s="410"/>
      <c r="AD706" s="410"/>
      <c r="AE706" s="410"/>
      <c r="AF706" s="415"/>
      <c r="AG706" s="415"/>
      <c r="AH706" s="415"/>
      <c r="AI706" s="415"/>
      <c r="AJ706" s="415"/>
      <c r="AK706" s="415"/>
      <c r="AL706" s="415"/>
      <c r="AM706" s="296">
        <f>SUM(Y706:AL706)</f>
        <v>0</v>
      </c>
    </row>
    <row r="707" spans="1:39" ht="15" hidden="1" outlineLevel="1">
      <c r="A707" s="532"/>
      <c r="B707" s="294" t="s">
        <v>310</v>
      </c>
      <c r="C707" s="291" t="s">
        <v>163</v>
      </c>
      <c r="D707" s="295"/>
      <c r="E707" s="295"/>
      <c r="F707" s="295"/>
      <c r="G707" s="295"/>
      <c r="H707" s="295"/>
      <c r="I707" s="295"/>
      <c r="J707" s="295"/>
      <c r="K707" s="295"/>
      <c r="L707" s="295"/>
      <c r="M707" s="295"/>
      <c r="N707" s="295">
        <f>N706</f>
        <v>0</v>
      </c>
      <c r="O707" s="295"/>
      <c r="P707" s="295"/>
      <c r="Q707" s="295"/>
      <c r="R707" s="295"/>
      <c r="S707" s="295"/>
      <c r="T707" s="295"/>
      <c r="U707" s="295"/>
      <c r="V707" s="295"/>
      <c r="W707" s="295"/>
      <c r="X707" s="295"/>
      <c r="Y707" s="411">
        <f>Y706</f>
        <v>0</v>
      </c>
      <c r="Z707" s="411">
        <f t="shared" ref="Z707" si="2033">Z706</f>
        <v>0</v>
      </c>
      <c r="AA707" s="411">
        <f t="shared" ref="AA707" si="2034">AA706</f>
        <v>0</v>
      </c>
      <c r="AB707" s="411">
        <f t="shared" ref="AB707" si="2035">AB706</f>
        <v>0</v>
      </c>
      <c r="AC707" s="411">
        <f t="shared" ref="AC707" si="2036">AC706</f>
        <v>0</v>
      </c>
      <c r="AD707" s="411">
        <f t="shared" ref="AD707" si="2037">AD706</f>
        <v>0</v>
      </c>
      <c r="AE707" s="411">
        <f t="shared" ref="AE707" si="2038">AE706</f>
        <v>0</v>
      </c>
      <c r="AF707" s="411">
        <f t="shared" ref="AF707" si="2039">AF706</f>
        <v>0</v>
      </c>
      <c r="AG707" s="411">
        <f t="shared" ref="AG707" si="2040">AG706</f>
        <v>0</v>
      </c>
      <c r="AH707" s="411">
        <f t="shared" ref="AH707" si="2041">AH706</f>
        <v>0</v>
      </c>
      <c r="AI707" s="411">
        <f t="shared" ref="AI707" si="2042">AI706</f>
        <v>0</v>
      </c>
      <c r="AJ707" s="411">
        <f t="shared" ref="AJ707" si="2043">AJ706</f>
        <v>0</v>
      </c>
      <c r="AK707" s="411">
        <f t="shared" ref="AK707" si="2044">AK706</f>
        <v>0</v>
      </c>
      <c r="AL707" s="411">
        <f t="shared" ref="AL707" si="2045">AL706</f>
        <v>0</v>
      </c>
      <c r="AM707" s="306"/>
    </row>
    <row r="708" spans="1:39" ht="15" hidden="1" outlineLevel="1">
      <c r="A708" s="532"/>
      <c r="B708" s="428"/>
      <c r="C708" s="291"/>
      <c r="D708" s="291"/>
      <c r="E708" s="291"/>
      <c r="F708" s="291"/>
      <c r="G708" s="291"/>
      <c r="H708" s="291"/>
      <c r="I708" s="291"/>
      <c r="J708" s="291"/>
      <c r="K708" s="291"/>
      <c r="L708" s="291"/>
      <c r="M708" s="291"/>
      <c r="N708" s="291"/>
      <c r="O708" s="291"/>
      <c r="P708" s="291"/>
      <c r="Q708" s="291"/>
      <c r="R708" s="291"/>
      <c r="S708" s="291"/>
      <c r="T708" s="291"/>
      <c r="U708" s="291"/>
      <c r="V708" s="291"/>
      <c r="W708" s="291"/>
      <c r="X708" s="291"/>
      <c r="Y708" s="412"/>
      <c r="Z708" s="425"/>
      <c r="AA708" s="425"/>
      <c r="AB708" s="425"/>
      <c r="AC708" s="425"/>
      <c r="AD708" s="425"/>
      <c r="AE708" s="425"/>
      <c r="AF708" s="425"/>
      <c r="AG708" s="425"/>
      <c r="AH708" s="425"/>
      <c r="AI708" s="425"/>
      <c r="AJ708" s="425"/>
      <c r="AK708" s="425"/>
      <c r="AL708" s="425"/>
      <c r="AM708" s="306"/>
    </row>
    <row r="709" spans="1:39" ht="15" hidden="1" outlineLevel="1">
      <c r="A709" s="532">
        <v>35</v>
      </c>
      <c r="B709" s="428" t="s">
        <v>127</v>
      </c>
      <c r="C709" s="291" t="s">
        <v>25</v>
      </c>
      <c r="D709" s="295"/>
      <c r="E709" s="295"/>
      <c r="F709" s="295"/>
      <c r="G709" s="295"/>
      <c r="H709" s="295"/>
      <c r="I709" s="295"/>
      <c r="J709" s="295"/>
      <c r="K709" s="295"/>
      <c r="L709" s="295"/>
      <c r="M709" s="295"/>
      <c r="N709" s="295">
        <v>0</v>
      </c>
      <c r="O709" s="295"/>
      <c r="P709" s="295"/>
      <c r="Q709" s="295"/>
      <c r="R709" s="295"/>
      <c r="S709" s="295"/>
      <c r="T709" s="295"/>
      <c r="U709" s="295"/>
      <c r="V709" s="295"/>
      <c r="W709" s="295"/>
      <c r="X709" s="295"/>
      <c r="Y709" s="426"/>
      <c r="Z709" s="410"/>
      <c r="AA709" s="410"/>
      <c r="AB709" s="410"/>
      <c r="AC709" s="410"/>
      <c r="AD709" s="410"/>
      <c r="AE709" s="410"/>
      <c r="AF709" s="415"/>
      <c r="AG709" s="415"/>
      <c r="AH709" s="415"/>
      <c r="AI709" s="415"/>
      <c r="AJ709" s="415"/>
      <c r="AK709" s="415"/>
      <c r="AL709" s="415"/>
      <c r="AM709" s="296">
        <f>SUM(Y709:AL709)</f>
        <v>0</v>
      </c>
    </row>
    <row r="710" spans="1:39" ht="15" hidden="1" outlineLevel="1">
      <c r="A710" s="532"/>
      <c r="B710" s="294" t="s">
        <v>310</v>
      </c>
      <c r="C710" s="291" t="s">
        <v>163</v>
      </c>
      <c r="D710" s="295"/>
      <c r="E710" s="295"/>
      <c r="F710" s="295"/>
      <c r="G710" s="295"/>
      <c r="H710" s="295"/>
      <c r="I710" s="295"/>
      <c r="J710" s="295"/>
      <c r="K710" s="295"/>
      <c r="L710" s="295"/>
      <c r="M710" s="295"/>
      <c r="N710" s="295">
        <f>N709</f>
        <v>0</v>
      </c>
      <c r="O710" s="295"/>
      <c r="P710" s="295"/>
      <c r="Q710" s="295"/>
      <c r="R710" s="295"/>
      <c r="S710" s="295"/>
      <c r="T710" s="295"/>
      <c r="U710" s="295"/>
      <c r="V710" s="295"/>
      <c r="W710" s="295"/>
      <c r="X710" s="295"/>
      <c r="Y710" s="411">
        <f>Y709</f>
        <v>0</v>
      </c>
      <c r="Z710" s="411">
        <f t="shared" ref="Z710" si="2046">Z709</f>
        <v>0</v>
      </c>
      <c r="AA710" s="411">
        <f t="shared" ref="AA710" si="2047">AA709</f>
        <v>0</v>
      </c>
      <c r="AB710" s="411">
        <f t="shared" ref="AB710" si="2048">AB709</f>
        <v>0</v>
      </c>
      <c r="AC710" s="411">
        <f t="shared" ref="AC710" si="2049">AC709</f>
        <v>0</v>
      </c>
      <c r="AD710" s="411">
        <f t="shared" ref="AD710" si="2050">AD709</f>
        <v>0</v>
      </c>
      <c r="AE710" s="411">
        <f t="shared" ref="AE710" si="2051">AE709</f>
        <v>0</v>
      </c>
      <c r="AF710" s="411">
        <f t="shared" ref="AF710" si="2052">AF709</f>
        <v>0</v>
      </c>
      <c r="AG710" s="411">
        <f t="shared" ref="AG710" si="2053">AG709</f>
        <v>0</v>
      </c>
      <c r="AH710" s="411">
        <f t="shared" ref="AH710" si="2054">AH709</f>
        <v>0</v>
      </c>
      <c r="AI710" s="411">
        <f t="shared" ref="AI710" si="2055">AI709</f>
        <v>0</v>
      </c>
      <c r="AJ710" s="411">
        <f t="shared" ref="AJ710" si="2056">AJ709</f>
        <v>0</v>
      </c>
      <c r="AK710" s="411">
        <f t="shared" ref="AK710" si="2057">AK709</f>
        <v>0</v>
      </c>
      <c r="AL710" s="411">
        <f t="shared" ref="AL710" si="2058">AL709</f>
        <v>0</v>
      </c>
      <c r="AM710" s="306"/>
    </row>
    <row r="711" spans="1:39" ht="15" hidden="1" outlineLevel="1">
      <c r="A711" s="532"/>
      <c r="B711" s="431"/>
      <c r="C711" s="291"/>
      <c r="D711" s="291"/>
      <c r="E711" s="291"/>
      <c r="F711" s="291"/>
      <c r="G711" s="291"/>
      <c r="H711" s="291"/>
      <c r="I711" s="291"/>
      <c r="J711" s="291"/>
      <c r="K711" s="291"/>
      <c r="L711" s="291"/>
      <c r="M711" s="291"/>
      <c r="N711" s="291"/>
      <c r="O711" s="291"/>
      <c r="P711" s="291"/>
      <c r="Q711" s="291"/>
      <c r="R711" s="291"/>
      <c r="S711" s="291"/>
      <c r="T711" s="291"/>
      <c r="U711" s="291"/>
      <c r="V711" s="291"/>
      <c r="W711" s="291"/>
      <c r="X711" s="291"/>
      <c r="Y711" s="412"/>
      <c r="Z711" s="425"/>
      <c r="AA711" s="425"/>
      <c r="AB711" s="425"/>
      <c r="AC711" s="425"/>
      <c r="AD711" s="425"/>
      <c r="AE711" s="425"/>
      <c r="AF711" s="425"/>
      <c r="AG711" s="425"/>
      <c r="AH711" s="425"/>
      <c r="AI711" s="425"/>
      <c r="AJ711" s="425"/>
      <c r="AK711" s="425"/>
      <c r="AL711" s="425"/>
      <c r="AM711" s="306"/>
    </row>
    <row r="712" spans="1:39" ht="15.6" hidden="1" outlineLevel="1">
      <c r="A712" s="532"/>
      <c r="B712" s="288" t="s">
        <v>501</v>
      </c>
      <c r="C712" s="291"/>
      <c r="D712" s="291"/>
      <c r="E712" s="291"/>
      <c r="F712" s="291"/>
      <c r="G712" s="291"/>
      <c r="H712" s="291"/>
      <c r="I712" s="291"/>
      <c r="J712" s="291"/>
      <c r="K712" s="291"/>
      <c r="L712" s="291"/>
      <c r="M712" s="291"/>
      <c r="N712" s="291"/>
      <c r="O712" s="291"/>
      <c r="P712" s="291"/>
      <c r="Q712" s="291"/>
      <c r="R712" s="291"/>
      <c r="S712" s="291"/>
      <c r="T712" s="291"/>
      <c r="U712" s="291"/>
      <c r="V712" s="291"/>
      <c r="W712" s="291"/>
      <c r="X712" s="291"/>
      <c r="Y712" s="412"/>
      <c r="Z712" s="425"/>
      <c r="AA712" s="425"/>
      <c r="AB712" s="425"/>
      <c r="AC712" s="425"/>
      <c r="AD712" s="425"/>
      <c r="AE712" s="425"/>
      <c r="AF712" s="425"/>
      <c r="AG712" s="425"/>
      <c r="AH712" s="425"/>
      <c r="AI712" s="425"/>
      <c r="AJ712" s="425"/>
      <c r="AK712" s="425"/>
      <c r="AL712" s="425"/>
      <c r="AM712" s="306"/>
    </row>
    <row r="713" spans="1:39" ht="45" hidden="1" outlineLevel="1">
      <c r="A713" s="532">
        <v>36</v>
      </c>
      <c r="B713" s="428" t="s">
        <v>128</v>
      </c>
      <c r="C713" s="291" t="s">
        <v>25</v>
      </c>
      <c r="D713" s="295"/>
      <c r="E713" s="295"/>
      <c r="F713" s="295"/>
      <c r="G713" s="295"/>
      <c r="H713" s="295"/>
      <c r="I713" s="295"/>
      <c r="J713" s="295"/>
      <c r="K713" s="295"/>
      <c r="L713" s="295"/>
      <c r="M713" s="295"/>
      <c r="N713" s="295">
        <v>12</v>
      </c>
      <c r="O713" s="295"/>
      <c r="P713" s="295"/>
      <c r="Q713" s="295"/>
      <c r="R713" s="295"/>
      <c r="S713" s="295"/>
      <c r="T713" s="295"/>
      <c r="U713" s="295"/>
      <c r="V713" s="295"/>
      <c r="W713" s="295"/>
      <c r="X713" s="295"/>
      <c r="Y713" s="426"/>
      <c r="Z713" s="410"/>
      <c r="AA713" s="410"/>
      <c r="AB713" s="410"/>
      <c r="AC713" s="410"/>
      <c r="AD713" s="410"/>
      <c r="AE713" s="410"/>
      <c r="AF713" s="415"/>
      <c r="AG713" s="415"/>
      <c r="AH713" s="415"/>
      <c r="AI713" s="415"/>
      <c r="AJ713" s="415"/>
      <c r="AK713" s="415"/>
      <c r="AL713" s="415"/>
      <c r="AM713" s="296">
        <f>SUM(Y713:AL713)</f>
        <v>0</v>
      </c>
    </row>
    <row r="714" spans="1:39" ht="15" hidden="1" outlineLevel="1">
      <c r="A714" s="532"/>
      <c r="B714" s="294" t="s">
        <v>310</v>
      </c>
      <c r="C714" s="291" t="s">
        <v>163</v>
      </c>
      <c r="D714" s="295"/>
      <c r="E714" s="295"/>
      <c r="F714" s="295"/>
      <c r="G714" s="295"/>
      <c r="H714" s="295"/>
      <c r="I714" s="295"/>
      <c r="J714" s="295"/>
      <c r="K714" s="295"/>
      <c r="L714" s="295"/>
      <c r="M714" s="295"/>
      <c r="N714" s="295">
        <f>N713</f>
        <v>12</v>
      </c>
      <c r="O714" s="295"/>
      <c r="P714" s="295"/>
      <c r="Q714" s="295"/>
      <c r="R714" s="295"/>
      <c r="S714" s="295"/>
      <c r="T714" s="295"/>
      <c r="U714" s="295"/>
      <c r="V714" s="295"/>
      <c r="W714" s="295"/>
      <c r="X714" s="295"/>
      <c r="Y714" s="411">
        <f>Y713</f>
        <v>0</v>
      </c>
      <c r="Z714" s="411">
        <f t="shared" ref="Z714" si="2059">Z713</f>
        <v>0</v>
      </c>
      <c r="AA714" s="411">
        <f t="shared" ref="AA714" si="2060">AA713</f>
        <v>0</v>
      </c>
      <c r="AB714" s="411">
        <f t="shared" ref="AB714" si="2061">AB713</f>
        <v>0</v>
      </c>
      <c r="AC714" s="411">
        <f t="shared" ref="AC714" si="2062">AC713</f>
        <v>0</v>
      </c>
      <c r="AD714" s="411">
        <f t="shared" ref="AD714" si="2063">AD713</f>
        <v>0</v>
      </c>
      <c r="AE714" s="411">
        <f t="shared" ref="AE714" si="2064">AE713</f>
        <v>0</v>
      </c>
      <c r="AF714" s="411">
        <f t="shared" ref="AF714" si="2065">AF713</f>
        <v>0</v>
      </c>
      <c r="AG714" s="411">
        <f t="shared" ref="AG714" si="2066">AG713</f>
        <v>0</v>
      </c>
      <c r="AH714" s="411">
        <f t="shared" ref="AH714" si="2067">AH713</f>
        <v>0</v>
      </c>
      <c r="AI714" s="411">
        <f t="shared" ref="AI714" si="2068">AI713</f>
        <v>0</v>
      </c>
      <c r="AJ714" s="411">
        <f t="shared" ref="AJ714" si="2069">AJ713</f>
        <v>0</v>
      </c>
      <c r="AK714" s="411">
        <f t="shared" ref="AK714" si="2070">AK713</f>
        <v>0</v>
      </c>
      <c r="AL714" s="411">
        <f t="shared" ref="AL714" si="2071">AL713</f>
        <v>0</v>
      </c>
      <c r="AM714" s="306"/>
    </row>
    <row r="715" spans="1:39" ht="15" hidden="1" outlineLevel="1">
      <c r="A715" s="532"/>
      <c r="B715" s="428"/>
      <c r="C715" s="291"/>
      <c r="D715" s="291"/>
      <c r="E715" s="291"/>
      <c r="F715" s="291"/>
      <c r="G715" s="291"/>
      <c r="H715" s="291"/>
      <c r="I715" s="291"/>
      <c r="J715" s="291"/>
      <c r="K715" s="291"/>
      <c r="L715" s="291"/>
      <c r="M715" s="291"/>
      <c r="N715" s="291"/>
      <c r="O715" s="291"/>
      <c r="P715" s="291"/>
      <c r="Q715" s="291"/>
      <c r="R715" s="291"/>
      <c r="S715" s="291"/>
      <c r="T715" s="291"/>
      <c r="U715" s="291"/>
      <c r="V715" s="291"/>
      <c r="W715" s="291"/>
      <c r="X715" s="291"/>
      <c r="Y715" s="412"/>
      <c r="Z715" s="425"/>
      <c r="AA715" s="425"/>
      <c r="AB715" s="425"/>
      <c r="AC715" s="425"/>
      <c r="AD715" s="425"/>
      <c r="AE715" s="425"/>
      <c r="AF715" s="425"/>
      <c r="AG715" s="425"/>
      <c r="AH715" s="425"/>
      <c r="AI715" s="425"/>
      <c r="AJ715" s="425"/>
      <c r="AK715" s="425"/>
      <c r="AL715" s="425"/>
      <c r="AM715" s="306"/>
    </row>
    <row r="716" spans="1:39" ht="30" hidden="1" outlineLevel="1">
      <c r="A716" s="532">
        <v>37</v>
      </c>
      <c r="B716" s="428" t="s">
        <v>129</v>
      </c>
      <c r="C716" s="291" t="s">
        <v>25</v>
      </c>
      <c r="D716" s="295"/>
      <c r="E716" s="295"/>
      <c r="F716" s="295"/>
      <c r="G716" s="295"/>
      <c r="H716" s="295"/>
      <c r="I716" s="295"/>
      <c r="J716" s="295"/>
      <c r="K716" s="295"/>
      <c r="L716" s="295"/>
      <c r="M716" s="295"/>
      <c r="N716" s="295">
        <v>12</v>
      </c>
      <c r="O716" s="295"/>
      <c r="P716" s="295"/>
      <c r="Q716" s="295"/>
      <c r="R716" s="295"/>
      <c r="S716" s="295"/>
      <c r="T716" s="295"/>
      <c r="U716" s="295"/>
      <c r="V716" s="295"/>
      <c r="W716" s="295"/>
      <c r="X716" s="295"/>
      <c r="Y716" s="426"/>
      <c r="Z716" s="410"/>
      <c r="AA716" s="410"/>
      <c r="AB716" s="410"/>
      <c r="AC716" s="410"/>
      <c r="AD716" s="410"/>
      <c r="AE716" s="410"/>
      <c r="AF716" s="415"/>
      <c r="AG716" s="415"/>
      <c r="AH716" s="415"/>
      <c r="AI716" s="415"/>
      <c r="AJ716" s="415"/>
      <c r="AK716" s="415"/>
      <c r="AL716" s="415"/>
      <c r="AM716" s="296">
        <f>SUM(Y716:AL716)</f>
        <v>0</v>
      </c>
    </row>
    <row r="717" spans="1:39" ht="15" hidden="1" outlineLevel="1">
      <c r="A717" s="532"/>
      <c r="B717" s="294" t="s">
        <v>310</v>
      </c>
      <c r="C717" s="291" t="s">
        <v>163</v>
      </c>
      <c r="D717" s="295"/>
      <c r="E717" s="295"/>
      <c r="F717" s="295"/>
      <c r="G717" s="295"/>
      <c r="H717" s="295"/>
      <c r="I717" s="295"/>
      <c r="J717" s="295"/>
      <c r="K717" s="295"/>
      <c r="L717" s="295"/>
      <c r="M717" s="295"/>
      <c r="N717" s="295">
        <f>N716</f>
        <v>12</v>
      </c>
      <c r="O717" s="295"/>
      <c r="P717" s="295"/>
      <c r="Q717" s="295"/>
      <c r="R717" s="295"/>
      <c r="S717" s="295"/>
      <c r="T717" s="295"/>
      <c r="U717" s="295"/>
      <c r="V717" s="295"/>
      <c r="W717" s="295"/>
      <c r="X717" s="295"/>
      <c r="Y717" s="411">
        <f>Y716</f>
        <v>0</v>
      </c>
      <c r="Z717" s="411">
        <f t="shared" ref="Z717" si="2072">Z716</f>
        <v>0</v>
      </c>
      <c r="AA717" s="411">
        <f t="shared" ref="AA717" si="2073">AA716</f>
        <v>0</v>
      </c>
      <c r="AB717" s="411">
        <f t="shared" ref="AB717" si="2074">AB716</f>
        <v>0</v>
      </c>
      <c r="AC717" s="411">
        <f t="shared" ref="AC717" si="2075">AC716</f>
        <v>0</v>
      </c>
      <c r="AD717" s="411">
        <f t="shared" ref="AD717" si="2076">AD716</f>
        <v>0</v>
      </c>
      <c r="AE717" s="411">
        <f t="shared" ref="AE717" si="2077">AE716</f>
        <v>0</v>
      </c>
      <c r="AF717" s="411">
        <f t="shared" ref="AF717" si="2078">AF716</f>
        <v>0</v>
      </c>
      <c r="AG717" s="411">
        <f t="shared" ref="AG717" si="2079">AG716</f>
        <v>0</v>
      </c>
      <c r="AH717" s="411">
        <f t="shared" ref="AH717" si="2080">AH716</f>
        <v>0</v>
      </c>
      <c r="AI717" s="411">
        <f t="shared" ref="AI717" si="2081">AI716</f>
        <v>0</v>
      </c>
      <c r="AJ717" s="411">
        <f t="shared" ref="AJ717" si="2082">AJ716</f>
        <v>0</v>
      </c>
      <c r="AK717" s="411">
        <f t="shared" ref="AK717" si="2083">AK716</f>
        <v>0</v>
      </c>
      <c r="AL717" s="411">
        <f t="shared" ref="AL717" si="2084">AL716</f>
        <v>0</v>
      </c>
      <c r="AM717" s="306"/>
    </row>
    <row r="718" spans="1:39" ht="15" hidden="1" outlineLevel="1">
      <c r="A718" s="532"/>
      <c r="B718" s="428"/>
      <c r="C718" s="291"/>
      <c r="D718" s="291"/>
      <c r="E718" s="291"/>
      <c r="F718" s="291"/>
      <c r="G718" s="291"/>
      <c r="H718" s="291"/>
      <c r="I718" s="291"/>
      <c r="J718" s="291"/>
      <c r="K718" s="291"/>
      <c r="L718" s="291"/>
      <c r="M718" s="291"/>
      <c r="N718" s="291"/>
      <c r="O718" s="291"/>
      <c r="P718" s="291"/>
      <c r="Q718" s="291"/>
      <c r="R718" s="291"/>
      <c r="S718" s="291"/>
      <c r="T718" s="291"/>
      <c r="U718" s="291"/>
      <c r="V718" s="291"/>
      <c r="W718" s="291"/>
      <c r="X718" s="291"/>
      <c r="Y718" s="412"/>
      <c r="Z718" s="425"/>
      <c r="AA718" s="425"/>
      <c r="AB718" s="425"/>
      <c r="AC718" s="425"/>
      <c r="AD718" s="425"/>
      <c r="AE718" s="425"/>
      <c r="AF718" s="425"/>
      <c r="AG718" s="425"/>
      <c r="AH718" s="425"/>
      <c r="AI718" s="425"/>
      <c r="AJ718" s="425"/>
      <c r="AK718" s="425"/>
      <c r="AL718" s="425"/>
      <c r="AM718" s="306"/>
    </row>
    <row r="719" spans="1:39" ht="15" hidden="1" outlineLevel="1">
      <c r="A719" s="532">
        <v>38</v>
      </c>
      <c r="B719" s="428" t="s">
        <v>130</v>
      </c>
      <c r="C719" s="291" t="s">
        <v>25</v>
      </c>
      <c r="D719" s="295"/>
      <c r="E719" s="295"/>
      <c r="F719" s="295"/>
      <c r="G719" s="295"/>
      <c r="H719" s="295"/>
      <c r="I719" s="295"/>
      <c r="J719" s="295"/>
      <c r="K719" s="295"/>
      <c r="L719" s="295"/>
      <c r="M719" s="295"/>
      <c r="N719" s="295">
        <v>12</v>
      </c>
      <c r="O719" s="295"/>
      <c r="P719" s="295"/>
      <c r="Q719" s="295"/>
      <c r="R719" s="295"/>
      <c r="S719" s="295"/>
      <c r="T719" s="295"/>
      <c r="U719" s="295"/>
      <c r="V719" s="295"/>
      <c r="W719" s="295"/>
      <c r="X719" s="295"/>
      <c r="Y719" s="426"/>
      <c r="Z719" s="410"/>
      <c r="AA719" s="410"/>
      <c r="AB719" s="410"/>
      <c r="AC719" s="410"/>
      <c r="AD719" s="410"/>
      <c r="AE719" s="410"/>
      <c r="AF719" s="415"/>
      <c r="AG719" s="415"/>
      <c r="AH719" s="415"/>
      <c r="AI719" s="415"/>
      <c r="AJ719" s="415"/>
      <c r="AK719" s="415"/>
      <c r="AL719" s="415"/>
      <c r="AM719" s="296">
        <f>SUM(Y719:AL719)</f>
        <v>0</v>
      </c>
    </row>
    <row r="720" spans="1:39" ht="15" hidden="1" outlineLevel="1">
      <c r="A720" s="532"/>
      <c r="B720" s="294" t="s">
        <v>310</v>
      </c>
      <c r="C720" s="291" t="s">
        <v>163</v>
      </c>
      <c r="D720" s="295"/>
      <c r="E720" s="295"/>
      <c r="F720" s="295"/>
      <c r="G720" s="295"/>
      <c r="H720" s="295"/>
      <c r="I720" s="295"/>
      <c r="J720" s="295"/>
      <c r="K720" s="295"/>
      <c r="L720" s="295"/>
      <c r="M720" s="295"/>
      <c r="N720" s="295">
        <f>N719</f>
        <v>12</v>
      </c>
      <c r="O720" s="295"/>
      <c r="P720" s="295"/>
      <c r="Q720" s="295"/>
      <c r="R720" s="295"/>
      <c r="S720" s="295"/>
      <c r="T720" s="295"/>
      <c r="U720" s="295"/>
      <c r="V720" s="295"/>
      <c r="W720" s="295"/>
      <c r="X720" s="295"/>
      <c r="Y720" s="411">
        <f>Y719</f>
        <v>0</v>
      </c>
      <c r="Z720" s="411">
        <f t="shared" ref="Z720" si="2085">Z719</f>
        <v>0</v>
      </c>
      <c r="AA720" s="411">
        <f t="shared" ref="AA720" si="2086">AA719</f>
        <v>0</v>
      </c>
      <c r="AB720" s="411">
        <f t="shared" ref="AB720" si="2087">AB719</f>
        <v>0</v>
      </c>
      <c r="AC720" s="411">
        <f t="shared" ref="AC720" si="2088">AC719</f>
        <v>0</v>
      </c>
      <c r="AD720" s="411">
        <f t="shared" ref="AD720" si="2089">AD719</f>
        <v>0</v>
      </c>
      <c r="AE720" s="411">
        <f t="shared" ref="AE720" si="2090">AE719</f>
        <v>0</v>
      </c>
      <c r="AF720" s="411">
        <f t="shared" ref="AF720" si="2091">AF719</f>
        <v>0</v>
      </c>
      <c r="AG720" s="411">
        <f t="shared" ref="AG720" si="2092">AG719</f>
        <v>0</v>
      </c>
      <c r="AH720" s="411">
        <f t="shared" ref="AH720" si="2093">AH719</f>
        <v>0</v>
      </c>
      <c r="AI720" s="411">
        <f t="shared" ref="AI720" si="2094">AI719</f>
        <v>0</v>
      </c>
      <c r="AJ720" s="411">
        <f t="shared" ref="AJ720" si="2095">AJ719</f>
        <v>0</v>
      </c>
      <c r="AK720" s="411">
        <f t="shared" ref="AK720" si="2096">AK719</f>
        <v>0</v>
      </c>
      <c r="AL720" s="411">
        <f t="shared" ref="AL720" si="2097">AL719</f>
        <v>0</v>
      </c>
      <c r="AM720" s="306"/>
    </row>
    <row r="721" spans="1:39" ht="15" hidden="1" outlineLevel="1">
      <c r="A721" s="532"/>
      <c r="B721" s="428"/>
      <c r="C721" s="291"/>
      <c r="D721" s="291"/>
      <c r="E721" s="291"/>
      <c r="F721" s="291"/>
      <c r="G721" s="291"/>
      <c r="H721" s="291"/>
      <c r="I721" s="291"/>
      <c r="J721" s="291"/>
      <c r="K721" s="291"/>
      <c r="L721" s="291"/>
      <c r="M721" s="291"/>
      <c r="N721" s="291"/>
      <c r="O721" s="291"/>
      <c r="P721" s="291"/>
      <c r="Q721" s="291"/>
      <c r="R721" s="291"/>
      <c r="S721" s="291"/>
      <c r="T721" s="291"/>
      <c r="U721" s="291"/>
      <c r="V721" s="291"/>
      <c r="W721" s="291"/>
      <c r="X721" s="291"/>
      <c r="Y721" s="412"/>
      <c r="Z721" s="425"/>
      <c r="AA721" s="425"/>
      <c r="AB721" s="425"/>
      <c r="AC721" s="425"/>
      <c r="AD721" s="425"/>
      <c r="AE721" s="425"/>
      <c r="AF721" s="425"/>
      <c r="AG721" s="425"/>
      <c r="AH721" s="425"/>
      <c r="AI721" s="425"/>
      <c r="AJ721" s="425"/>
      <c r="AK721" s="425"/>
      <c r="AL721" s="425"/>
      <c r="AM721" s="306"/>
    </row>
    <row r="722" spans="1:39" ht="30" hidden="1" outlineLevel="1">
      <c r="A722" s="532">
        <v>39</v>
      </c>
      <c r="B722" s="428" t="s">
        <v>131</v>
      </c>
      <c r="C722" s="291" t="s">
        <v>25</v>
      </c>
      <c r="D722" s="295"/>
      <c r="E722" s="295"/>
      <c r="F722" s="295"/>
      <c r="G722" s="295"/>
      <c r="H722" s="295"/>
      <c r="I722" s="295"/>
      <c r="J722" s="295"/>
      <c r="K722" s="295"/>
      <c r="L722" s="295"/>
      <c r="M722" s="295"/>
      <c r="N722" s="295">
        <v>12</v>
      </c>
      <c r="O722" s="295"/>
      <c r="P722" s="295"/>
      <c r="Q722" s="295"/>
      <c r="R722" s="295"/>
      <c r="S722" s="295"/>
      <c r="T722" s="295"/>
      <c r="U722" s="295"/>
      <c r="V722" s="295"/>
      <c r="W722" s="295"/>
      <c r="X722" s="295"/>
      <c r="Y722" s="426"/>
      <c r="Z722" s="410"/>
      <c r="AA722" s="410"/>
      <c r="AB722" s="410"/>
      <c r="AC722" s="410"/>
      <c r="AD722" s="410"/>
      <c r="AE722" s="410"/>
      <c r="AF722" s="415"/>
      <c r="AG722" s="415"/>
      <c r="AH722" s="415"/>
      <c r="AI722" s="415"/>
      <c r="AJ722" s="415"/>
      <c r="AK722" s="415"/>
      <c r="AL722" s="415"/>
      <c r="AM722" s="296">
        <f>SUM(Y722:AL722)</f>
        <v>0</v>
      </c>
    </row>
    <row r="723" spans="1:39" ht="15" hidden="1" outlineLevel="1">
      <c r="A723" s="532"/>
      <c r="B723" s="294" t="s">
        <v>310</v>
      </c>
      <c r="C723" s="291" t="s">
        <v>163</v>
      </c>
      <c r="D723" s="295"/>
      <c r="E723" s="295"/>
      <c r="F723" s="295"/>
      <c r="G723" s="295"/>
      <c r="H723" s="295"/>
      <c r="I723" s="295"/>
      <c r="J723" s="295"/>
      <c r="K723" s="295"/>
      <c r="L723" s="295"/>
      <c r="M723" s="295"/>
      <c r="N723" s="295">
        <f>N722</f>
        <v>12</v>
      </c>
      <c r="O723" s="295"/>
      <c r="P723" s="295"/>
      <c r="Q723" s="295"/>
      <c r="R723" s="295"/>
      <c r="S723" s="295"/>
      <c r="T723" s="295"/>
      <c r="U723" s="295"/>
      <c r="V723" s="295"/>
      <c r="W723" s="295"/>
      <c r="X723" s="295"/>
      <c r="Y723" s="411">
        <f>Y722</f>
        <v>0</v>
      </c>
      <c r="Z723" s="411">
        <f t="shared" ref="Z723" si="2098">Z722</f>
        <v>0</v>
      </c>
      <c r="AA723" s="411">
        <f t="shared" ref="AA723" si="2099">AA722</f>
        <v>0</v>
      </c>
      <c r="AB723" s="411">
        <f t="shared" ref="AB723" si="2100">AB722</f>
        <v>0</v>
      </c>
      <c r="AC723" s="411">
        <f t="shared" ref="AC723" si="2101">AC722</f>
        <v>0</v>
      </c>
      <c r="AD723" s="411">
        <f t="shared" ref="AD723" si="2102">AD722</f>
        <v>0</v>
      </c>
      <c r="AE723" s="411">
        <f t="shared" ref="AE723" si="2103">AE722</f>
        <v>0</v>
      </c>
      <c r="AF723" s="411">
        <f t="shared" ref="AF723" si="2104">AF722</f>
        <v>0</v>
      </c>
      <c r="AG723" s="411">
        <f t="shared" ref="AG723" si="2105">AG722</f>
        <v>0</v>
      </c>
      <c r="AH723" s="411">
        <f t="shared" ref="AH723" si="2106">AH722</f>
        <v>0</v>
      </c>
      <c r="AI723" s="411">
        <f t="shared" ref="AI723" si="2107">AI722</f>
        <v>0</v>
      </c>
      <c r="AJ723" s="411">
        <f t="shared" ref="AJ723" si="2108">AJ722</f>
        <v>0</v>
      </c>
      <c r="AK723" s="411">
        <f t="shared" ref="AK723" si="2109">AK722</f>
        <v>0</v>
      </c>
      <c r="AL723" s="411">
        <f t="shared" ref="AL723" si="2110">AL722</f>
        <v>0</v>
      </c>
      <c r="AM723" s="306"/>
    </row>
    <row r="724" spans="1:39" ht="15" hidden="1" outlineLevel="1">
      <c r="A724" s="532"/>
      <c r="B724" s="428"/>
      <c r="C724" s="291"/>
      <c r="D724" s="291"/>
      <c r="E724" s="291"/>
      <c r="F724" s="291"/>
      <c r="G724" s="291"/>
      <c r="H724" s="291"/>
      <c r="I724" s="291"/>
      <c r="J724" s="291"/>
      <c r="K724" s="291"/>
      <c r="L724" s="291"/>
      <c r="M724" s="291"/>
      <c r="N724" s="291"/>
      <c r="O724" s="291"/>
      <c r="P724" s="291"/>
      <c r="Q724" s="291"/>
      <c r="R724" s="291"/>
      <c r="S724" s="291"/>
      <c r="T724" s="291"/>
      <c r="U724" s="291"/>
      <c r="V724" s="291"/>
      <c r="W724" s="291"/>
      <c r="X724" s="291"/>
      <c r="Y724" s="412"/>
      <c r="Z724" s="425"/>
      <c r="AA724" s="425"/>
      <c r="AB724" s="425"/>
      <c r="AC724" s="425"/>
      <c r="AD724" s="425"/>
      <c r="AE724" s="425"/>
      <c r="AF724" s="425"/>
      <c r="AG724" s="425"/>
      <c r="AH724" s="425"/>
      <c r="AI724" s="425"/>
      <c r="AJ724" s="425"/>
      <c r="AK724" s="425"/>
      <c r="AL724" s="425"/>
      <c r="AM724" s="306"/>
    </row>
    <row r="725" spans="1:39" ht="30" hidden="1" outlineLevel="1">
      <c r="A725" s="532">
        <v>40</v>
      </c>
      <c r="B725" s="428" t="s">
        <v>132</v>
      </c>
      <c r="C725" s="291" t="s">
        <v>25</v>
      </c>
      <c r="D725" s="295"/>
      <c r="E725" s="295"/>
      <c r="F725" s="295"/>
      <c r="G725" s="295"/>
      <c r="H725" s="295"/>
      <c r="I725" s="295"/>
      <c r="J725" s="295"/>
      <c r="K725" s="295"/>
      <c r="L725" s="295"/>
      <c r="M725" s="295"/>
      <c r="N725" s="295">
        <v>12</v>
      </c>
      <c r="O725" s="295"/>
      <c r="P725" s="295"/>
      <c r="Q725" s="295"/>
      <c r="R725" s="295"/>
      <c r="S725" s="295"/>
      <c r="T725" s="295"/>
      <c r="U725" s="295"/>
      <c r="V725" s="295"/>
      <c r="W725" s="295"/>
      <c r="X725" s="295"/>
      <c r="Y725" s="426"/>
      <c r="Z725" s="410"/>
      <c r="AA725" s="410"/>
      <c r="AB725" s="410"/>
      <c r="AC725" s="410"/>
      <c r="AD725" s="410"/>
      <c r="AE725" s="410"/>
      <c r="AF725" s="415"/>
      <c r="AG725" s="415"/>
      <c r="AH725" s="415"/>
      <c r="AI725" s="415"/>
      <c r="AJ725" s="415"/>
      <c r="AK725" s="415"/>
      <c r="AL725" s="415"/>
      <c r="AM725" s="296">
        <f>SUM(Y725:AL725)</f>
        <v>0</v>
      </c>
    </row>
    <row r="726" spans="1:39" ht="15" hidden="1" outlineLevel="1">
      <c r="A726" s="532"/>
      <c r="B726" s="294" t="s">
        <v>310</v>
      </c>
      <c r="C726" s="291" t="s">
        <v>163</v>
      </c>
      <c r="D726" s="295"/>
      <c r="E726" s="295"/>
      <c r="F726" s="295"/>
      <c r="G726" s="295"/>
      <c r="H726" s="295"/>
      <c r="I726" s="295"/>
      <c r="J726" s="295"/>
      <c r="K726" s="295"/>
      <c r="L726" s="295"/>
      <c r="M726" s="295"/>
      <c r="N726" s="295">
        <f>N725</f>
        <v>12</v>
      </c>
      <c r="O726" s="295"/>
      <c r="P726" s="295"/>
      <c r="Q726" s="295"/>
      <c r="R726" s="295"/>
      <c r="S726" s="295"/>
      <c r="T726" s="295"/>
      <c r="U726" s="295"/>
      <c r="V726" s="295"/>
      <c r="W726" s="295"/>
      <c r="X726" s="295"/>
      <c r="Y726" s="411">
        <f>Y725</f>
        <v>0</v>
      </c>
      <c r="Z726" s="411">
        <f t="shared" ref="Z726" si="2111">Z725</f>
        <v>0</v>
      </c>
      <c r="AA726" s="411">
        <f t="shared" ref="AA726" si="2112">AA725</f>
        <v>0</v>
      </c>
      <c r="AB726" s="411">
        <f t="shared" ref="AB726" si="2113">AB725</f>
        <v>0</v>
      </c>
      <c r="AC726" s="411">
        <f t="shared" ref="AC726" si="2114">AC725</f>
        <v>0</v>
      </c>
      <c r="AD726" s="411">
        <f t="shared" ref="AD726" si="2115">AD725</f>
        <v>0</v>
      </c>
      <c r="AE726" s="411">
        <f t="shared" ref="AE726" si="2116">AE725</f>
        <v>0</v>
      </c>
      <c r="AF726" s="411">
        <f t="shared" ref="AF726" si="2117">AF725</f>
        <v>0</v>
      </c>
      <c r="AG726" s="411">
        <f t="shared" ref="AG726" si="2118">AG725</f>
        <v>0</v>
      </c>
      <c r="AH726" s="411">
        <f t="shared" ref="AH726" si="2119">AH725</f>
        <v>0</v>
      </c>
      <c r="AI726" s="411">
        <f t="shared" ref="AI726" si="2120">AI725</f>
        <v>0</v>
      </c>
      <c r="AJ726" s="411">
        <f t="shared" ref="AJ726" si="2121">AJ725</f>
        <v>0</v>
      </c>
      <c r="AK726" s="411">
        <f t="shared" ref="AK726" si="2122">AK725</f>
        <v>0</v>
      </c>
      <c r="AL726" s="411">
        <f t="shared" ref="AL726" si="2123">AL725</f>
        <v>0</v>
      </c>
      <c r="AM726" s="306"/>
    </row>
    <row r="727" spans="1:39" ht="15" hidden="1" outlineLevel="1">
      <c r="A727" s="532"/>
      <c r="B727" s="428"/>
      <c r="C727" s="291"/>
      <c r="D727" s="291"/>
      <c r="E727" s="291"/>
      <c r="F727" s="291"/>
      <c r="G727" s="291"/>
      <c r="H727" s="291"/>
      <c r="I727" s="291"/>
      <c r="J727" s="291"/>
      <c r="K727" s="291"/>
      <c r="L727" s="291"/>
      <c r="M727" s="291"/>
      <c r="N727" s="291"/>
      <c r="O727" s="291"/>
      <c r="P727" s="291"/>
      <c r="Q727" s="291"/>
      <c r="R727" s="291"/>
      <c r="S727" s="291"/>
      <c r="T727" s="291"/>
      <c r="U727" s="291"/>
      <c r="V727" s="291"/>
      <c r="W727" s="291"/>
      <c r="X727" s="291"/>
      <c r="Y727" s="412"/>
      <c r="Z727" s="425"/>
      <c r="AA727" s="425"/>
      <c r="AB727" s="425"/>
      <c r="AC727" s="425"/>
      <c r="AD727" s="425"/>
      <c r="AE727" s="425"/>
      <c r="AF727" s="425"/>
      <c r="AG727" s="425"/>
      <c r="AH727" s="425"/>
      <c r="AI727" s="425"/>
      <c r="AJ727" s="425"/>
      <c r="AK727" s="425"/>
      <c r="AL727" s="425"/>
      <c r="AM727" s="306"/>
    </row>
    <row r="728" spans="1:39" ht="45" hidden="1" outlineLevel="1">
      <c r="A728" s="532">
        <v>41</v>
      </c>
      <c r="B728" s="428" t="s">
        <v>133</v>
      </c>
      <c r="C728" s="291" t="s">
        <v>25</v>
      </c>
      <c r="D728" s="295"/>
      <c r="E728" s="295"/>
      <c r="F728" s="295"/>
      <c r="G728" s="295"/>
      <c r="H728" s="295"/>
      <c r="I728" s="295"/>
      <c r="J728" s="295"/>
      <c r="K728" s="295"/>
      <c r="L728" s="295"/>
      <c r="M728" s="295"/>
      <c r="N728" s="295">
        <v>12</v>
      </c>
      <c r="O728" s="295"/>
      <c r="P728" s="295"/>
      <c r="Q728" s="295"/>
      <c r="R728" s="295"/>
      <c r="S728" s="295"/>
      <c r="T728" s="295"/>
      <c r="U728" s="295"/>
      <c r="V728" s="295"/>
      <c r="W728" s="295"/>
      <c r="X728" s="295"/>
      <c r="Y728" s="426"/>
      <c r="Z728" s="410"/>
      <c r="AA728" s="410"/>
      <c r="AB728" s="410"/>
      <c r="AC728" s="410"/>
      <c r="AD728" s="410"/>
      <c r="AE728" s="410"/>
      <c r="AF728" s="415"/>
      <c r="AG728" s="415"/>
      <c r="AH728" s="415"/>
      <c r="AI728" s="415"/>
      <c r="AJ728" s="415"/>
      <c r="AK728" s="415"/>
      <c r="AL728" s="415"/>
      <c r="AM728" s="296">
        <f>SUM(Y728:AL728)</f>
        <v>0</v>
      </c>
    </row>
    <row r="729" spans="1:39" ht="15" hidden="1" outlineLevel="1">
      <c r="A729" s="532"/>
      <c r="B729" s="294" t="s">
        <v>310</v>
      </c>
      <c r="C729" s="291" t="s">
        <v>163</v>
      </c>
      <c r="D729" s="295"/>
      <c r="E729" s="295"/>
      <c r="F729" s="295"/>
      <c r="G729" s="295"/>
      <c r="H729" s="295"/>
      <c r="I729" s="295"/>
      <c r="J729" s="295"/>
      <c r="K729" s="295"/>
      <c r="L729" s="295"/>
      <c r="M729" s="295"/>
      <c r="N729" s="295">
        <f>N728</f>
        <v>12</v>
      </c>
      <c r="O729" s="295"/>
      <c r="P729" s="295"/>
      <c r="Q729" s="295"/>
      <c r="R729" s="295"/>
      <c r="S729" s="295"/>
      <c r="T729" s="295"/>
      <c r="U729" s="295"/>
      <c r="V729" s="295"/>
      <c r="W729" s="295"/>
      <c r="X729" s="295"/>
      <c r="Y729" s="411">
        <f>Y728</f>
        <v>0</v>
      </c>
      <c r="Z729" s="411">
        <f t="shared" ref="Z729" si="2124">Z728</f>
        <v>0</v>
      </c>
      <c r="AA729" s="411">
        <f t="shared" ref="AA729" si="2125">AA728</f>
        <v>0</v>
      </c>
      <c r="AB729" s="411">
        <f t="shared" ref="AB729" si="2126">AB728</f>
        <v>0</v>
      </c>
      <c r="AC729" s="411">
        <f t="shared" ref="AC729" si="2127">AC728</f>
        <v>0</v>
      </c>
      <c r="AD729" s="411">
        <f t="shared" ref="AD729" si="2128">AD728</f>
        <v>0</v>
      </c>
      <c r="AE729" s="411">
        <f t="shared" ref="AE729" si="2129">AE728</f>
        <v>0</v>
      </c>
      <c r="AF729" s="411">
        <f t="shared" ref="AF729" si="2130">AF728</f>
        <v>0</v>
      </c>
      <c r="AG729" s="411">
        <f t="shared" ref="AG729" si="2131">AG728</f>
        <v>0</v>
      </c>
      <c r="AH729" s="411">
        <f t="shared" ref="AH729" si="2132">AH728</f>
        <v>0</v>
      </c>
      <c r="AI729" s="411">
        <f t="shared" ref="AI729" si="2133">AI728</f>
        <v>0</v>
      </c>
      <c r="AJ729" s="411">
        <f t="shared" ref="AJ729" si="2134">AJ728</f>
        <v>0</v>
      </c>
      <c r="AK729" s="411">
        <f t="shared" ref="AK729" si="2135">AK728</f>
        <v>0</v>
      </c>
      <c r="AL729" s="411">
        <f t="shared" ref="AL729" si="2136">AL728</f>
        <v>0</v>
      </c>
      <c r="AM729" s="306"/>
    </row>
    <row r="730" spans="1:39" ht="15" hidden="1" outlineLevel="1">
      <c r="A730" s="532"/>
      <c r="B730" s="428"/>
      <c r="C730" s="291"/>
      <c r="D730" s="291"/>
      <c r="E730" s="291"/>
      <c r="F730" s="291"/>
      <c r="G730" s="291"/>
      <c r="H730" s="291"/>
      <c r="I730" s="291"/>
      <c r="J730" s="291"/>
      <c r="K730" s="291"/>
      <c r="L730" s="291"/>
      <c r="M730" s="291"/>
      <c r="N730" s="291"/>
      <c r="O730" s="291"/>
      <c r="P730" s="291"/>
      <c r="Q730" s="291"/>
      <c r="R730" s="291"/>
      <c r="S730" s="291"/>
      <c r="T730" s="291"/>
      <c r="U730" s="291"/>
      <c r="V730" s="291"/>
      <c r="W730" s="291"/>
      <c r="X730" s="291"/>
      <c r="Y730" s="412"/>
      <c r="Z730" s="425"/>
      <c r="AA730" s="425"/>
      <c r="AB730" s="425"/>
      <c r="AC730" s="425"/>
      <c r="AD730" s="425"/>
      <c r="AE730" s="425"/>
      <c r="AF730" s="425"/>
      <c r="AG730" s="425"/>
      <c r="AH730" s="425"/>
      <c r="AI730" s="425"/>
      <c r="AJ730" s="425"/>
      <c r="AK730" s="425"/>
      <c r="AL730" s="425"/>
      <c r="AM730" s="306"/>
    </row>
    <row r="731" spans="1:39" ht="30" hidden="1" outlineLevel="1">
      <c r="A731" s="532">
        <v>42</v>
      </c>
      <c r="B731" s="428" t="s">
        <v>134</v>
      </c>
      <c r="C731" s="291" t="s">
        <v>25</v>
      </c>
      <c r="D731" s="295"/>
      <c r="E731" s="295"/>
      <c r="F731" s="295"/>
      <c r="G731" s="295"/>
      <c r="H731" s="295"/>
      <c r="I731" s="295"/>
      <c r="J731" s="295"/>
      <c r="K731" s="295"/>
      <c r="L731" s="295"/>
      <c r="M731" s="295"/>
      <c r="N731" s="291"/>
      <c r="O731" s="295"/>
      <c r="P731" s="295"/>
      <c r="Q731" s="295"/>
      <c r="R731" s="295"/>
      <c r="S731" s="295"/>
      <c r="T731" s="295"/>
      <c r="U731" s="295"/>
      <c r="V731" s="295"/>
      <c r="W731" s="295"/>
      <c r="X731" s="295"/>
      <c r="Y731" s="426"/>
      <c r="Z731" s="410"/>
      <c r="AA731" s="410"/>
      <c r="AB731" s="410"/>
      <c r="AC731" s="410"/>
      <c r="AD731" s="410"/>
      <c r="AE731" s="410"/>
      <c r="AF731" s="415"/>
      <c r="AG731" s="415"/>
      <c r="AH731" s="415"/>
      <c r="AI731" s="415"/>
      <c r="AJ731" s="415"/>
      <c r="AK731" s="415"/>
      <c r="AL731" s="415"/>
      <c r="AM731" s="296">
        <f>SUM(Y731:AL731)</f>
        <v>0</v>
      </c>
    </row>
    <row r="732" spans="1:39" ht="15" hidden="1" outlineLevel="1">
      <c r="A732" s="532"/>
      <c r="B732" s="294" t="s">
        <v>310</v>
      </c>
      <c r="C732" s="291" t="s">
        <v>163</v>
      </c>
      <c r="D732" s="295"/>
      <c r="E732" s="295"/>
      <c r="F732" s="295"/>
      <c r="G732" s="295"/>
      <c r="H732" s="295"/>
      <c r="I732" s="295"/>
      <c r="J732" s="295"/>
      <c r="K732" s="295"/>
      <c r="L732" s="295"/>
      <c r="M732" s="295"/>
      <c r="N732" s="468"/>
      <c r="O732" s="295"/>
      <c r="P732" s="295"/>
      <c r="Q732" s="295"/>
      <c r="R732" s="295"/>
      <c r="S732" s="295"/>
      <c r="T732" s="295"/>
      <c r="U732" s="295"/>
      <c r="V732" s="295"/>
      <c r="W732" s="295"/>
      <c r="X732" s="295"/>
      <c r="Y732" s="411">
        <f>Y731</f>
        <v>0</v>
      </c>
      <c r="Z732" s="411">
        <f t="shared" ref="Z732" si="2137">Z731</f>
        <v>0</v>
      </c>
      <c r="AA732" s="411">
        <f t="shared" ref="AA732" si="2138">AA731</f>
        <v>0</v>
      </c>
      <c r="AB732" s="411">
        <f t="shared" ref="AB732" si="2139">AB731</f>
        <v>0</v>
      </c>
      <c r="AC732" s="411">
        <f t="shared" ref="AC732" si="2140">AC731</f>
        <v>0</v>
      </c>
      <c r="AD732" s="411">
        <f t="shared" ref="AD732" si="2141">AD731</f>
        <v>0</v>
      </c>
      <c r="AE732" s="411">
        <f t="shared" ref="AE732" si="2142">AE731</f>
        <v>0</v>
      </c>
      <c r="AF732" s="411">
        <f t="shared" ref="AF732" si="2143">AF731</f>
        <v>0</v>
      </c>
      <c r="AG732" s="411">
        <f t="shared" ref="AG732" si="2144">AG731</f>
        <v>0</v>
      </c>
      <c r="AH732" s="411">
        <f t="shared" ref="AH732" si="2145">AH731</f>
        <v>0</v>
      </c>
      <c r="AI732" s="411">
        <f t="shared" ref="AI732" si="2146">AI731</f>
        <v>0</v>
      </c>
      <c r="AJ732" s="411">
        <f t="shared" ref="AJ732" si="2147">AJ731</f>
        <v>0</v>
      </c>
      <c r="AK732" s="411">
        <f t="shared" ref="AK732" si="2148">AK731</f>
        <v>0</v>
      </c>
      <c r="AL732" s="411">
        <f t="shared" ref="AL732" si="2149">AL731</f>
        <v>0</v>
      </c>
      <c r="AM732" s="306"/>
    </row>
    <row r="733" spans="1:39" ht="15" hidden="1" outlineLevel="1">
      <c r="A733" s="532"/>
      <c r="B733" s="428"/>
      <c r="C733" s="291"/>
      <c r="D733" s="291"/>
      <c r="E733" s="291"/>
      <c r="F733" s="291"/>
      <c r="G733" s="291"/>
      <c r="H733" s="291"/>
      <c r="I733" s="291"/>
      <c r="J733" s="291"/>
      <c r="K733" s="291"/>
      <c r="L733" s="291"/>
      <c r="M733" s="291"/>
      <c r="N733" s="291"/>
      <c r="O733" s="291"/>
      <c r="P733" s="291"/>
      <c r="Q733" s="291"/>
      <c r="R733" s="291"/>
      <c r="S733" s="291"/>
      <c r="T733" s="291"/>
      <c r="U733" s="291"/>
      <c r="V733" s="291"/>
      <c r="W733" s="291"/>
      <c r="X733" s="291"/>
      <c r="Y733" s="412"/>
      <c r="Z733" s="425"/>
      <c r="AA733" s="425"/>
      <c r="AB733" s="425"/>
      <c r="AC733" s="425"/>
      <c r="AD733" s="425"/>
      <c r="AE733" s="425"/>
      <c r="AF733" s="425"/>
      <c r="AG733" s="425"/>
      <c r="AH733" s="425"/>
      <c r="AI733" s="425"/>
      <c r="AJ733" s="425"/>
      <c r="AK733" s="425"/>
      <c r="AL733" s="425"/>
      <c r="AM733" s="306"/>
    </row>
    <row r="734" spans="1:39" ht="15" hidden="1" outlineLevel="1">
      <c r="A734" s="532">
        <v>43</v>
      </c>
      <c r="B734" s="428" t="s">
        <v>135</v>
      </c>
      <c r="C734" s="291" t="s">
        <v>25</v>
      </c>
      <c r="D734" s="295"/>
      <c r="E734" s="295"/>
      <c r="F734" s="295"/>
      <c r="G734" s="295"/>
      <c r="H734" s="295"/>
      <c r="I734" s="295"/>
      <c r="J734" s="295"/>
      <c r="K734" s="295"/>
      <c r="L734" s="295"/>
      <c r="M734" s="295"/>
      <c r="N734" s="295">
        <v>12</v>
      </c>
      <c r="O734" s="295"/>
      <c r="P734" s="295"/>
      <c r="Q734" s="295"/>
      <c r="R734" s="295"/>
      <c r="S734" s="295"/>
      <c r="T734" s="295"/>
      <c r="U734" s="295"/>
      <c r="V734" s="295"/>
      <c r="W734" s="295"/>
      <c r="X734" s="295"/>
      <c r="Y734" s="426"/>
      <c r="Z734" s="410"/>
      <c r="AA734" s="410"/>
      <c r="AB734" s="410"/>
      <c r="AC734" s="410"/>
      <c r="AD734" s="410"/>
      <c r="AE734" s="410"/>
      <c r="AF734" s="415"/>
      <c r="AG734" s="415"/>
      <c r="AH734" s="415"/>
      <c r="AI734" s="415"/>
      <c r="AJ734" s="415"/>
      <c r="AK734" s="415"/>
      <c r="AL734" s="415"/>
      <c r="AM734" s="296">
        <f>SUM(Y734:AL734)</f>
        <v>0</v>
      </c>
    </row>
    <row r="735" spans="1:39" ht="15" hidden="1" outlineLevel="1">
      <c r="A735" s="532"/>
      <c r="B735" s="294" t="s">
        <v>310</v>
      </c>
      <c r="C735" s="291" t="s">
        <v>163</v>
      </c>
      <c r="D735" s="295"/>
      <c r="E735" s="295"/>
      <c r="F735" s="295"/>
      <c r="G735" s="295"/>
      <c r="H735" s="295"/>
      <c r="I735" s="295"/>
      <c r="J735" s="295"/>
      <c r="K735" s="295"/>
      <c r="L735" s="295"/>
      <c r="M735" s="295"/>
      <c r="N735" s="295">
        <f>N734</f>
        <v>12</v>
      </c>
      <c r="O735" s="295"/>
      <c r="P735" s="295"/>
      <c r="Q735" s="295"/>
      <c r="R735" s="295"/>
      <c r="S735" s="295"/>
      <c r="T735" s="295"/>
      <c r="U735" s="295"/>
      <c r="V735" s="295"/>
      <c r="W735" s="295"/>
      <c r="X735" s="295"/>
      <c r="Y735" s="411">
        <f>Y734</f>
        <v>0</v>
      </c>
      <c r="Z735" s="411">
        <f t="shared" ref="Z735" si="2150">Z734</f>
        <v>0</v>
      </c>
      <c r="AA735" s="411">
        <f t="shared" ref="AA735" si="2151">AA734</f>
        <v>0</v>
      </c>
      <c r="AB735" s="411">
        <f t="shared" ref="AB735" si="2152">AB734</f>
        <v>0</v>
      </c>
      <c r="AC735" s="411">
        <f t="shared" ref="AC735" si="2153">AC734</f>
        <v>0</v>
      </c>
      <c r="AD735" s="411">
        <f t="shared" ref="AD735" si="2154">AD734</f>
        <v>0</v>
      </c>
      <c r="AE735" s="411">
        <f t="shared" ref="AE735" si="2155">AE734</f>
        <v>0</v>
      </c>
      <c r="AF735" s="411">
        <f t="shared" ref="AF735" si="2156">AF734</f>
        <v>0</v>
      </c>
      <c r="AG735" s="411">
        <f t="shared" ref="AG735" si="2157">AG734</f>
        <v>0</v>
      </c>
      <c r="AH735" s="411">
        <f t="shared" ref="AH735" si="2158">AH734</f>
        <v>0</v>
      </c>
      <c r="AI735" s="411">
        <f t="shared" ref="AI735" si="2159">AI734</f>
        <v>0</v>
      </c>
      <c r="AJ735" s="411">
        <f t="shared" ref="AJ735" si="2160">AJ734</f>
        <v>0</v>
      </c>
      <c r="AK735" s="411">
        <f t="shared" ref="AK735" si="2161">AK734</f>
        <v>0</v>
      </c>
      <c r="AL735" s="411">
        <f t="shared" ref="AL735" si="2162">AL734</f>
        <v>0</v>
      </c>
      <c r="AM735" s="306"/>
    </row>
    <row r="736" spans="1:39" ht="15" hidden="1" outlineLevel="1">
      <c r="A736" s="532"/>
      <c r="B736" s="428"/>
      <c r="C736" s="291"/>
      <c r="D736" s="291"/>
      <c r="E736" s="291"/>
      <c r="F736" s="291"/>
      <c r="G736" s="291"/>
      <c r="H736" s="291"/>
      <c r="I736" s="291"/>
      <c r="J736" s="291"/>
      <c r="K736" s="291"/>
      <c r="L736" s="291"/>
      <c r="M736" s="291"/>
      <c r="N736" s="291"/>
      <c r="O736" s="291"/>
      <c r="P736" s="291"/>
      <c r="Q736" s="291"/>
      <c r="R736" s="291"/>
      <c r="S736" s="291"/>
      <c r="T736" s="291"/>
      <c r="U736" s="291"/>
      <c r="V736" s="291"/>
      <c r="W736" s="291"/>
      <c r="X736" s="291"/>
      <c r="Y736" s="412"/>
      <c r="Z736" s="425"/>
      <c r="AA736" s="425"/>
      <c r="AB736" s="425"/>
      <c r="AC736" s="425"/>
      <c r="AD736" s="425"/>
      <c r="AE736" s="425"/>
      <c r="AF736" s="425"/>
      <c r="AG736" s="425"/>
      <c r="AH736" s="425"/>
      <c r="AI736" s="425"/>
      <c r="AJ736" s="425"/>
      <c r="AK736" s="425"/>
      <c r="AL736" s="425"/>
      <c r="AM736" s="306"/>
    </row>
    <row r="737" spans="1:39" ht="45" hidden="1" outlineLevel="1">
      <c r="A737" s="532">
        <v>44</v>
      </c>
      <c r="B737" s="428" t="s">
        <v>136</v>
      </c>
      <c r="C737" s="291" t="s">
        <v>25</v>
      </c>
      <c r="D737" s="295"/>
      <c r="E737" s="295"/>
      <c r="F737" s="295"/>
      <c r="G737" s="295"/>
      <c r="H737" s="295"/>
      <c r="I737" s="295"/>
      <c r="J737" s="295"/>
      <c r="K737" s="295"/>
      <c r="L737" s="295"/>
      <c r="M737" s="295"/>
      <c r="N737" s="295">
        <v>12</v>
      </c>
      <c r="O737" s="295"/>
      <c r="P737" s="295"/>
      <c r="Q737" s="295"/>
      <c r="R737" s="295"/>
      <c r="S737" s="295"/>
      <c r="T737" s="295"/>
      <c r="U737" s="295"/>
      <c r="V737" s="295"/>
      <c r="W737" s="295"/>
      <c r="X737" s="295"/>
      <c r="Y737" s="426"/>
      <c r="Z737" s="410"/>
      <c r="AA737" s="410"/>
      <c r="AB737" s="410"/>
      <c r="AC737" s="410"/>
      <c r="AD737" s="410"/>
      <c r="AE737" s="410"/>
      <c r="AF737" s="415"/>
      <c r="AG737" s="415"/>
      <c r="AH737" s="415"/>
      <c r="AI737" s="415"/>
      <c r="AJ737" s="415"/>
      <c r="AK737" s="415"/>
      <c r="AL737" s="415"/>
      <c r="AM737" s="296">
        <f>SUM(Y737:AL737)</f>
        <v>0</v>
      </c>
    </row>
    <row r="738" spans="1:39" ht="15" hidden="1" outlineLevel="1">
      <c r="A738" s="532"/>
      <c r="B738" s="294" t="s">
        <v>310</v>
      </c>
      <c r="C738" s="291" t="s">
        <v>163</v>
      </c>
      <c r="D738" s="295"/>
      <c r="E738" s="295"/>
      <c r="F738" s="295"/>
      <c r="G738" s="295"/>
      <c r="H738" s="295"/>
      <c r="I738" s="295"/>
      <c r="J738" s="295"/>
      <c r="K738" s="295"/>
      <c r="L738" s="295"/>
      <c r="M738" s="295"/>
      <c r="N738" s="295">
        <f>N737</f>
        <v>12</v>
      </c>
      <c r="O738" s="295"/>
      <c r="P738" s="295"/>
      <c r="Q738" s="295"/>
      <c r="R738" s="295"/>
      <c r="S738" s="295"/>
      <c r="T738" s="295"/>
      <c r="U738" s="295"/>
      <c r="V738" s="295"/>
      <c r="W738" s="295"/>
      <c r="X738" s="295"/>
      <c r="Y738" s="411">
        <f>Y737</f>
        <v>0</v>
      </c>
      <c r="Z738" s="411">
        <f t="shared" ref="Z738" si="2163">Z737</f>
        <v>0</v>
      </c>
      <c r="AA738" s="411">
        <f t="shared" ref="AA738" si="2164">AA737</f>
        <v>0</v>
      </c>
      <c r="AB738" s="411">
        <f t="shared" ref="AB738" si="2165">AB737</f>
        <v>0</v>
      </c>
      <c r="AC738" s="411">
        <f t="shared" ref="AC738" si="2166">AC737</f>
        <v>0</v>
      </c>
      <c r="AD738" s="411">
        <f t="shared" ref="AD738" si="2167">AD737</f>
        <v>0</v>
      </c>
      <c r="AE738" s="411">
        <f t="shared" ref="AE738" si="2168">AE737</f>
        <v>0</v>
      </c>
      <c r="AF738" s="411">
        <f t="shared" ref="AF738" si="2169">AF737</f>
        <v>0</v>
      </c>
      <c r="AG738" s="411">
        <f t="shared" ref="AG738" si="2170">AG737</f>
        <v>0</v>
      </c>
      <c r="AH738" s="411">
        <f t="shared" ref="AH738" si="2171">AH737</f>
        <v>0</v>
      </c>
      <c r="AI738" s="411">
        <f t="shared" ref="AI738" si="2172">AI737</f>
        <v>0</v>
      </c>
      <c r="AJ738" s="411">
        <f t="shared" ref="AJ738" si="2173">AJ737</f>
        <v>0</v>
      </c>
      <c r="AK738" s="411">
        <f t="shared" ref="AK738" si="2174">AK737</f>
        <v>0</v>
      </c>
      <c r="AL738" s="411">
        <f t="shared" ref="AL738" si="2175">AL737</f>
        <v>0</v>
      </c>
      <c r="AM738" s="306"/>
    </row>
    <row r="739" spans="1:39" ht="15" hidden="1" outlineLevel="1">
      <c r="A739" s="532"/>
      <c r="B739" s="428"/>
      <c r="C739" s="291"/>
      <c r="D739" s="291"/>
      <c r="E739" s="291"/>
      <c r="F739" s="291"/>
      <c r="G739" s="291"/>
      <c r="H739" s="291"/>
      <c r="I739" s="291"/>
      <c r="J739" s="291"/>
      <c r="K739" s="291"/>
      <c r="L739" s="291"/>
      <c r="M739" s="291"/>
      <c r="N739" s="291"/>
      <c r="O739" s="291"/>
      <c r="P739" s="291"/>
      <c r="Q739" s="291"/>
      <c r="R739" s="291"/>
      <c r="S739" s="291"/>
      <c r="T739" s="291"/>
      <c r="U739" s="291"/>
      <c r="V739" s="291"/>
      <c r="W739" s="291"/>
      <c r="X739" s="291"/>
      <c r="Y739" s="412"/>
      <c r="Z739" s="425"/>
      <c r="AA739" s="425"/>
      <c r="AB739" s="425"/>
      <c r="AC739" s="425"/>
      <c r="AD739" s="425"/>
      <c r="AE739" s="425"/>
      <c r="AF739" s="425"/>
      <c r="AG739" s="425"/>
      <c r="AH739" s="425"/>
      <c r="AI739" s="425"/>
      <c r="AJ739" s="425"/>
      <c r="AK739" s="425"/>
      <c r="AL739" s="425"/>
      <c r="AM739" s="306"/>
    </row>
    <row r="740" spans="1:39" ht="30" hidden="1" outlineLevel="1">
      <c r="A740" s="532">
        <v>45</v>
      </c>
      <c r="B740" s="428" t="s">
        <v>137</v>
      </c>
      <c r="C740" s="291" t="s">
        <v>25</v>
      </c>
      <c r="D740" s="295"/>
      <c r="E740" s="295"/>
      <c r="F740" s="295"/>
      <c r="G740" s="295"/>
      <c r="H740" s="295"/>
      <c r="I740" s="295"/>
      <c r="J740" s="295"/>
      <c r="K740" s="295"/>
      <c r="L740" s="295"/>
      <c r="M740" s="295"/>
      <c r="N740" s="295">
        <v>12</v>
      </c>
      <c r="O740" s="295"/>
      <c r="P740" s="295"/>
      <c r="Q740" s="295"/>
      <c r="R740" s="295"/>
      <c r="S740" s="295"/>
      <c r="T740" s="295"/>
      <c r="U740" s="295"/>
      <c r="V740" s="295"/>
      <c r="W740" s="295"/>
      <c r="X740" s="295"/>
      <c r="Y740" s="426"/>
      <c r="Z740" s="410"/>
      <c r="AA740" s="410"/>
      <c r="AB740" s="410"/>
      <c r="AC740" s="410"/>
      <c r="AD740" s="410"/>
      <c r="AE740" s="410"/>
      <c r="AF740" s="415"/>
      <c r="AG740" s="415"/>
      <c r="AH740" s="415"/>
      <c r="AI740" s="415"/>
      <c r="AJ740" s="415"/>
      <c r="AK740" s="415"/>
      <c r="AL740" s="415"/>
      <c r="AM740" s="296">
        <f>SUM(Y740:AL740)</f>
        <v>0</v>
      </c>
    </row>
    <row r="741" spans="1:39" ht="15" hidden="1" outlineLevel="1">
      <c r="A741" s="532"/>
      <c r="B741" s="294" t="s">
        <v>310</v>
      </c>
      <c r="C741" s="291" t="s">
        <v>163</v>
      </c>
      <c r="D741" s="295"/>
      <c r="E741" s="295"/>
      <c r="F741" s="295"/>
      <c r="G741" s="295"/>
      <c r="H741" s="295"/>
      <c r="I741" s="295"/>
      <c r="J741" s="295"/>
      <c r="K741" s="295"/>
      <c r="L741" s="295"/>
      <c r="M741" s="295"/>
      <c r="N741" s="295">
        <f>N740</f>
        <v>12</v>
      </c>
      <c r="O741" s="295"/>
      <c r="P741" s="295"/>
      <c r="Q741" s="295"/>
      <c r="R741" s="295"/>
      <c r="S741" s="295"/>
      <c r="T741" s="295"/>
      <c r="U741" s="295"/>
      <c r="V741" s="295"/>
      <c r="W741" s="295"/>
      <c r="X741" s="295"/>
      <c r="Y741" s="411">
        <f>Y740</f>
        <v>0</v>
      </c>
      <c r="Z741" s="411">
        <f t="shared" ref="Z741" si="2176">Z740</f>
        <v>0</v>
      </c>
      <c r="AA741" s="411">
        <f t="shared" ref="AA741" si="2177">AA740</f>
        <v>0</v>
      </c>
      <c r="AB741" s="411">
        <f t="shared" ref="AB741" si="2178">AB740</f>
        <v>0</v>
      </c>
      <c r="AC741" s="411">
        <f t="shared" ref="AC741" si="2179">AC740</f>
        <v>0</v>
      </c>
      <c r="AD741" s="411">
        <f t="shared" ref="AD741" si="2180">AD740</f>
        <v>0</v>
      </c>
      <c r="AE741" s="411">
        <f t="shared" ref="AE741" si="2181">AE740</f>
        <v>0</v>
      </c>
      <c r="AF741" s="411">
        <f t="shared" ref="AF741" si="2182">AF740</f>
        <v>0</v>
      </c>
      <c r="AG741" s="411">
        <f t="shared" ref="AG741" si="2183">AG740</f>
        <v>0</v>
      </c>
      <c r="AH741" s="411">
        <f t="shared" ref="AH741" si="2184">AH740</f>
        <v>0</v>
      </c>
      <c r="AI741" s="411">
        <f t="shared" ref="AI741" si="2185">AI740</f>
        <v>0</v>
      </c>
      <c r="AJ741" s="411">
        <f t="shared" ref="AJ741" si="2186">AJ740</f>
        <v>0</v>
      </c>
      <c r="AK741" s="411">
        <f t="shared" ref="AK741" si="2187">AK740</f>
        <v>0</v>
      </c>
      <c r="AL741" s="411">
        <f t="shared" ref="AL741" si="2188">AL740</f>
        <v>0</v>
      </c>
      <c r="AM741" s="306"/>
    </row>
    <row r="742" spans="1:39" ht="15" hidden="1" outlineLevel="1">
      <c r="A742" s="532"/>
      <c r="B742" s="428"/>
      <c r="C742" s="291"/>
      <c r="D742" s="291"/>
      <c r="E742" s="291"/>
      <c r="F742" s="291"/>
      <c r="G742" s="291"/>
      <c r="H742" s="291"/>
      <c r="I742" s="291"/>
      <c r="J742" s="291"/>
      <c r="K742" s="291"/>
      <c r="L742" s="291"/>
      <c r="M742" s="291"/>
      <c r="N742" s="291"/>
      <c r="O742" s="291"/>
      <c r="P742" s="291"/>
      <c r="Q742" s="291"/>
      <c r="R742" s="291"/>
      <c r="S742" s="291"/>
      <c r="T742" s="291"/>
      <c r="U742" s="291"/>
      <c r="V742" s="291"/>
      <c r="W742" s="291"/>
      <c r="X742" s="291"/>
      <c r="Y742" s="412"/>
      <c r="Z742" s="425"/>
      <c r="AA742" s="425"/>
      <c r="AB742" s="425"/>
      <c r="AC742" s="425"/>
      <c r="AD742" s="425"/>
      <c r="AE742" s="425"/>
      <c r="AF742" s="425"/>
      <c r="AG742" s="425"/>
      <c r="AH742" s="425"/>
      <c r="AI742" s="425"/>
      <c r="AJ742" s="425"/>
      <c r="AK742" s="425"/>
      <c r="AL742" s="425"/>
      <c r="AM742" s="306"/>
    </row>
    <row r="743" spans="1:39" ht="30" hidden="1" outlineLevel="1">
      <c r="A743" s="532">
        <v>46</v>
      </c>
      <c r="B743" s="428" t="s">
        <v>138</v>
      </c>
      <c r="C743" s="291" t="s">
        <v>25</v>
      </c>
      <c r="D743" s="295"/>
      <c r="E743" s="295"/>
      <c r="F743" s="295"/>
      <c r="G743" s="295"/>
      <c r="H743" s="295"/>
      <c r="I743" s="295"/>
      <c r="J743" s="295"/>
      <c r="K743" s="295"/>
      <c r="L743" s="295"/>
      <c r="M743" s="295"/>
      <c r="N743" s="295">
        <v>12</v>
      </c>
      <c r="O743" s="295"/>
      <c r="P743" s="295"/>
      <c r="Q743" s="295"/>
      <c r="R743" s="295"/>
      <c r="S743" s="295"/>
      <c r="T743" s="295"/>
      <c r="U743" s="295"/>
      <c r="V743" s="295"/>
      <c r="W743" s="295"/>
      <c r="X743" s="295"/>
      <c r="Y743" s="426"/>
      <c r="Z743" s="410"/>
      <c r="AA743" s="410"/>
      <c r="AB743" s="410"/>
      <c r="AC743" s="410"/>
      <c r="AD743" s="410"/>
      <c r="AE743" s="410"/>
      <c r="AF743" s="415"/>
      <c r="AG743" s="415"/>
      <c r="AH743" s="415"/>
      <c r="AI743" s="415"/>
      <c r="AJ743" s="415"/>
      <c r="AK743" s="415"/>
      <c r="AL743" s="415"/>
      <c r="AM743" s="296">
        <f>SUM(Y743:AL743)</f>
        <v>0</v>
      </c>
    </row>
    <row r="744" spans="1:39" ht="15" hidden="1" outlineLevel="1">
      <c r="A744" s="532"/>
      <c r="B744" s="294" t="s">
        <v>310</v>
      </c>
      <c r="C744" s="291" t="s">
        <v>163</v>
      </c>
      <c r="D744" s="295"/>
      <c r="E744" s="295"/>
      <c r="F744" s="295"/>
      <c r="G744" s="295"/>
      <c r="H744" s="295"/>
      <c r="I744" s="295"/>
      <c r="J744" s="295"/>
      <c r="K744" s="295"/>
      <c r="L744" s="295"/>
      <c r="M744" s="295"/>
      <c r="N744" s="295">
        <f>N743</f>
        <v>12</v>
      </c>
      <c r="O744" s="295"/>
      <c r="P744" s="295"/>
      <c r="Q744" s="295"/>
      <c r="R744" s="295"/>
      <c r="S744" s="295"/>
      <c r="T744" s="295"/>
      <c r="U744" s="295"/>
      <c r="V744" s="295"/>
      <c r="W744" s="295"/>
      <c r="X744" s="295"/>
      <c r="Y744" s="411">
        <f>Y743</f>
        <v>0</v>
      </c>
      <c r="Z744" s="411">
        <f t="shared" ref="Z744" si="2189">Z743</f>
        <v>0</v>
      </c>
      <c r="AA744" s="411">
        <f t="shared" ref="AA744" si="2190">AA743</f>
        <v>0</v>
      </c>
      <c r="AB744" s="411">
        <f t="shared" ref="AB744" si="2191">AB743</f>
        <v>0</v>
      </c>
      <c r="AC744" s="411">
        <f t="shared" ref="AC744" si="2192">AC743</f>
        <v>0</v>
      </c>
      <c r="AD744" s="411">
        <f t="shared" ref="AD744" si="2193">AD743</f>
        <v>0</v>
      </c>
      <c r="AE744" s="411">
        <f t="shared" ref="AE744" si="2194">AE743</f>
        <v>0</v>
      </c>
      <c r="AF744" s="411">
        <f t="shared" ref="AF744" si="2195">AF743</f>
        <v>0</v>
      </c>
      <c r="AG744" s="411">
        <f t="shared" ref="AG744" si="2196">AG743</f>
        <v>0</v>
      </c>
      <c r="AH744" s="411">
        <f t="shared" ref="AH744" si="2197">AH743</f>
        <v>0</v>
      </c>
      <c r="AI744" s="411">
        <f t="shared" ref="AI744" si="2198">AI743</f>
        <v>0</v>
      </c>
      <c r="AJ744" s="411">
        <f t="shared" ref="AJ744" si="2199">AJ743</f>
        <v>0</v>
      </c>
      <c r="AK744" s="411">
        <f t="shared" ref="AK744" si="2200">AK743</f>
        <v>0</v>
      </c>
      <c r="AL744" s="411">
        <f t="shared" ref="AL744" si="2201">AL743</f>
        <v>0</v>
      </c>
      <c r="AM744" s="306"/>
    </row>
    <row r="745" spans="1:39" ht="15" hidden="1" outlineLevel="1">
      <c r="A745" s="532"/>
      <c r="B745" s="428"/>
      <c r="C745" s="291"/>
      <c r="D745" s="291"/>
      <c r="E745" s="291"/>
      <c r="F745" s="291"/>
      <c r="G745" s="291"/>
      <c r="H745" s="291"/>
      <c r="I745" s="291"/>
      <c r="J745" s="291"/>
      <c r="K745" s="291"/>
      <c r="L745" s="291"/>
      <c r="M745" s="291"/>
      <c r="N745" s="291"/>
      <c r="O745" s="291"/>
      <c r="P745" s="291"/>
      <c r="Q745" s="291"/>
      <c r="R745" s="291"/>
      <c r="S745" s="291"/>
      <c r="T745" s="291"/>
      <c r="U745" s="291"/>
      <c r="V745" s="291"/>
      <c r="W745" s="291"/>
      <c r="X745" s="291"/>
      <c r="Y745" s="412"/>
      <c r="Z745" s="425"/>
      <c r="AA745" s="425"/>
      <c r="AB745" s="425"/>
      <c r="AC745" s="425"/>
      <c r="AD745" s="425"/>
      <c r="AE745" s="425"/>
      <c r="AF745" s="425"/>
      <c r="AG745" s="425"/>
      <c r="AH745" s="425"/>
      <c r="AI745" s="425"/>
      <c r="AJ745" s="425"/>
      <c r="AK745" s="425"/>
      <c r="AL745" s="425"/>
      <c r="AM745" s="306"/>
    </row>
    <row r="746" spans="1:39" ht="30" hidden="1" outlineLevel="1">
      <c r="A746" s="532">
        <v>47</v>
      </c>
      <c r="B746" s="428" t="s">
        <v>139</v>
      </c>
      <c r="C746" s="291" t="s">
        <v>25</v>
      </c>
      <c r="D746" s="295"/>
      <c r="E746" s="295"/>
      <c r="F746" s="295"/>
      <c r="G746" s="295"/>
      <c r="H746" s="295"/>
      <c r="I746" s="295"/>
      <c r="J746" s="295"/>
      <c r="K746" s="295"/>
      <c r="L746" s="295"/>
      <c r="M746" s="295"/>
      <c r="N746" s="295">
        <v>12</v>
      </c>
      <c r="O746" s="295"/>
      <c r="P746" s="295"/>
      <c r="Q746" s="295"/>
      <c r="R746" s="295"/>
      <c r="S746" s="295"/>
      <c r="T746" s="295"/>
      <c r="U746" s="295"/>
      <c r="V746" s="295"/>
      <c r="W746" s="295"/>
      <c r="X746" s="295"/>
      <c r="Y746" s="426"/>
      <c r="Z746" s="410"/>
      <c r="AA746" s="410"/>
      <c r="AB746" s="410"/>
      <c r="AC746" s="410"/>
      <c r="AD746" s="410"/>
      <c r="AE746" s="410"/>
      <c r="AF746" s="415"/>
      <c r="AG746" s="415"/>
      <c r="AH746" s="415"/>
      <c r="AI746" s="415"/>
      <c r="AJ746" s="415"/>
      <c r="AK746" s="415"/>
      <c r="AL746" s="415"/>
      <c r="AM746" s="296">
        <f>SUM(Y746:AL746)</f>
        <v>0</v>
      </c>
    </row>
    <row r="747" spans="1:39" ht="15" hidden="1" outlineLevel="1">
      <c r="A747" s="532"/>
      <c r="B747" s="294" t="s">
        <v>310</v>
      </c>
      <c r="C747" s="291" t="s">
        <v>163</v>
      </c>
      <c r="D747" s="295"/>
      <c r="E747" s="295"/>
      <c r="F747" s="295"/>
      <c r="G747" s="295"/>
      <c r="H747" s="295"/>
      <c r="I747" s="295"/>
      <c r="J747" s="295"/>
      <c r="K747" s="295"/>
      <c r="L747" s="295"/>
      <c r="M747" s="295"/>
      <c r="N747" s="295">
        <f>N746</f>
        <v>12</v>
      </c>
      <c r="O747" s="295"/>
      <c r="P747" s="295"/>
      <c r="Q747" s="295"/>
      <c r="R747" s="295"/>
      <c r="S747" s="295"/>
      <c r="T747" s="295"/>
      <c r="U747" s="295"/>
      <c r="V747" s="295"/>
      <c r="W747" s="295"/>
      <c r="X747" s="295"/>
      <c r="Y747" s="411">
        <f>Y746</f>
        <v>0</v>
      </c>
      <c r="Z747" s="411">
        <f t="shared" ref="Z747" si="2202">Z746</f>
        <v>0</v>
      </c>
      <c r="AA747" s="411">
        <f t="shared" ref="AA747" si="2203">AA746</f>
        <v>0</v>
      </c>
      <c r="AB747" s="411">
        <f t="shared" ref="AB747" si="2204">AB746</f>
        <v>0</v>
      </c>
      <c r="AC747" s="411">
        <f t="shared" ref="AC747" si="2205">AC746</f>
        <v>0</v>
      </c>
      <c r="AD747" s="411">
        <f t="shared" ref="AD747" si="2206">AD746</f>
        <v>0</v>
      </c>
      <c r="AE747" s="411">
        <f t="shared" ref="AE747" si="2207">AE746</f>
        <v>0</v>
      </c>
      <c r="AF747" s="411">
        <f t="shared" ref="AF747" si="2208">AF746</f>
        <v>0</v>
      </c>
      <c r="AG747" s="411">
        <f t="shared" ref="AG747" si="2209">AG746</f>
        <v>0</v>
      </c>
      <c r="AH747" s="411">
        <f t="shared" ref="AH747" si="2210">AH746</f>
        <v>0</v>
      </c>
      <c r="AI747" s="411">
        <f t="shared" ref="AI747" si="2211">AI746</f>
        <v>0</v>
      </c>
      <c r="AJ747" s="411">
        <f t="shared" ref="AJ747" si="2212">AJ746</f>
        <v>0</v>
      </c>
      <c r="AK747" s="411">
        <f t="shared" ref="AK747" si="2213">AK746</f>
        <v>0</v>
      </c>
      <c r="AL747" s="411">
        <f t="shared" ref="AL747" si="2214">AL746</f>
        <v>0</v>
      </c>
      <c r="AM747" s="306"/>
    </row>
    <row r="748" spans="1:39" ht="15" hidden="1" outlineLevel="1">
      <c r="A748" s="532"/>
      <c r="B748" s="428"/>
      <c r="C748" s="291"/>
      <c r="D748" s="291"/>
      <c r="E748" s="291"/>
      <c r="F748" s="291"/>
      <c r="G748" s="291"/>
      <c r="H748" s="291"/>
      <c r="I748" s="291"/>
      <c r="J748" s="291"/>
      <c r="K748" s="291"/>
      <c r="L748" s="291"/>
      <c r="M748" s="291"/>
      <c r="N748" s="291"/>
      <c r="O748" s="291"/>
      <c r="P748" s="291"/>
      <c r="Q748" s="291"/>
      <c r="R748" s="291"/>
      <c r="S748" s="291"/>
      <c r="T748" s="291"/>
      <c r="U748" s="291"/>
      <c r="V748" s="291"/>
      <c r="W748" s="291"/>
      <c r="X748" s="291"/>
      <c r="Y748" s="412"/>
      <c r="Z748" s="425"/>
      <c r="AA748" s="425"/>
      <c r="AB748" s="425"/>
      <c r="AC748" s="425"/>
      <c r="AD748" s="425"/>
      <c r="AE748" s="425"/>
      <c r="AF748" s="425"/>
      <c r="AG748" s="425"/>
      <c r="AH748" s="425"/>
      <c r="AI748" s="425"/>
      <c r="AJ748" s="425"/>
      <c r="AK748" s="425"/>
      <c r="AL748" s="425"/>
      <c r="AM748" s="306"/>
    </row>
    <row r="749" spans="1:39" ht="30" hidden="1" outlineLevel="1">
      <c r="A749" s="532">
        <v>48</v>
      </c>
      <c r="B749" s="428" t="s">
        <v>140</v>
      </c>
      <c r="C749" s="291" t="s">
        <v>25</v>
      </c>
      <c r="D749" s="295"/>
      <c r="E749" s="295"/>
      <c r="F749" s="295"/>
      <c r="G749" s="295"/>
      <c r="H749" s="295"/>
      <c r="I749" s="295"/>
      <c r="J749" s="295"/>
      <c r="K749" s="295"/>
      <c r="L749" s="295"/>
      <c r="M749" s="295"/>
      <c r="N749" s="295">
        <v>12</v>
      </c>
      <c r="O749" s="295"/>
      <c r="P749" s="295"/>
      <c r="Q749" s="295"/>
      <c r="R749" s="295"/>
      <c r="S749" s="295"/>
      <c r="T749" s="295"/>
      <c r="U749" s="295"/>
      <c r="V749" s="295"/>
      <c r="W749" s="295"/>
      <c r="X749" s="295"/>
      <c r="Y749" s="426"/>
      <c r="Z749" s="410"/>
      <c r="AA749" s="410"/>
      <c r="AB749" s="410"/>
      <c r="AC749" s="410"/>
      <c r="AD749" s="410"/>
      <c r="AE749" s="410"/>
      <c r="AF749" s="415"/>
      <c r="AG749" s="415"/>
      <c r="AH749" s="415"/>
      <c r="AI749" s="415"/>
      <c r="AJ749" s="415"/>
      <c r="AK749" s="415"/>
      <c r="AL749" s="415"/>
      <c r="AM749" s="296">
        <f>SUM(Y749:AL749)</f>
        <v>0</v>
      </c>
    </row>
    <row r="750" spans="1:39" ht="15" hidden="1" outlineLevel="1">
      <c r="A750" s="532"/>
      <c r="B750" s="294" t="s">
        <v>310</v>
      </c>
      <c r="C750" s="291" t="s">
        <v>163</v>
      </c>
      <c r="D750" s="295"/>
      <c r="E750" s="295"/>
      <c r="F750" s="295"/>
      <c r="G750" s="295"/>
      <c r="H750" s="295"/>
      <c r="I750" s="295"/>
      <c r="J750" s="295"/>
      <c r="K750" s="295"/>
      <c r="L750" s="295"/>
      <c r="M750" s="295"/>
      <c r="N750" s="295">
        <f>N749</f>
        <v>12</v>
      </c>
      <c r="O750" s="295"/>
      <c r="P750" s="295"/>
      <c r="Q750" s="295"/>
      <c r="R750" s="295"/>
      <c r="S750" s="295"/>
      <c r="T750" s="295"/>
      <c r="U750" s="295"/>
      <c r="V750" s="295"/>
      <c r="W750" s="295"/>
      <c r="X750" s="295"/>
      <c r="Y750" s="411">
        <f>Y749</f>
        <v>0</v>
      </c>
      <c r="Z750" s="411">
        <f t="shared" ref="Z750" si="2215">Z749</f>
        <v>0</v>
      </c>
      <c r="AA750" s="411">
        <f t="shared" ref="AA750" si="2216">AA749</f>
        <v>0</v>
      </c>
      <c r="AB750" s="411">
        <f t="shared" ref="AB750" si="2217">AB749</f>
        <v>0</v>
      </c>
      <c r="AC750" s="411">
        <f t="shared" ref="AC750" si="2218">AC749</f>
        <v>0</v>
      </c>
      <c r="AD750" s="411">
        <f t="shared" ref="AD750" si="2219">AD749</f>
        <v>0</v>
      </c>
      <c r="AE750" s="411">
        <f t="shared" ref="AE750" si="2220">AE749</f>
        <v>0</v>
      </c>
      <c r="AF750" s="411">
        <f t="shared" ref="AF750" si="2221">AF749</f>
        <v>0</v>
      </c>
      <c r="AG750" s="411">
        <f t="shared" ref="AG750" si="2222">AG749</f>
        <v>0</v>
      </c>
      <c r="AH750" s="411">
        <f t="shared" ref="AH750" si="2223">AH749</f>
        <v>0</v>
      </c>
      <c r="AI750" s="411">
        <f t="shared" ref="AI750" si="2224">AI749</f>
        <v>0</v>
      </c>
      <c r="AJ750" s="411">
        <f t="shared" ref="AJ750" si="2225">AJ749</f>
        <v>0</v>
      </c>
      <c r="AK750" s="411">
        <f t="shared" ref="AK750" si="2226">AK749</f>
        <v>0</v>
      </c>
      <c r="AL750" s="411">
        <f t="shared" ref="AL750" si="2227">AL749</f>
        <v>0</v>
      </c>
      <c r="AM750" s="306"/>
    </row>
    <row r="751" spans="1:39" ht="15" hidden="1" outlineLevel="1">
      <c r="A751" s="532"/>
      <c r="B751" s="428"/>
      <c r="C751" s="291"/>
      <c r="D751" s="291"/>
      <c r="E751" s="291"/>
      <c r="F751" s="291"/>
      <c r="G751" s="291"/>
      <c r="H751" s="291"/>
      <c r="I751" s="291"/>
      <c r="J751" s="291"/>
      <c r="K751" s="291"/>
      <c r="L751" s="291"/>
      <c r="M751" s="291"/>
      <c r="N751" s="291"/>
      <c r="O751" s="291"/>
      <c r="P751" s="291"/>
      <c r="Q751" s="291"/>
      <c r="R751" s="291"/>
      <c r="S751" s="291"/>
      <c r="T751" s="291"/>
      <c r="U751" s="291"/>
      <c r="V751" s="291"/>
      <c r="W751" s="291"/>
      <c r="X751" s="291"/>
      <c r="Y751" s="412"/>
      <c r="Z751" s="425"/>
      <c r="AA751" s="425"/>
      <c r="AB751" s="425"/>
      <c r="AC751" s="425"/>
      <c r="AD751" s="425"/>
      <c r="AE751" s="425"/>
      <c r="AF751" s="425"/>
      <c r="AG751" s="425"/>
      <c r="AH751" s="425"/>
      <c r="AI751" s="425"/>
      <c r="AJ751" s="425"/>
      <c r="AK751" s="425"/>
      <c r="AL751" s="425"/>
      <c r="AM751" s="306"/>
    </row>
    <row r="752" spans="1:39" ht="30" hidden="1" outlineLevel="1">
      <c r="A752" s="532">
        <v>49</v>
      </c>
      <c r="B752" s="428" t="s">
        <v>141</v>
      </c>
      <c r="C752" s="291" t="s">
        <v>25</v>
      </c>
      <c r="D752" s="295"/>
      <c r="E752" s="295"/>
      <c r="F752" s="295"/>
      <c r="G752" s="295"/>
      <c r="H752" s="295"/>
      <c r="I752" s="295"/>
      <c r="J752" s="295"/>
      <c r="K752" s="295"/>
      <c r="L752" s="295"/>
      <c r="M752" s="295"/>
      <c r="N752" s="295">
        <v>12</v>
      </c>
      <c r="O752" s="295"/>
      <c r="P752" s="295"/>
      <c r="Q752" s="295"/>
      <c r="R752" s="295"/>
      <c r="S752" s="295"/>
      <c r="T752" s="295"/>
      <c r="U752" s="295"/>
      <c r="V752" s="295"/>
      <c r="W752" s="295"/>
      <c r="X752" s="295"/>
      <c r="Y752" s="426"/>
      <c r="Z752" s="410"/>
      <c r="AA752" s="410"/>
      <c r="AB752" s="410"/>
      <c r="AC752" s="410"/>
      <c r="AD752" s="410"/>
      <c r="AE752" s="410"/>
      <c r="AF752" s="415"/>
      <c r="AG752" s="415"/>
      <c r="AH752" s="415"/>
      <c r="AI752" s="415"/>
      <c r="AJ752" s="415"/>
      <c r="AK752" s="415"/>
      <c r="AL752" s="415"/>
      <c r="AM752" s="296">
        <f>SUM(Y752:AL752)</f>
        <v>0</v>
      </c>
    </row>
    <row r="753" spans="1:40" ht="15" hidden="1" outlineLevel="1">
      <c r="A753" s="532"/>
      <c r="B753" s="294" t="s">
        <v>310</v>
      </c>
      <c r="C753" s="291" t="s">
        <v>163</v>
      </c>
      <c r="D753" s="295"/>
      <c r="E753" s="295"/>
      <c r="F753" s="295"/>
      <c r="G753" s="295"/>
      <c r="H753" s="295"/>
      <c r="I753" s="295"/>
      <c r="J753" s="295"/>
      <c r="K753" s="295"/>
      <c r="L753" s="295"/>
      <c r="M753" s="295"/>
      <c r="N753" s="295">
        <f>N752</f>
        <v>12</v>
      </c>
      <c r="O753" s="295"/>
      <c r="P753" s="295"/>
      <c r="Q753" s="295"/>
      <c r="R753" s="295"/>
      <c r="S753" s="295"/>
      <c r="T753" s="295"/>
      <c r="U753" s="295"/>
      <c r="V753" s="295"/>
      <c r="W753" s="295"/>
      <c r="X753" s="295"/>
      <c r="Y753" s="411">
        <f>Y752</f>
        <v>0</v>
      </c>
      <c r="Z753" s="411">
        <f t="shared" ref="Z753" si="2228">Z752</f>
        <v>0</v>
      </c>
      <c r="AA753" s="411">
        <f t="shared" ref="AA753" si="2229">AA752</f>
        <v>0</v>
      </c>
      <c r="AB753" s="411">
        <f t="shared" ref="AB753" si="2230">AB752</f>
        <v>0</v>
      </c>
      <c r="AC753" s="411">
        <f t="shared" ref="AC753" si="2231">AC752</f>
        <v>0</v>
      </c>
      <c r="AD753" s="411">
        <f t="shared" ref="AD753" si="2232">AD752</f>
        <v>0</v>
      </c>
      <c r="AE753" s="411">
        <f t="shared" ref="AE753" si="2233">AE752</f>
        <v>0</v>
      </c>
      <c r="AF753" s="411">
        <f t="shared" ref="AF753" si="2234">AF752</f>
        <v>0</v>
      </c>
      <c r="AG753" s="411">
        <f t="shared" ref="AG753" si="2235">AG752</f>
        <v>0</v>
      </c>
      <c r="AH753" s="411">
        <f t="shared" ref="AH753" si="2236">AH752</f>
        <v>0</v>
      </c>
      <c r="AI753" s="411">
        <f t="shared" ref="AI753" si="2237">AI752</f>
        <v>0</v>
      </c>
      <c r="AJ753" s="411">
        <f t="shared" ref="AJ753" si="2238">AJ752</f>
        <v>0</v>
      </c>
      <c r="AK753" s="411">
        <f t="shared" ref="AK753" si="2239">AK752</f>
        <v>0</v>
      </c>
      <c r="AL753" s="411">
        <f t="shared" ref="AL753" si="2240">AL752</f>
        <v>0</v>
      </c>
      <c r="AM753" s="306"/>
    </row>
    <row r="754" spans="1:40" ht="15" outlineLevel="1">
      <c r="A754" s="532"/>
      <c r="B754" s="294"/>
      <c r="C754" s="305"/>
      <c r="D754" s="291"/>
      <c r="E754" s="291"/>
      <c r="F754" s="291"/>
      <c r="G754" s="291"/>
      <c r="H754" s="291"/>
      <c r="I754" s="291"/>
      <c r="J754" s="291"/>
      <c r="K754" s="291"/>
      <c r="L754" s="291"/>
      <c r="M754" s="291"/>
      <c r="N754" s="291"/>
      <c r="O754" s="291"/>
      <c r="P754" s="291"/>
      <c r="Q754" s="291"/>
      <c r="R754" s="291"/>
      <c r="S754" s="291"/>
      <c r="T754" s="291"/>
      <c r="U754" s="291"/>
      <c r="V754" s="291"/>
      <c r="W754" s="291"/>
      <c r="X754" s="291"/>
      <c r="Y754" s="412"/>
      <c r="Z754" s="412"/>
      <c r="AA754" s="412"/>
      <c r="AB754" s="412"/>
      <c r="AC754" s="412"/>
      <c r="AD754" s="412"/>
      <c r="AE754" s="412"/>
      <c r="AF754" s="412"/>
      <c r="AG754" s="412"/>
      <c r="AH754" s="412"/>
      <c r="AI754" s="412"/>
      <c r="AJ754" s="412"/>
      <c r="AK754" s="412"/>
      <c r="AL754" s="412"/>
      <c r="AM754" s="306"/>
    </row>
    <row r="755" spans="1:40" ht="15.6">
      <c r="B755" s="327" t="s">
        <v>311</v>
      </c>
      <c r="C755" s="329"/>
      <c r="D755" s="329">
        <f>SUM(D597:D753)</f>
        <v>2749197.5020935256</v>
      </c>
      <c r="E755" s="329"/>
      <c r="F755" s="329"/>
      <c r="G755" s="329"/>
      <c r="H755" s="329"/>
      <c r="I755" s="329"/>
      <c r="J755" s="329"/>
      <c r="K755" s="329"/>
      <c r="L755" s="329"/>
      <c r="M755" s="329"/>
      <c r="N755" s="329"/>
      <c r="O755" s="329">
        <f>SUM(O597:O753)</f>
        <v>554.98942383613894</v>
      </c>
      <c r="P755" s="329"/>
      <c r="Q755" s="329"/>
      <c r="R755" s="329"/>
      <c r="S755" s="329"/>
      <c r="T755" s="329"/>
      <c r="U755" s="329"/>
      <c r="V755" s="329"/>
      <c r="W755" s="329"/>
      <c r="X755" s="329"/>
      <c r="Y755" s="329">
        <f>IF(Y595="kWh",SUMPRODUCT(D597:D753,Y597:Y753))</f>
        <v>681197</v>
      </c>
      <c r="Z755" s="329">
        <f>IF(Z595="kWh",SUMPRODUCT(D597:D753,Z597:Z753))</f>
        <v>908476.98846217326</v>
      </c>
      <c r="AA755" s="329">
        <f>IF(AA595="kw",SUMPRODUCT(N597:N753,O597:O753,AA597:AA753),SUMPRODUCT(D597:D753,AA597:AA753))</f>
        <v>2622.3372360455628</v>
      </c>
      <c r="AB755" s="329">
        <f>IF(AB595="kw",SUMPRODUCT(N597:N753,O597:O753,AB597:AB753),SUMPRODUCT(D597:D753,AB597:AB753))</f>
        <v>581.10146625527557</v>
      </c>
      <c r="AC755" s="329">
        <f>IF(AC595="kw",SUMPRODUCT(N597:N753,O597:O753,AC597:AC753),SUMPRODUCT(D597:D753,AC597:AC753))</f>
        <v>410.74783808909916</v>
      </c>
      <c r="AD755" s="329">
        <f>IF(AD595="kw",SUMPRODUCT(N597:N753,O597:O753,AD597:AD753),SUMPRODUCT(D597:D753,AD597:AD753))</f>
        <v>0</v>
      </c>
      <c r="AE755" s="329">
        <f>IF(AE595="kw",SUMPRODUCT(N597:N753,O597:O753,AE597:AE753),SUMPRODUCT(D597:D753,AE597:AE753))</f>
        <v>0</v>
      </c>
      <c r="AF755" s="329">
        <f>IF(AF595="kw",SUMPRODUCT(N597:N753,O597:O753,AF597:AF753),SUMPRODUCT(D597:D753,AF597:AF753))</f>
        <v>0</v>
      </c>
      <c r="AG755" s="754">
        <f>'8.  Streetlighting'!F192</f>
        <v>133.80219599999992</v>
      </c>
      <c r="AH755" s="329">
        <f>IF(AH595="kw",SUMPRODUCT(N597:N753,O597:O753,AH597:AH753),SUMPRODUCT(D597:D753,AH597:AH753))</f>
        <v>0</v>
      </c>
      <c r="AI755" s="329">
        <f>IF(AI595="kw",SUMPRODUCT(N597:N753,O597:O753,AI597:AI753),SUMPRODUCT(D597:D753,AI597:AI753))</f>
        <v>0</v>
      </c>
      <c r="AJ755" s="329">
        <f>IF(AJ595="kw",SUMPRODUCT(N597:N753,O597:O753,AJ597:AJ753),SUMPRODUCT(D597:D753,AJ597:AJ753))</f>
        <v>0</v>
      </c>
      <c r="AK755" s="329">
        <f>IF(AK595="kw",SUMPRODUCT(N597:N753,O597:O753,AK597:AK753),SUMPRODUCT(D597:D753,AK597:AK753))</f>
        <v>0</v>
      </c>
      <c r="AL755" s="329">
        <f>IF(AL595="kw",SUMPRODUCT(N597:N753,O597:O753,AL597:AL753),SUMPRODUCT(D597:D753,AL597:AL753))</f>
        <v>0</v>
      </c>
      <c r="AM755" s="330"/>
    </row>
    <row r="756" spans="1:40" ht="15.6">
      <c r="B756" s="391" t="s">
        <v>312</v>
      </c>
      <c r="C756" s="392"/>
      <c r="D756" s="392"/>
      <c r="E756" s="392"/>
      <c r="F756" s="392"/>
      <c r="G756" s="392"/>
      <c r="H756" s="392"/>
      <c r="I756" s="392"/>
      <c r="J756" s="392"/>
      <c r="K756" s="392"/>
      <c r="L756" s="392"/>
      <c r="M756" s="392"/>
      <c r="N756" s="392"/>
      <c r="O756" s="392"/>
      <c r="P756" s="392"/>
      <c r="Q756" s="392"/>
      <c r="R756" s="392"/>
      <c r="S756" s="392"/>
      <c r="T756" s="392"/>
      <c r="U756" s="392"/>
      <c r="V756" s="392"/>
      <c r="W756" s="392"/>
      <c r="X756" s="392"/>
      <c r="Y756" s="392">
        <f>HLOOKUP(Y404,'2. LRAMVA Threshold'!$B$42:$Q$53,10,FALSE)</f>
        <v>1716960</v>
      </c>
      <c r="Z756" s="392">
        <f>HLOOKUP(Z404,'2. LRAMVA Threshold'!$B$42:$Q$53,10,FALSE)</f>
        <v>1712889</v>
      </c>
      <c r="AA756" s="392">
        <f>HLOOKUP(AA404,'2. LRAMVA Threshold'!$B$42:$Q$53,10,FALSE)</f>
        <v>6608</v>
      </c>
      <c r="AB756" s="392">
        <f>HLOOKUP(AB404,'2. LRAMVA Threshold'!$B$42:$Q$53,10,FALSE)</f>
        <v>1675</v>
      </c>
      <c r="AC756" s="392">
        <f>HLOOKUP(AC404,'2. LRAMVA Threshold'!$B$42:$Q$53,10,FALSE)</f>
        <v>5795</v>
      </c>
      <c r="AD756" s="392">
        <f>HLOOKUP(AD404,'2. LRAMVA Threshold'!$B$42:$Q$53,10,FALSE)</f>
        <v>0</v>
      </c>
      <c r="AE756" s="392">
        <f>HLOOKUP(AE404,'2. LRAMVA Threshold'!$B$42:$Q$53,10,FALSE)</f>
        <v>0</v>
      </c>
      <c r="AF756" s="392">
        <f>HLOOKUP(AF404,'2. LRAMVA Threshold'!$B$42:$Q$53,10,FALSE)</f>
        <v>0</v>
      </c>
      <c r="AG756" s="392">
        <f>HLOOKUP(AG404,'2. LRAMVA Threshold'!$B$42:$Q$53,10,FALSE)</f>
        <v>0</v>
      </c>
      <c r="AH756" s="392">
        <f>HLOOKUP(AH404,'2. LRAMVA Threshold'!$B$42:$Q$53,10,FALSE)</f>
        <v>0</v>
      </c>
      <c r="AI756" s="392">
        <f>HLOOKUP(AI404,'2. LRAMVA Threshold'!$B$42:$Q$53,10,FALSE)</f>
        <v>0</v>
      </c>
      <c r="AJ756" s="392">
        <f>HLOOKUP(AJ404,'2. LRAMVA Threshold'!$B$42:$Q$53,10,FALSE)</f>
        <v>0</v>
      </c>
      <c r="AK756" s="392">
        <f>HLOOKUP(AK404,'2. LRAMVA Threshold'!$B$42:$Q$53,10,FALSE)</f>
        <v>0</v>
      </c>
      <c r="AL756" s="392">
        <f>HLOOKUP(AL404,'2. LRAMVA Threshold'!$B$42:$Q$53,10,FALSE)</f>
        <v>0</v>
      </c>
      <c r="AM756" s="442"/>
    </row>
    <row r="757" spans="1:40" ht="15">
      <c r="B757" s="394"/>
      <c r="C757" s="432"/>
      <c r="D757" s="433"/>
      <c r="E757" s="433"/>
      <c r="F757" s="433"/>
      <c r="G757" s="433"/>
      <c r="H757" s="433"/>
      <c r="I757" s="433"/>
      <c r="J757" s="433"/>
      <c r="K757" s="433"/>
      <c r="L757" s="433"/>
      <c r="M757" s="433"/>
      <c r="N757" s="433"/>
      <c r="O757" s="434"/>
      <c r="P757" s="433"/>
      <c r="Q757" s="433"/>
      <c r="R757" s="433"/>
      <c r="S757" s="435"/>
      <c r="T757" s="435"/>
      <c r="U757" s="435"/>
      <c r="V757" s="435"/>
      <c r="W757" s="433"/>
      <c r="X757" s="433"/>
      <c r="Y757" s="436"/>
      <c r="Z757" s="436"/>
      <c r="AA757" s="436"/>
      <c r="AB757" s="436"/>
      <c r="AC757" s="436"/>
      <c r="AD757" s="436"/>
      <c r="AE757" s="436"/>
      <c r="AF757" s="399"/>
      <c r="AG757" s="399"/>
      <c r="AH757" s="399"/>
      <c r="AI757" s="399"/>
      <c r="AJ757" s="399"/>
      <c r="AK757" s="399"/>
      <c r="AL757" s="399"/>
      <c r="AM757" s="400"/>
    </row>
    <row r="758" spans="1:40" ht="15">
      <c r="B758" s="324" t="s">
        <v>313</v>
      </c>
      <c r="C758" s="338"/>
      <c r="D758" s="338"/>
      <c r="E758" s="376"/>
      <c r="F758" s="376"/>
      <c r="G758" s="376"/>
      <c r="H758" s="376"/>
      <c r="I758" s="376"/>
      <c r="J758" s="376"/>
      <c r="K758" s="376"/>
      <c r="L758" s="376"/>
      <c r="M758" s="376"/>
      <c r="N758" s="376"/>
      <c r="O758" s="291"/>
      <c r="P758" s="340"/>
      <c r="Q758" s="340"/>
      <c r="R758" s="340"/>
      <c r="S758" s="339"/>
      <c r="T758" s="339"/>
      <c r="U758" s="339"/>
      <c r="V758" s="339"/>
      <c r="W758" s="340"/>
      <c r="X758" s="340"/>
      <c r="Y758" s="341">
        <f>HLOOKUP(Y$35,'3.  Distribution Rates'!$C$122:$P$133,10,FALSE)</f>
        <v>6.4999999999999997E-3</v>
      </c>
      <c r="Z758" s="341">
        <f>HLOOKUP(Z$35,'3.  Distribution Rates'!$C$122:$P$133,10,FALSE)</f>
        <v>1.4200000000000001E-2</v>
      </c>
      <c r="AA758" s="341">
        <f>HLOOKUP(AA$35,'3.  Distribution Rates'!$C$122:$P$133,10,FALSE)</f>
        <v>3.0270999999999999</v>
      </c>
      <c r="AB758" s="341">
        <f>HLOOKUP(AB$35,'3.  Distribution Rates'!$C$122:$P$133,10,FALSE)</f>
        <v>2.4359999999999999</v>
      </c>
      <c r="AC758" s="341">
        <f>HLOOKUP(AC$35,'3.  Distribution Rates'!$C$122:$P$133,10,FALSE)</f>
        <v>1.8809</v>
      </c>
      <c r="AD758" s="341">
        <f>HLOOKUP(AD$35,'3.  Distribution Rates'!$C$122:$P$133,10,FALSE)</f>
        <v>3.2919999999999998</v>
      </c>
      <c r="AE758" s="341">
        <f>HLOOKUP(AE$35,'3.  Distribution Rates'!$C$122:$P$133,10,FALSE)</f>
        <v>8.8200000000000001E-2</v>
      </c>
      <c r="AF758" s="341">
        <f>HLOOKUP(AF$35,'3.  Distribution Rates'!$C$122:$P$133,10,FALSE)</f>
        <v>5.2884000000000002</v>
      </c>
      <c r="AG758" s="341">
        <f>HLOOKUP(AG$35,'3.  Distribution Rates'!$C$122:$P$133,10,FALSE)</f>
        <v>22.2851</v>
      </c>
      <c r="AH758" s="341">
        <f>HLOOKUP(AH$35,'3.  Distribution Rates'!$C$122:$P$133,10,FALSE)</f>
        <v>0</v>
      </c>
      <c r="AI758" s="341">
        <f>HLOOKUP(AI$35,'3.  Distribution Rates'!$C$122:$P$133,10,FALSE)</f>
        <v>0</v>
      </c>
      <c r="AJ758" s="341">
        <f>HLOOKUP(AJ$35,'3.  Distribution Rates'!$C$122:$P$133,10,FALSE)</f>
        <v>0</v>
      </c>
      <c r="AK758" s="341">
        <f>HLOOKUP(AK$35,'3.  Distribution Rates'!$C$122:$P$133,10,FALSE)</f>
        <v>0</v>
      </c>
      <c r="AL758" s="341">
        <f>HLOOKUP(AL$35,'3.  Distribution Rates'!$C$122:$P$133,10,FALSE)</f>
        <v>0</v>
      </c>
      <c r="AM758" s="348"/>
      <c r="AN758" s="443"/>
    </row>
    <row r="759" spans="1:40" ht="15">
      <c r="B759" s="324" t="s">
        <v>314</v>
      </c>
      <c r="C759" s="345"/>
      <c r="D759" s="309"/>
      <c r="E759" s="279"/>
      <c r="F759" s="279"/>
      <c r="G759" s="279"/>
      <c r="H759" s="279"/>
      <c r="I759" s="279"/>
      <c r="J759" s="279"/>
      <c r="K759" s="279"/>
      <c r="L759" s="279"/>
      <c r="M759" s="279"/>
      <c r="N759" s="279"/>
      <c r="O759" s="291"/>
      <c r="P759" s="279"/>
      <c r="Q759" s="279"/>
      <c r="R759" s="279"/>
      <c r="S759" s="309"/>
      <c r="T759" s="309"/>
      <c r="U759" s="309"/>
      <c r="V759" s="309"/>
      <c r="W759" s="279"/>
      <c r="X759" s="279"/>
      <c r="Y759" s="378">
        <f>'4.  2011-2014 LRAM'!Y141*Y758</f>
        <v>0</v>
      </c>
      <c r="Z759" s="378">
        <f>'4.  2011-2014 LRAM'!Z141*Z758</f>
        <v>0</v>
      </c>
      <c r="AA759" s="378">
        <f>'4.  2011-2014 LRAM'!AA141*AA758</f>
        <v>0</v>
      </c>
      <c r="AB759" s="378">
        <f>'4.  2011-2014 LRAM'!AB141*AB758</f>
        <v>0</v>
      </c>
      <c r="AC759" s="378">
        <f>'4.  2011-2014 LRAM'!AC141*AC758</f>
        <v>0</v>
      </c>
      <c r="AD759" s="378">
        <f>'4.  2011-2014 LRAM'!AD141*AD758</f>
        <v>0</v>
      </c>
      <c r="AE759" s="378">
        <f>'4.  2011-2014 LRAM'!AE141*AE758</f>
        <v>0</v>
      </c>
      <c r="AF759" s="378">
        <f>'4.  2011-2014 LRAM'!AF141*AF758</f>
        <v>0</v>
      </c>
      <c r="AG759" s="378">
        <f>'4.  2011-2014 LRAM'!AG141*AG758</f>
        <v>0</v>
      </c>
      <c r="AH759" s="378">
        <f>'4.  2011-2014 LRAM'!AH141*AH758</f>
        <v>0</v>
      </c>
      <c r="AI759" s="378">
        <f>'4.  2011-2014 LRAM'!AI141*AI758</f>
        <v>0</v>
      </c>
      <c r="AJ759" s="378">
        <f>'4.  2011-2014 LRAM'!AJ141*AJ758</f>
        <v>0</v>
      </c>
      <c r="AK759" s="378">
        <f>'4.  2011-2014 LRAM'!AK141*AK758</f>
        <v>0</v>
      </c>
      <c r="AL759" s="378">
        <f>'4.  2011-2014 LRAM'!AL141*AL758</f>
        <v>0</v>
      </c>
      <c r="AM759" s="629">
        <f t="shared" ref="AM759:AM766" si="2241">SUM(Y759:AL759)</f>
        <v>0</v>
      </c>
      <c r="AN759" s="443"/>
    </row>
    <row r="760" spans="1:40" ht="15">
      <c r="B760" s="324" t="s">
        <v>315</v>
      </c>
      <c r="C760" s="345"/>
      <c r="D760" s="309"/>
      <c r="E760" s="279"/>
      <c r="F760" s="279"/>
      <c r="G760" s="279"/>
      <c r="H760" s="279"/>
      <c r="I760" s="279"/>
      <c r="J760" s="279"/>
      <c r="K760" s="279"/>
      <c r="L760" s="279"/>
      <c r="M760" s="279"/>
      <c r="N760" s="279"/>
      <c r="O760" s="291"/>
      <c r="P760" s="279"/>
      <c r="Q760" s="279"/>
      <c r="R760" s="279"/>
      <c r="S760" s="309"/>
      <c r="T760" s="309"/>
      <c r="U760" s="309"/>
      <c r="V760" s="309"/>
      <c r="W760" s="279"/>
      <c r="X760" s="279"/>
      <c r="Y760" s="378">
        <f>'4.  2011-2014 LRAM'!Y272*Y758</f>
        <v>0</v>
      </c>
      <c r="Z760" s="378">
        <f>'4.  2011-2014 LRAM'!Z272*Z758</f>
        <v>0</v>
      </c>
      <c r="AA760" s="378">
        <f>'4.  2011-2014 LRAM'!AA272*AA758</f>
        <v>0</v>
      </c>
      <c r="AB760" s="378">
        <f>'4.  2011-2014 LRAM'!AB272*AB758</f>
        <v>0</v>
      </c>
      <c r="AC760" s="378">
        <f>'4.  2011-2014 LRAM'!AC272*AC758</f>
        <v>0</v>
      </c>
      <c r="AD760" s="378">
        <f>'4.  2011-2014 LRAM'!AD272*AD758</f>
        <v>0</v>
      </c>
      <c r="AE760" s="378">
        <f>'4.  2011-2014 LRAM'!AE272*AE758</f>
        <v>0</v>
      </c>
      <c r="AF760" s="378">
        <f>'4.  2011-2014 LRAM'!AF272*AF758</f>
        <v>0</v>
      </c>
      <c r="AG760" s="378">
        <f>'4.  2011-2014 LRAM'!AG272*AG758</f>
        <v>0</v>
      </c>
      <c r="AH760" s="378">
        <f>'4.  2011-2014 LRAM'!AH272*AH758</f>
        <v>0</v>
      </c>
      <c r="AI760" s="378">
        <f>'4.  2011-2014 LRAM'!AI272*AI758</f>
        <v>0</v>
      </c>
      <c r="AJ760" s="378">
        <f>'4.  2011-2014 LRAM'!AJ272*AJ758</f>
        <v>0</v>
      </c>
      <c r="AK760" s="378">
        <f>'4.  2011-2014 LRAM'!AK272*AK758</f>
        <v>0</v>
      </c>
      <c r="AL760" s="378">
        <f>'4.  2011-2014 LRAM'!AL272*AL758</f>
        <v>0</v>
      </c>
      <c r="AM760" s="629">
        <f t="shared" si="2241"/>
        <v>0</v>
      </c>
      <c r="AN760" s="443"/>
    </row>
    <row r="761" spans="1:40" ht="15">
      <c r="B761" s="324" t="s">
        <v>316</v>
      </c>
      <c r="C761" s="345"/>
      <c r="D761" s="309"/>
      <c r="E761" s="279"/>
      <c r="F761" s="279"/>
      <c r="G761" s="279"/>
      <c r="H761" s="279"/>
      <c r="I761" s="279"/>
      <c r="J761" s="279"/>
      <c r="K761" s="279"/>
      <c r="L761" s="279"/>
      <c r="M761" s="279"/>
      <c r="N761" s="279"/>
      <c r="O761" s="291"/>
      <c r="P761" s="279"/>
      <c r="Q761" s="279"/>
      <c r="R761" s="279"/>
      <c r="S761" s="309"/>
      <c r="T761" s="309"/>
      <c r="U761" s="309"/>
      <c r="V761" s="309"/>
      <c r="W761" s="279"/>
      <c r="X761" s="279"/>
      <c r="Y761" s="378">
        <f>'4.  2011-2014 LRAM'!Y402*Y758</f>
        <v>0</v>
      </c>
      <c r="Z761" s="378">
        <f>'4.  2011-2014 LRAM'!Z402*Z758</f>
        <v>0</v>
      </c>
      <c r="AA761" s="378">
        <f>'4.  2011-2014 LRAM'!AA402*AA758</f>
        <v>0</v>
      </c>
      <c r="AB761" s="378">
        <f>'4.  2011-2014 LRAM'!AB402*AB758</f>
        <v>0</v>
      </c>
      <c r="AC761" s="378">
        <f>'4.  2011-2014 LRAM'!AC402*AC758</f>
        <v>0</v>
      </c>
      <c r="AD761" s="378">
        <f>'4.  2011-2014 LRAM'!AD402*AD758</f>
        <v>0</v>
      </c>
      <c r="AE761" s="378">
        <f>'4.  2011-2014 LRAM'!AE402*AE758</f>
        <v>0</v>
      </c>
      <c r="AF761" s="378">
        <f>'4.  2011-2014 LRAM'!AF402*AF758</f>
        <v>0</v>
      </c>
      <c r="AG761" s="378">
        <f>'4.  2011-2014 LRAM'!AG402*AG758</f>
        <v>0</v>
      </c>
      <c r="AH761" s="378">
        <f>'4.  2011-2014 LRAM'!AH402*AH758</f>
        <v>0</v>
      </c>
      <c r="AI761" s="378">
        <f>'4.  2011-2014 LRAM'!AI402*AI758</f>
        <v>0</v>
      </c>
      <c r="AJ761" s="378">
        <f>'4.  2011-2014 LRAM'!AJ402*AJ758</f>
        <v>0</v>
      </c>
      <c r="AK761" s="378">
        <f>'4.  2011-2014 LRAM'!AK402*AK758</f>
        <v>0</v>
      </c>
      <c r="AL761" s="378">
        <f>'4.  2011-2014 LRAM'!AL402*AL758</f>
        <v>0</v>
      </c>
      <c r="AM761" s="629">
        <f t="shared" si="2241"/>
        <v>0</v>
      </c>
      <c r="AN761" s="443"/>
    </row>
    <row r="762" spans="1:40" ht="15">
      <c r="B762" s="324" t="s">
        <v>317</v>
      </c>
      <c r="C762" s="345"/>
      <c r="D762" s="309"/>
      <c r="E762" s="279"/>
      <c r="F762" s="279"/>
      <c r="G762" s="279"/>
      <c r="H762" s="279"/>
      <c r="I762" s="279"/>
      <c r="J762" s="279"/>
      <c r="K762" s="279"/>
      <c r="L762" s="279"/>
      <c r="M762" s="279"/>
      <c r="N762" s="279"/>
      <c r="O762" s="291"/>
      <c r="P762" s="279"/>
      <c r="Q762" s="279"/>
      <c r="R762" s="279"/>
      <c r="S762" s="309"/>
      <c r="T762" s="309"/>
      <c r="U762" s="309"/>
      <c r="V762" s="309"/>
      <c r="W762" s="279"/>
      <c r="X762" s="279"/>
      <c r="Y762" s="378">
        <f>'4.  2011-2014 LRAM'!Y533*Y758</f>
        <v>0</v>
      </c>
      <c r="Z762" s="378">
        <f>'4.  2011-2014 LRAM'!Z533*Z758</f>
        <v>0</v>
      </c>
      <c r="AA762" s="378">
        <f>'4.  2011-2014 LRAM'!AA533*AA758</f>
        <v>0</v>
      </c>
      <c r="AB762" s="378">
        <f>'4.  2011-2014 LRAM'!AB533*AB758</f>
        <v>0</v>
      </c>
      <c r="AC762" s="378">
        <f>'4.  2011-2014 LRAM'!AC533*AC758</f>
        <v>0</v>
      </c>
      <c r="AD762" s="378">
        <f>'4.  2011-2014 LRAM'!AD533*AD758</f>
        <v>0</v>
      </c>
      <c r="AE762" s="378">
        <f>'4.  2011-2014 LRAM'!AE533*AE758</f>
        <v>0</v>
      </c>
      <c r="AF762" s="378">
        <f>'4.  2011-2014 LRAM'!AF533*AF758</f>
        <v>0</v>
      </c>
      <c r="AG762" s="378">
        <f>'4.  2011-2014 LRAM'!AG533*AG758</f>
        <v>0</v>
      </c>
      <c r="AH762" s="378">
        <f>'4.  2011-2014 LRAM'!AH533*AH758</f>
        <v>0</v>
      </c>
      <c r="AI762" s="378">
        <f>'4.  2011-2014 LRAM'!AI533*AI758</f>
        <v>0</v>
      </c>
      <c r="AJ762" s="378">
        <f>'4.  2011-2014 LRAM'!AJ533*AJ758</f>
        <v>0</v>
      </c>
      <c r="AK762" s="378">
        <f>'4.  2011-2014 LRAM'!AK533*AK758</f>
        <v>0</v>
      </c>
      <c r="AL762" s="378">
        <f>'4.  2011-2014 LRAM'!AL533*AL758</f>
        <v>0</v>
      </c>
      <c r="AM762" s="629">
        <f t="shared" si="2241"/>
        <v>0</v>
      </c>
      <c r="AN762" s="443"/>
    </row>
    <row r="763" spans="1:40" ht="15">
      <c r="B763" s="324" t="s">
        <v>318</v>
      </c>
      <c r="C763" s="345"/>
      <c r="D763" s="309"/>
      <c r="E763" s="279"/>
      <c r="F763" s="279"/>
      <c r="G763" s="279"/>
      <c r="H763" s="279"/>
      <c r="I763" s="279"/>
      <c r="J763" s="279"/>
      <c r="K763" s="279"/>
      <c r="L763" s="279"/>
      <c r="M763" s="279"/>
      <c r="N763" s="279"/>
      <c r="O763" s="291"/>
      <c r="P763" s="279"/>
      <c r="Q763" s="279"/>
      <c r="R763" s="279"/>
      <c r="S763" s="309"/>
      <c r="T763" s="309"/>
      <c r="U763" s="309"/>
      <c r="V763" s="309"/>
      <c r="W763" s="279"/>
      <c r="X763" s="279"/>
      <c r="Y763" s="378">
        <f t="shared" ref="Y763:AL763" si="2242">Y212*Y758</f>
        <v>0</v>
      </c>
      <c r="Z763" s="378">
        <f t="shared" si="2242"/>
        <v>0</v>
      </c>
      <c r="AA763" s="378">
        <f t="shared" si="2242"/>
        <v>0</v>
      </c>
      <c r="AB763" s="378">
        <f t="shared" si="2242"/>
        <v>0</v>
      </c>
      <c r="AC763" s="378">
        <f t="shared" si="2242"/>
        <v>0</v>
      </c>
      <c r="AD763" s="378">
        <f t="shared" si="2242"/>
        <v>0</v>
      </c>
      <c r="AE763" s="378">
        <f t="shared" si="2242"/>
        <v>0</v>
      </c>
      <c r="AF763" s="378">
        <f t="shared" si="2242"/>
        <v>0</v>
      </c>
      <c r="AG763" s="378">
        <f t="shared" si="2242"/>
        <v>0</v>
      </c>
      <c r="AH763" s="378">
        <f t="shared" si="2242"/>
        <v>0</v>
      </c>
      <c r="AI763" s="378">
        <f t="shared" si="2242"/>
        <v>0</v>
      </c>
      <c r="AJ763" s="378">
        <f t="shared" si="2242"/>
        <v>0</v>
      </c>
      <c r="AK763" s="378">
        <f t="shared" si="2242"/>
        <v>0</v>
      </c>
      <c r="AL763" s="378">
        <f t="shared" si="2242"/>
        <v>0</v>
      </c>
      <c r="AM763" s="629">
        <f t="shared" si="2241"/>
        <v>0</v>
      </c>
      <c r="AN763" s="443"/>
    </row>
    <row r="764" spans="1:40" ht="15">
      <c r="B764" s="324" t="s">
        <v>319</v>
      </c>
      <c r="C764" s="345"/>
      <c r="D764" s="309"/>
      <c r="E764" s="279"/>
      <c r="F764" s="279"/>
      <c r="G764" s="279"/>
      <c r="H764" s="279"/>
      <c r="I764" s="279"/>
      <c r="J764" s="279"/>
      <c r="K764" s="279"/>
      <c r="L764" s="279"/>
      <c r="M764" s="279"/>
      <c r="N764" s="279"/>
      <c r="O764" s="291"/>
      <c r="P764" s="279"/>
      <c r="Q764" s="279"/>
      <c r="R764" s="279"/>
      <c r="S764" s="309"/>
      <c r="T764" s="309"/>
      <c r="U764" s="309"/>
      <c r="V764" s="309"/>
      <c r="W764" s="279"/>
      <c r="X764" s="279"/>
      <c r="Y764" s="378">
        <f t="shared" ref="Y764:AL764" si="2243">Y396*Y758</f>
        <v>11495.984499999999</v>
      </c>
      <c r="Z764" s="378">
        <f t="shared" si="2243"/>
        <v>7642.5040309240285</v>
      </c>
      <c r="AA764" s="378">
        <f t="shared" si="2243"/>
        <v>3612.989909149092</v>
      </c>
      <c r="AB764" s="378">
        <f t="shared" si="2243"/>
        <v>0</v>
      </c>
      <c r="AC764" s="378">
        <f t="shared" si="2243"/>
        <v>306.13248871175034</v>
      </c>
      <c r="AD764" s="378">
        <f t="shared" si="2243"/>
        <v>0</v>
      </c>
      <c r="AE764" s="378">
        <f t="shared" si="2243"/>
        <v>0</v>
      </c>
      <c r="AF764" s="378">
        <f t="shared" si="2243"/>
        <v>0</v>
      </c>
      <c r="AG764" s="378">
        <f t="shared" si="2243"/>
        <v>0</v>
      </c>
      <c r="AH764" s="378">
        <f t="shared" si="2243"/>
        <v>0</v>
      </c>
      <c r="AI764" s="378">
        <f t="shared" si="2243"/>
        <v>0</v>
      </c>
      <c r="AJ764" s="378">
        <f t="shared" si="2243"/>
        <v>0</v>
      </c>
      <c r="AK764" s="378">
        <f t="shared" si="2243"/>
        <v>0</v>
      </c>
      <c r="AL764" s="378">
        <f t="shared" si="2243"/>
        <v>0</v>
      </c>
      <c r="AM764" s="629">
        <f t="shared" si="2241"/>
        <v>23057.61092878487</v>
      </c>
      <c r="AN764" s="443"/>
    </row>
    <row r="765" spans="1:40" ht="15">
      <c r="B765" s="324" t="s">
        <v>320</v>
      </c>
      <c r="C765" s="345"/>
      <c r="D765" s="309"/>
      <c r="E765" s="279"/>
      <c r="F765" s="279"/>
      <c r="G765" s="279"/>
      <c r="H765" s="279"/>
      <c r="I765" s="279"/>
      <c r="J765" s="279"/>
      <c r="K765" s="279"/>
      <c r="L765" s="279"/>
      <c r="M765" s="279"/>
      <c r="N765" s="279"/>
      <c r="O765" s="291"/>
      <c r="P765" s="279"/>
      <c r="Q765" s="279"/>
      <c r="R765" s="279"/>
      <c r="S765" s="309"/>
      <c r="T765" s="309"/>
      <c r="U765" s="309"/>
      <c r="V765" s="309"/>
      <c r="W765" s="279"/>
      <c r="X765" s="279"/>
      <c r="Y765" s="378">
        <f t="shared" ref="Y765:AL765" si="2244">Y586*Y758</f>
        <v>16671.684289589353</v>
      </c>
      <c r="Z765" s="378">
        <f t="shared" si="2244"/>
        <v>16836.49485828447</v>
      </c>
      <c r="AA765" s="378">
        <f t="shared" si="2244"/>
        <v>2390.5390365263111</v>
      </c>
      <c r="AB765" s="378">
        <f t="shared" si="2244"/>
        <v>939.13120336622444</v>
      </c>
      <c r="AC765" s="378">
        <f t="shared" si="2244"/>
        <v>36058.738354728273</v>
      </c>
      <c r="AD765" s="378">
        <f t="shared" si="2244"/>
        <v>0</v>
      </c>
      <c r="AE765" s="378">
        <f t="shared" si="2244"/>
        <v>0</v>
      </c>
      <c r="AF765" s="378">
        <f t="shared" si="2244"/>
        <v>0</v>
      </c>
      <c r="AG765" s="378">
        <f t="shared" si="2244"/>
        <v>0</v>
      </c>
      <c r="AH765" s="378">
        <f t="shared" si="2244"/>
        <v>0</v>
      </c>
      <c r="AI765" s="378">
        <f t="shared" si="2244"/>
        <v>0</v>
      </c>
      <c r="AJ765" s="378">
        <f t="shared" si="2244"/>
        <v>0</v>
      </c>
      <c r="AK765" s="378">
        <f t="shared" si="2244"/>
        <v>0</v>
      </c>
      <c r="AL765" s="378">
        <f t="shared" si="2244"/>
        <v>0</v>
      </c>
      <c r="AM765" s="629">
        <f t="shared" si="2241"/>
        <v>72896.587742494623</v>
      </c>
      <c r="AN765" s="443"/>
    </row>
    <row r="766" spans="1:40" ht="15">
      <c r="B766" s="324" t="s">
        <v>321</v>
      </c>
      <c r="C766" s="345"/>
      <c r="D766" s="309"/>
      <c r="E766" s="279"/>
      <c r="F766" s="279"/>
      <c r="G766" s="279"/>
      <c r="H766" s="279"/>
      <c r="I766" s="279"/>
      <c r="J766" s="279"/>
      <c r="K766" s="279"/>
      <c r="L766" s="279"/>
      <c r="M766" s="279"/>
      <c r="N766" s="279"/>
      <c r="O766" s="291"/>
      <c r="P766" s="279"/>
      <c r="Q766" s="279"/>
      <c r="R766" s="279"/>
      <c r="S766" s="309"/>
      <c r="T766" s="309"/>
      <c r="U766" s="309"/>
      <c r="V766" s="309"/>
      <c r="W766" s="279"/>
      <c r="X766" s="279"/>
      <c r="Y766" s="378">
        <f>Y755*Y758</f>
        <v>4427.7804999999998</v>
      </c>
      <c r="Z766" s="378">
        <f t="shared" ref="Z766:AL766" si="2245">Z755*Z758</f>
        <v>12900.373236162861</v>
      </c>
      <c r="AA766" s="378">
        <f t="shared" si="2245"/>
        <v>7938.0770472335225</v>
      </c>
      <c r="AB766" s="378">
        <f t="shared" si="2245"/>
        <v>1415.5631717978513</v>
      </c>
      <c r="AC766" s="378">
        <f t="shared" si="2245"/>
        <v>772.57560866178665</v>
      </c>
      <c r="AD766" s="378">
        <f t="shared" si="2245"/>
        <v>0</v>
      </c>
      <c r="AE766" s="378">
        <f t="shared" si="2245"/>
        <v>0</v>
      </c>
      <c r="AF766" s="378">
        <f t="shared" si="2245"/>
        <v>0</v>
      </c>
      <c r="AG766" s="378">
        <f t="shared" si="2245"/>
        <v>2981.7953180795985</v>
      </c>
      <c r="AH766" s="378">
        <f t="shared" si="2245"/>
        <v>0</v>
      </c>
      <c r="AI766" s="378">
        <f t="shared" si="2245"/>
        <v>0</v>
      </c>
      <c r="AJ766" s="378">
        <f t="shared" si="2245"/>
        <v>0</v>
      </c>
      <c r="AK766" s="378">
        <f t="shared" si="2245"/>
        <v>0</v>
      </c>
      <c r="AL766" s="378">
        <f t="shared" si="2245"/>
        <v>0</v>
      </c>
      <c r="AM766" s="629">
        <f t="shared" si="2241"/>
        <v>30436.164881935623</v>
      </c>
      <c r="AN766" s="443"/>
    </row>
    <row r="767" spans="1:40" ht="15.6">
      <c r="B767" s="349" t="s">
        <v>322</v>
      </c>
      <c r="C767" s="345"/>
      <c r="D767" s="336"/>
      <c r="E767" s="334"/>
      <c r="F767" s="334"/>
      <c r="G767" s="334"/>
      <c r="H767" s="334"/>
      <c r="I767" s="334"/>
      <c r="J767" s="334"/>
      <c r="K767" s="334"/>
      <c r="L767" s="334"/>
      <c r="M767" s="334"/>
      <c r="N767" s="334"/>
      <c r="O767" s="300"/>
      <c r="P767" s="334"/>
      <c r="Q767" s="334"/>
      <c r="R767" s="334"/>
      <c r="S767" s="336"/>
      <c r="T767" s="336"/>
      <c r="U767" s="336"/>
      <c r="V767" s="336"/>
      <c r="W767" s="334"/>
      <c r="X767" s="334"/>
      <c r="Y767" s="346">
        <f>SUM(Y759:Y766)</f>
        <v>32595.449289589353</v>
      </c>
      <c r="Z767" s="346">
        <f>SUM(Z759:Z766)</f>
        <v>37379.372125371359</v>
      </c>
      <c r="AA767" s="346">
        <f t="shared" ref="AA767:AE767" si="2246">SUM(AA759:AA766)</f>
        <v>13941.605992908926</v>
      </c>
      <c r="AB767" s="346">
        <f t="shared" si="2246"/>
        <v>2354.6943751640756</v>
      </c>
      <c r="AC767" s="346">
        <f t="shared" si="2246"/>
        <v>37137.446452101809</v>
      </c>
      <c r="AD767" s="346">
        <f t="shared" si="2246"/>
        <v>0</v>
      </c>
      <c r="AE767" s="346">
        <f t="shared" si="2246"/>
        <v>0</v>
      </c>
      <c r="AF767" s="346">
        <f t="shared" ref="AF767:AL767" si="2247">SUM(AF759:AF766)</f>
        <v>0</v>
      </c>
      <c r="AG767" s="346">
        <f t="shared" si="2247"/>
        <v>2981.7953180795985</v>
      </c>
      <c r="AH767" s="346">
        <f t="shared" si="2247"/>
        <v>0</v>
      </c>
      <c r="AI767" s="346">
        <f t="shared" si="2247"/>
        <v>0</v>
      </c>
      <c r="AJ767" s="346">
        <f t="shared" si="2247"/>
        <v>0</v>
      </c>
      <c r="AK767" s="346">
        <f t="shared" si="2247"/>
        <v>0</v>
      </c>
      <c r="AL767" s="346">
        <f t="shared" si="2247"/>
        <v>0</v>
      </c>
      <c r="AM767" s="407">
        <f>SUM(AM759:AM766)</f>
        <v>126390.36355321511</v>
      </c>
      <c r="AN767" s="443"/>
    </row>
    <row r="768" spans="1:40" ht="15.6">
      <c r="B768" s="349" t="s">
        <v>323</v>
      </c>
      <c r="C768" s="345"/>
      <c r="D768" s="350"/>
      <c r="E768" s="334"/>
      <c r="F768" s="334"/>
      <c r="G768" s="334"/>
      <c r="H768" s="334"/>
      <c r="I768" s="334"/>
      <c r="J768" s="334"/>
      <c r="K768" s="334"/>
      <c r="L768" s="334"/>
      <c r="M768" s="334"/>
      <c r="N768" s="334"/>
      <c r="O768" s="300"/>
      <c r="P768" s="334"/>
      <c r="Q768" s="334"/>
      <c r="R768" s="334"/>
      <c r="S768" s="336"/>
      <c r="T768" s="336"/>
      <c r="U768" s="336"/>
      <c r="V768" s="336"/>
      <c r="W768" s="334"/>
      <c r="X768" s="334"/>
      <c r="Y768" s="347">
        <f>Y756*Y758</f>
        <v>11160.24</v>
      </c>
      <c r="Z768" s="347">
        <f t="shared" ref="Z768:AE768" si="2248">Z756*Z758</f>
        <v>24323.023800000003</v>
      </c>
      <c r="AA768" s="347">
        <f t="shared" si="2248"/>
        <v>20003.076799999999</v>
      </c>
      <c r="AB768" s="347">
        <f t="shared" si="2248"/>
        <v>4080.2999999999997</v>
      </c>
      <c r="AC768" s="347">
        <f t="shared" si="2248"/>
        <v>10899.815500000001</v>
      </c>
      <c r="AD768" s="347">
        <f t="shared" si="2248"/>
        <v>0</v>
      </c>
      <c r="AE768" s="347">
        <f t="shared" si="2248"/>
        <v>0</v>
      </c>
      <c r="AF768" s="347">
        <f t="shared" ref="AF768:AL768" si="2249">AF756*AF758</f>
        <v>0</v>
      </c>
      <c r="AG768" s="347">
        <f t="shared" si="2249"/>
        <v>0</v>
      </c>
      <c r="AH768" s="347">
        <f t="shared" si="2249"/>
        <v>0</v>
      </c>
      <c r="AI768" s="347">
        <f t="shared" si="2249"/>
        <v>0</v>
      </c>
      <c r="AJ768" s="347">
        <f t="shared" si="2249"/>
        <v>0</v>
      </c>
      <c r="AK768" s="347">
        <f t="shared" si="2249"/>
        <v>0</v>
      </c>
      <c r="AL768" s="347">
        <f t="shared" si="2249"/>
        <v>0</v>
      </c>
      <c r="AM768" s="407">
        <f>SUM(Y768:AL768)</f>
        <v>70466.456099999996</v>
      </c>
      <c r="AN768" s="443"/>
    </row>
    <row r="769" spans="1:40" ht="15.6">
      <c r="B769" s="349" t="s">
        <v>324</v>
      </c>
      <c r="C769" s="345"/>
      <c r="D769" s="350"/>
      <c r="E769" s="334"/>
      <c r="F769" s="334"/>
      <c r="G769" s="334"/>
      <c r="H769" s="334"/>
      <c r="I769" s="334"/>
      <c r="J769" s="334"/>
      <c r="K769" s="334"/>
      <c r="L769" s="334"/>
      <c r="M769" s="334"/>
      <c r="N769" s="334"/>
      <c r="O769" s="300"/>
      <c r="P769" s="334"/>
      <c r="Q769" s="334"/>
      <c r="R769" s="334"/>
      <c r="S769" s="350"/>
      <c r="T769" s="350"/>
      <c r="U769" s="350"/>
      <c r="V769" s="350"/>
      <c r="W769" s="334"/>
      <c r="X769" s="334"/>
      <c r="Y769" s="351"/>
      <c r="Z769" s="351"/>
      <c r="AA769" s="351"/>
      <c r="AB769" s="351"/>
      <c r="AC769" s="351"/>
      <c r="AD769" s="351"/>
      <c r="AE769" s="351"/>
      <c r="AF769" s="351"/>
      <c r="AG769" s="351"/>
      <c r="AH769" s="351"/>
      <c r="AI769" s="351"/>
      <c r="AJ769" s="351"/>
      <c r="AK769" s="351"/>
      <c r="AL769" s="351"/>
      <c r="AM769" s="407">
        <f>AM767-AM768</f>
        <v>55923.907453215113</v>
      </c>
      <c r="AN769" s="443"/>
    </row>
    <row r="770" spans="1:40" ht="15">
      <c r="B770" s="324"/>
      <c r="C770" s="350"/>
      <c r="D770" s="350"/>
      <c r="E770" s="334"/>
      <c r="F770" s="334"/>
      <c r="G770" s="334"/>
      <c r="H770" s="334"/>
      <c r="I770" s="334"/>
      <c r="J770" s="334"/>
      <c r="K770" s="334"/>
      <c r="L770" s="334"/>
      <c r="M770" s="334"/>
      <c r="N770" s="334"/>
      <c r="O770" s="300"/>
      <c r="P770" s="334"/>
      <c r="Q770" s="334"/>
      <c r="R770" s="334"/>
      <c r="S770" s="350"/>
      <c r="T770" s="345"/>
      <c r="U770" s="350"/>
      <c r="V770" s="350"/>
      <c r="W770" s="334"/>
      <c r="X770" s="334"/>
      <c r="Y770" s="352"/>
      <c r="Z770" s="352"/>
      <c r="AA770" s="352"/>
      <c r="AB770" s="352"/>
      <c r="AC770" s="352"/>
      <c r="AD770" s="352"/>
      <c r="AE770" s="352"/>
      <c r="AF770" s="352"/>
      <c r="AG770" s="352"/>
      <c r="AH770" s="352"/>
      <c r="AI770" s="352"/>
      <c r="AJ770" s="352"/>
      <c r="AK770" s="352"/>
      <c r="AL770" s="352"/>
      <c r="AM770" s="348"/>
      <c r="AN770" s="443"/>
    </row>
    <row r="771" spans="1:40" ht="15">
      <c r="B771" s="439" t="s">
        <v>325</v>
      </c>
      <c r="C771" s="304"/>
      <c r="D771" s="279"/>
      <c r="E771" s="279"/>
      <c r="F771" s="279"/>
      <c r="G771" s="279"/>
      <c r="H771" s="279"/>
      <c r="I771" s="279"/>
      <c r="J771" s="279"/>
      <c r="K771" s="279"/>
      <c r="L771" s="279"/>
      <c r="M771" s="279"/>
      <c r="N771" s="279"/>
      <c r="O771" s="357"/>
      <c r="P771" s="279"/>
      <c r="Q771" s="279"/>
      <c r="R771" s="279"/>
      <c r="S771" s="304"/>
      <c r="T771" s="309"/>
      <c r="U771" s="309"/>
      <c r="V771" s="279"/>
      <c r="W771" s="279"/>
      <c r="X771" s="309"/>
      <c r="Y771" s="291">
        <f>SUMPRODUCT(E597:E753,Y597:Y753)</f>
        <v>672935.5</v>
      </c>
      <c r="Z771" s="291">
        <f>SUMPRODUCT(E597:E753,Z597:Z753)</f>
        <v>878617.28660209919</v>
      </c>
      <c r="AA771" s="291">
        <f t="shared" ref="AA771:AL771" si="2250">IF(AA595="kw",SUMPRODUCT($N$597:$N$753,$P$597:$P$753,AA597:AA753),SUMPRODUCT($E$597:$E$753,AA597:AA753))</f>
        <v>2658.8638350940159</v>
      </c>
      <c r="AB771" s="291">
        <f t="shared" si="2250"/>
        <v>589.19564269170621</v>
      </c>
      <c r="AC771" s="291">
        <f t="shared" si="2250"/>
        <v>416.46915470149798</v>
      </c>
      <c r="AD771" s="291">
        <f t="shared" si="2250"/>
        <v>0</v>
      </c>
      <c r="AE771" s="291">
        <f t="shared" si="2250"/>
        <v>0</v>
      </c>
      <c r="AF771" s="291">
        <f t="shared" si="2250"/>
        <v>0</v>
      </c>
      <c r="AG771" s="340">
        <f>'8.  Streetlighting'!F193</f>
        <v>195.88919999999993</v>
      </c>
      <c r="AH771" s="291">
        <f t="shared" si="2250"/>
        <v>0</v>
      </c>
      <c r="AI771" s="291">
        <f t="shared" si="2250"/>
        <v>0</v>
      </c>
      <c r="AJ771" s="291">
        <f t="shared" si="2250"/>
        <v>0</v>
      </c>
      <c r="AK771" s="291">
        <f t="shared" si="2250"/>
        <v>0</v>
      </c>
      <c r="AL771" s="291">
        <f t="shared" si="2250"/>
        <v>0</v>
      </c>
      <c r="AM771" s="337"/>
    </row>
    <row r="772" spans="1:40" ht="15">
      <c r="B772" s="440" t="s">
        <v>326</v>
      </c>
      <c r="C772" s="364"/>
      <c r="D772" s="384"/>
      <c r="E772" s="384"/>
      <c r="F772" s="384"/>
      <c r="G772" s="384"/>
      <c r="H772" s="384"/>
      <c r="I772" s="384"/>
      <c r="J772" s="384"/>
      <c r="K772" s="384"/>
      <c r="L772" s="384"/>
      <c r="M772" s="384"/>
      <c r="N772" s="384"/>
      <c r="O772" s="383"/>
      <c r="P772" s="384"/>
      <c r="Q772" s="384"/>
      <c r="R772" s="384"/>
      <c r="S772" s="364"/>
      <c r="T772" s="385"/>
      <c r="U772" s="385"/>
      <c r="V772" s="384"/>
      <c r="W772" s="384"/>
      <c r="X772" s="385"/>
      <c r="Y772" s="326">
        <f>SUMPRODUCT(F597:F753,Y597:Y753)</f>
        <v>664674</v>
      </c>
      <c r="Z772" s="326">
        <f>SUMPRODUCT(F597:F753,Z597:Z753)</f>
        <v>848757.58474202501</v>
      </c>
      <c r="AA772" s="326">
        <f t="shared" ref="AA772:AL772" si="2251">IF(AA595="kw",SUMPRODUCT($N$597:$N$753,$Q$597:$Q$753,AA597:AA753),SUMPRODUCT($F$597:$F$753,AA597:AA753))</f>
        <v>2652.2982988724748</v>
      </c>
      <c r="AB772" s="326">
        <f t="shared" si="2251"/>
        <v>587.74074105943441</v>
      </c>
      <c r="AC772" s="326">
        <f t="shared" si="2251"/>
        <v>415.44076682986014</v>
      </c>
      <c r="AD772" s="326">
        <f t="shared" si="2251"/>
        <v>0</v>
      </c>
      <c r="AE772" s="326">
        <f t="shared" si="2251"/>
        <v>0</v>
      </c>
      <c r="AF772" s="326">
        <f t="shared" si="2251"/>
        <v>0</v>
      </c>
      <c r="AG772" s="755">
        <f>'8.  Streetlighting'!F194</f>
        <v>195.88919999999993</v>
      </c>
      <c r="AH772" s="326">
        <f t="shared" si="2251"/>
        <v>0</v>
      </c>
      <c r="AI772" s="326">
        <f t="shared" si="2251"/>
        <v>0</v>
      </c>
      <c r="AJ772" s="326">
        <f t="shared" si="2251"/>
        <v>0</v>
      </c>
      <c r="AK772" s="326">
        <f t="shared" si="2251"/>
        <v>0</v>
      </c>
      <c r="AL772" s="326">
        <f t="shared" si="2251"/>
        <v>0</v>
      </c>
      <c r="AM772" s="386"/>
    </row>
    <row r="773" spans="1:40" ht="20.25" customHeight="1">
      <c r="B773" s="368" t="s">
        <v>590</v>
      </c>
      <c r="C773" s="387"/>
      <c r="D773" s="388"/>
      <c r="E773" s="388"/>
      <c r="F773" s="388"/>
      <c r="G773" s="388"/>
      <c r="H773" s="388"/>
      <c r="I773" s="388"/>
      <c r="J773" s="388"/>
      <c r="K773" s="388"/>
      <c r="L773" s="388"/>
      <c r="M773" s="388"/>
      <c r="N773" s="388"/>
      <c r="O773" s="388"/>
      <c r="P773" s="388"/>
      <c r="Q773" s="388"/>
      <c r="R773" s="388"/>
      <c r="S773" s="371"/>
      <c r="T773" s="372"/>
      <c r="U773" s="388"/>
      <c r="V773" s="388"/>
      <c r="W773" s="388"/>
      <c r="X773" s="388"/>
      <c r="Y773" s="409"/>
      <c r="Z773" s="409"/>
      <c r="AA773" s="409"/>
      <c r="AB773" s="409"/>
      <c r="AC773" s="409"/>
      <c r="AD773" s="409"/>
      <c r="AE773" s="409"/>
      <c r="AF773" s="409"/>
      <c r="AG773" s="409"/>
      <c r="AH773" s="409"/>
      <c r="AI773" s="409"/>
      <c r="AJ773" s="409"/>
      <c r="AK773" s="409"/>
      <c r="AL773" s="409"/>
      <c r="AM773" s="389"/>
    </row>
    <row r="776" spans="1:40" ht="15.6">
      <c r="B776" s="280" t="s">
        <v>327</v>
      </c>
      <c r="C776" s="281"/>
      <c r="D776" s="590" t="s">
        <v>525</v>
      </c>
      <c r="E776" s="253"/>
      <c r="F776" s="590"/>
      <c r="G776" s="253"/>
      <c r="H776" s="253"/>
      <c r="I776" s="253"/>
      <c r="J776" s="253"/>
      <c r="K776" s="253"/>
      <c r="L776" s="253"/>
      <c r="M776" s="253"/>
      <c r="N776" s="253"/>
      <c r="O776" s="281"/>
      <c r="P776" s="253"/>
      <c r="Q776" s="253"/>
      <c r="R776" s="253"/>
      <c r="S776" s="253"/>
      <c r="T776" s="253"/>
      <c r="U776" s="253"/>
      <c r="V776" s="253"/>
      <c r="W776" s="253"/>
      <c r="X776" s="253"/>
      <c r="Y776" s="270"/>
      <c r="Z776" s="267"/>
      <c r="AA776" s="267"/>
      <c r="AB776" s="267"/>
      <c r="AC776" s="267"/>
      <c r="AD776" s="267"/>
      <c r="AE776" s="267"/>
      <c r="AF776" s="267"/>
      <c r="AG776" s="267"/>
      <c r="AH776" s="267"/>
      <c r="AI776" s="267"/>
      <c r="AJ776" s="267"/>
      <c r="AK776" s="267"/>
      <c r="AL776" s="267"/>
    </row>
    <row r="777" spans="1:40" ht="33" customHeight="1">
      <c r="B777" s="854" t="s">
        <v>211</v>
      </c>
      <c r="C777" s="856" t="s">
        <v>33</v>
      </c>
      <c r="D777" s="284" t="s">
        <v>421</v>
      </c>
      <c r="E777" s="858" t="s">
        <v>209</v>
      </c>
      <c r="F777" s="859"/>
      <c r="G777" s="859"/>
      <c r="H777" s="859"/>
      <c r="I777" s="859"/>
      <c r="J777" s="859"/>
      <c r="K777" s="859"/>
      <c r="L777" s="859"/>
      <c r="M777" s="860"/>
      <c r="N777" s="864" t="s">
        <v>213</v>
      </c>
      <c r="O777" s="284" t="s">
        <v>422</v>
      </c>
      <c r="P777" s="858" t="s">
        <v>212</v>
      </c>
      <c r="Q777" s="859"/>
      <c r="R777" s="859"/>
      <c r="S777" s="859"/>
      <c r="T777" s="859"/>
      <c r="U777" s="859"/>
      <c r="V777" s="859"/>
      <c r="W777" s="859"/>
      <c r="X777" s="860"/>
      <c r="Y777" s="861" t="s">
        <v>243</v>
      </c>
      <c r="Z777" s="862"/>
      <c r="AA777" s="862"/>
      <c r="AB777" s="862"/>
      <c r="AC777" s="862"/>
      <c r="AD777" s="862"/>
      <c r="AE777" s="862"/>
      <c r="AF777" s="862"/>
      <c r="AG777" s="862"/>
      <c r="AH777" s="862"/>
      <c r="AI777" s="862"/>
      <c r="AJ777" s="862"/>
      <c r="AK777" s="862"/>
      <c r="AL777" s="862"/>
      <c r="AM777" s="863"/>
    </row>
    <row r="778" spans="1:40" ht="65.25" customHeight="1">
      <c r="B778" s="855"/>
      <c r="C778" s="857"/>
      <c r="D778" s="285">
        <v>2019</v>
      </c>
      <c r="E778" s="285">
        <v>2020</v>
      </c>
      <c r="F778" s="285">
        <v>2021</v>
      </c>
      <c r="G778" s="285">
        <v>2022</v>
      </c>
      <c r="H778" s="285">
        <v>2023</v>
      </c>
      <c r="I778" s="285">
        <v>2024</v>
      </c>
      <c r="J778" s="285">
        <v>2025</v>
      </c>
      <c r="K778" s="285">
        <v>2026</v>
      </c>
      <c r="L778" s="285">
        <v>2027</v>
      </c>
      <c r="M778" s="285">
        <v>2028</v>
      </c>
      <c r="N778" s="865"/>
      <c r="O778" s="285">
        <v>2019</v>
      </c>
      <c r="P778" s="285">
        <v>2020</v>
      </c>
      <c r="Q778" s="285">
        <v>2021</v>
      </c>
      <c r="R778" s="285">
        <v>2022</v>
      </c>
      <c r="S778" s="285">
        <v>2023</v>
      </c>
      <c r="T778" s="285">
        <v>2024</v>
      </c>
      <c r="U778" s="285">
        <v>2025</v>
      </c>
      <c r="V778" s="285">
        <v>2026</v>
      </c>
      <c r="W778" s="285">
        <v>2027</v>
      </c>
      <c r="X778" s="285">
        <v>2028</v>
      </c>
      <c r="Y778" s="285" t="str">
        <f>'1.  LRAMVA Summary'!D52</f>
        <v>Residential</v>
      </c>
      <c r="Z778" s="285" t="str">
        <f>'1.  LRAMVA Summary'!E52</f>
        <v>GS&lt;50 kW</v>
      </c>
      <c r="AA778" s="285" t="str">
        <f>'1.  LRAMVA Summary'!F52</f>
        <v>GS&gt;50 to 999 kW</v>
      </c>
      <c r="AB778" s="285" t="str">
        <f>'1.  LRAMVA Summary'!G52</f>
        <v>Intermediate</v>
      </c>
      <c r="AC778" s="285" t="str">
        <f>'1.  LRAMVA Summary'!H52</f>
        <v>Large Use</v>
      </c>
      <c r="AD778" s="285" t="str">
        <f>'1.  LRAMVA Summary'!I52</f>
        <v>Embedded Distributor</v>
      </c>
      <c r="AE778" s="285" t="str">
        <f>'1.  LRAMVA Summary'!J52</f>
        <v>Unmetered Scattered Load</v>
      </c>
      <c r="AF778" s="285" t="str">
        <f>'1.  LRAMVA Summary'!K52</f>
        <v>Sentinel Lighting</v>
      </c>
      <c r="AG778" s="285" t="str">
        <f>'1.  LRAMVA Summary'!L52</f>
        <v>Street Lighting</v>
      </c>
      <c r="AH778" s="285" t="str">
        <f>'1.  LRAMVA Summary'!M52</f>
        <v/>
      </c>
      <c r="AI778" s="285" t="str">
        <f>'1.  LRAMVA Summary'!N52</f>
        <v/>
      </c>
      <c r="AJ778" s="285" t="str">
        <f>'1.  LRAMVA Summary'!O52</f>
        <v/>
      </c>
      <c r="AK778" s="285" t="str">
        <f>'1.  LRAMVA Summary'!P52</f>
        <v/>
      </c>
      <c r="AL778" s="285" t="str">
        <f>'1.  LRAMVA Summary'!Q52</f>
        <v/>
      </c>
      <c r="AM778" s="287" t="str">
        <f>'1.  LRAMVA Summary'!R52</f>
        <v>Total</v>
      </c>
    </row>
    <row r="779" spans="1:40" ht="15.75" customHeight="1">
      <c r="A779" s="532"/>
      <c r="B779" s="518" t="s">
        <v>503</v>
      </c>
      <c r="C779" s="289"/>
      <c r="D779" s="289"/>
      <c r="E779" s="289"/>
      <c r="F779" s="289"/>
      <c r="G779" s="289"/>
      <c r="H779" s="289"/>
      <c r="I779" s="289"/>
      <c r="J779" s="289"/>
      <c r="K779" s="289"/>
      <c r="L779" s="289"/>
      <c r="M779" s="289"/>
      <c r="N779" s="290"/>
      <c r="O779" s="289"/>
      <c r="P779" s="289"/>
      <c r="Q779" s="289"/>
      <c r="R779" s="289"/>
      <c r="S779" s="289"/>
      <c r="T779" s="289"/>
      <c r="U779" s="289"/>
      <c r="V779" s="289"/>
      <c r="W779" s="289"/>
      <c r="X779" s="289"/>
      <c r="Y779" s="291" t="str">
        <f>'1.  LRAMVA Summary'!D53</f>
        <v>kWh</v>
      </c>
      <c r="Z779" s="291" t="str">
        <f>'1.  LRAMVA Summary'!E53</f>
        <v>kWh</v>
      </c>
      <c r="AA779" s="291" t="str">
        <f>'1.  LRAMVA Summary'!F53</f>
        <v>kW</v>
      </c>
      <c r="AB779" s="291" t="str">
        <f>'1.  LRAMVA Summary'!G53</f>
        <v>kW</v>
      </c>
      <c r="AC779" s="291" t="str">
        <f>'1.  LRAMVA Summary'!H53</f>
        <v>kW</v>
      </c>
      <c r="AD779" s="291" t="str">
        <f>'1.  LRAMVA Summary'!I53</f>
        <v>kW</v>
      </c>
      <c r="AE779" s="291" t="str">
        <f>'1.  LRAMVA Summary'!J53</f>
        <v>kWh</v>
      </c>
      <c r="AF779" s="291" t="str">
        <f>'1.  LRAMVA Summary'!K53</f>
        <v>kW</v>
      </c>
      <c r="AG779" s="291" t="str">
        <f>'1.  LRAMVA Summary'!L53</f>
        <v>kW</v>
      </c>
      <c r="AH779" s="291">
        <f>'1.  LRAMVA Summary'!M53</f>
        <v>0</v>
      </c>
      <c r="AI779" s="291">
        <f>'1.  LRAMVA Summary'!N53</f>
        <v>0</v>
      </c>
      <c r="AJ779" s="291">
        <f>'1.  LRAMVA Summary'!O53</f>
        <v>0</v>
      </c>
      <c r="AK779" s="291">
        <f>'1.  LRAMVA Summary'!P53</f>
        <v>0</v>
      </c>
      <c r="AL779" s="291">
        <f>'1.  LRAMVA Summary'!Q53</f>
        <v>0</v>
      </c>
      <c r="AM779" s="292"/>
    </row>
    <row r="780" spans="1:40" ht="15.6" hidden="1" outlineLevel="1">
      <c r="A780" s="532"/>
      <c r="B780" s="504" t="s">
        <v>496</v>
      </c>
      <c r="C780" s="289"/>
      <c r="D780" s="289"/>
      <c r="E780" s="289"/>
      <c r="F780" s="289"/>
      <c r="G780" s="289"/>
      <c r="H780" s="289"/>
      <c r="I780" s="289"/>
      <c r="J780" s="289"/>
      <c r="K780" s="289"/>
      <c r="L780" s="289"/>
      <c r="M780" s="289"/>
      <c r="N780" s="290"/>
      <c r="O780" s="289"/>
      <c r="P780" s="289"/>
      <c r="Q780" s="289"/>
      <c r="R780" s="289"/>
      <c r="S780" s="289"/>
      <c r="T780" s="289"/>
      <c r="U780" s="289"/>
      <c r="V780" s="289"/>
      <c r="W780" s="289"/>
      <c r="X780" s="289"/>
      <c r="Y780" s="291"/>
      <c r="Z780" s="291"/>
      <c r="AA780" s="291"/>
      <c r="AB780" s="291"/>
      <c r="AC780" s="291"/>
      <c r="AD780" s="291"/>
      <c r="AE780" s="291"/>
      <c r="AF780" s="291"/>
      <c r="AG780" s="291"/>
      <c r="AH780" s="291"/>
      <c r="AI780" s="291"/>
      <c r="AJ780" s="291"/>
      <c r="AK780" s="291"/>
      <c r="AL780" s="291"/>
      <c r="AM780" s="292"/>
    </row>
    <row r="781" spans="1:40" ht="15" hidden="1" outlineLevel="1">
      <c r="A781" s="532">
        <v>1</v>
      </c>
      <c r="B781" s="428" t="s">
        <v>95</v>
      </c>
      <c r="C781" s="291" t="s">
        <v>25</v>
      </c>
      <c r="D781" s="295"/>
      <c r="E781" s="295"/>
      <c r="F781" s="295"/>
      <c r="G781" s="295"/>
      <c r="H781" s="295"/>
      <c r="I781" s="295"/>
      <c r="J781" s="295"/>
      <c r="K781" s="295"/>
      <c r="L781" s="295"/>
      <c r="M781" s="295"/>
      <c r="N781" s="291"/>
      <c r="O781" s="295"/>
      <c r="P781" s="295"/>
      <c r="Q781" s="295"/>
      <c r="R781" s="295"/>
      <c r="S781" s="295"/>
      <c r="T781" s="295"/>
      <c r="U781" s="295"/>
      <c r="V781" s="295"/>
      <c r="W781" s="295"/>
      <c r="X781" s="295"/>
      <c r="Y781" s="410"/>
      <c r="Z781" s="410"/>
      <c r="AA781" s="410"/>
      <c r="AB781" s="410"/>
      <c r="AC781" s="410"/>
      <c r="AD781" s="410"/>
      <c r="AE781" s="410"/>
      <c r="AF781" s="410"/>
      <c r="AG781" s="410"/>
      <c r="AH781" s="410"/>
      <c r="AI781" s="410"/>
      <c r="AJ781" s="410"/>
      <c r="AK781" s="410"/>
      <c r="AL781" s="410"/>
      <c r="AM781" s="296">
        <f>SUM(Y781:AL781)</f>
        <v>0</v>
      </c>
    </row>
    <row r="782" spans="1:40" ht="15" hidden="1" outlineLevel="1">
      <c r="A782" s="532"/>
      <c r="B782" s="294" t="s">
        <v>342</v>
      </c>
      <c r="C782" s="291" t="s">
        <v>163</v>
      </c>
      <c r="D782" s="295"/>
      <c r="E782" s="295"/>
      <c r="F782" s="295"/>
      <c r="G782" s="295"/>
      <c r="H782" s="295"/>
      <c r="I782" s="295"/>
      <c r="J782" s="295"/>
      <c r="K782" s="295"/>
      <c r="L782" s="295"/>
      <c r="M782" s="295"/>
      <c r="N782" s="468"/>
      <c r="O782" s="295"/>
      <c r="P782" s="295"/>
      <c r="Q782" s="295"/>
      <c r="R782" s="295"/>
      <c r="S782" s="295"/>
      <c r="T782" s="295"/>
      <c r="U782" s="295"/>
      <c r="V782" s="295"/>
      <c r="W782" s="295"/>
      <c r="X782" s="295"/>
      <c r="Y782" s="411">
        <f>Y781</f>
        <v>0</v>
      </c>
      <c r="Z782" s="411">
        <f t="shared" ref="Z782" si="2252">Z781</f>
        <v>0</v>
      </c>
      <c r="AA782" s="411">
        <f t="shared" ref="AA782" si="2253">AA781</f>
        <v>0</v>
      </c>
      <c r="AB782" s="411">
        <f t="shared" ref="AB782" si="2254">AB781</f>
        <v>0</v>
      </c>
      <c r="AC782" s="411">
        <f t="shared" ref="AC782" si="2255">AC781</f>
        <v>0</v>
      </c>
      <c r="AD782" s="411">
        <f t="shared" ref="AD782" si="2256">AD781</f>
        <v>0</v>
      </c>
      <c r="AE782" s="411">
        <f t="shared" ref="AE782" si="2257">AE781</f>
        <v>0</v>
      </c>
      <c r="AF782" s="411">
        <f t="shared" ref="AF782" si="2258">AF781</f>
        <v>0</v>
      </c>
      <c r="AG782" s="411">
        <f t="shared" ref="AG782" si="2259">AG781</f>
        <v>0</v>
      </c>
      <c r="AH782" s="411">
        <f t="shared" ref="AH782" si="2260">AH781</f>
        <v>0</v>
      </c>
      <c r="AI782" s="411">
        <f t="shared" ref="AI782" si="2261">AI781</f>
        <v>0</v>
      </c>
      <c r="AJ782" s="411">
        <f t="shared" ref="AJ782" si="2262">AJ781</f>
        <v>0</v>
      </c>
      <c r="AK782" s="411">
        <f t="shared" ref="AK782" si="2263">AK781</f>
        <v>0</v>
      </c>
      <c r="AL782" s="411">
        <f t="shared" ref="AL782" si="2264">AL781</f>
        <v>0</v>
      </c>
      <c r="AM782" s="297"/>
    </row>
    <row r="783" spans="1:40" ht="15.6" hidden="1" outlineLevel="1">
      <c r="A783" s="532"/>
      <c r="B783" s="298"/>
      <c r="C783" s="299"/>
      <c r="D783" s="299"/>
      <c r="E783" s="299"/>
      <c r="F783" s="299"/>
      <c r="G783" s="299"/>
      <c r="H783" s="299"/>
      <c r="I783" s="299"/>
      <c r="J783" s="299"/>
      <c r="K783" s="299"/>
      <c r="L783" s="299"/>
      <c r="M783" s="299"/>
      <c r="N783" s="300"/>
      <c r="O783" s="299"/>
      <c r="P783" s="299"/>
      <c r="Q783" s="299"/>
      <c r="R783" s="299"/>
      <c r="S783" s="299"/>
      <c r="T783" s="299"/>
      <c r="U783" s="299"/>
      <c r="V783" s="299"/>
      <c r="W783" s="299"/>
      <c r="X783" s="299"/>
      <c r="Y783" s="412"/>
      <c r="Z783" s="413"/>
      <c r="AA783" s="413"/>
      <c r="AB783" s="413"/>
      <c r="AC783" s="413"/>
      <c r="AD783" s="413"/>
      <c r="AE783" s="413"/>
      <c r="AF783" s="413"/>
      <c r="AG783" s="413"/>
      <c r="AH783" s="413"/>
      <c r="AI783" s="413"/>
      <c r="AJ783" s="413"/>
      <c r="AK783" s="413"/>
      <c r="AL783" s="413"/>
      <c r="AM783" s="302"/>
    </row>
    <row r="784" spans="1:40" ht="15" hidden="1" outlineLevel="1">
      <c r="A784" s="532">
        <v>2</v>
      </c>
      <c r="B784" s="428" t="s">
        <v>96</v>
      </c>
      <c r="C784" s="291" t="s">
        <v>25</v>
      </c>
      <c r="D784" s="295"/>
      <c r="E784" s="295"/>
      <c r="F784" s="295"/>
      <c r="G784" s="295"/>
      <c r="H784" s="295"/>
      <c r="I784" s="295"/>
      <c r="J784" s="295"/>
      <c r="K784" s="295"/>
      <c r="L784" s="295"/>
      <c r="M784" s="295"/>
      <c r="N784" s="291"/>
      <c r="O784" s="295"/>
      <c r="P784" s="295"/>
      <c r="Q784" s="295"/>
      <c r="R784" s="295"/>
      <c r="S784" s="295"/>
      <c r="T784" s="295"/>
      <c r="U784" s="295"/>
      <c r="V784" s="295"/>
      <c r="W784" s="295"/>
      <c r="X784" s="295"/>
      <c r="Y784" s="410"/>
      <c r="Z784" s="410"/>
      <c r="AA784" s="410"/>
      <c r="AB784" s="410"/>
      <c r="AC784" s="410"/>
      <c r="AD784" s="410"/>
      <c r="AE784" s="410"/>
      <c r="AF784" s="410"/>
      <c r="AG784" s="410"/>
      <c r="AH784" s="410"/>
      <c r="AI784" s="410"/>
      <c r="AJ784" s="410"/>
      <c r="AK784" s="410"/>
      <c r="AL784" s="410"/>
      <c r="AM784" s="296">
        <f>SUM(Y784:AL784)</f>
        <v>0</v>
      </c>
    </row>
    <row r="785" spans="1:39" ht="15" hidden="1" outlineLevel="1">
      <c r="A785" s="532"/>
      <c r="B785" s="294" t="s">
        <v>342</v>
      </c>
      <c r="C785" s="291" t="s">
        <v>163</v>
      </c>
      <c r="D785" s="295"/>
      <c r="E785" s="295"/>
      <c r="F785" s="295"/>
      <c r="G785" s="295"/>
      <c r="H785" s="295"/>
      <c r="I785" s="295"/>
      <c r="J785" s="295"/>
      <c r="K785" s="295"/>
      <c r="L785" s="295"/>
      <c r="M785" s="295"/>
      <c r="N785" s="468"/>
      <c r="O785" s="295"/>
      <c r="P785" s="295"/>
      <c r="Q785" s="295"/>
      <c r="R785" s="295"/>
      <c r="S785" s="295"/>
      <c r="T785" s="295"/>
      <c r="U785" s="295"/>
      <c r="V785" s="295"/>
      <c r="W785" s="295"/>
      <c r="X785" s="295"/>
      <c r="Y785" s="411">
        <f>Y784</f>
        <v>0</v>
      </c>
      <c r="Z785" s="411">
        <f t="shared" ref="Z785" si="2265">Z784</f>
        <v>0</v>
      </c>
      <c r="AA785" s="411">
        <f t="shared" ref="AA785" si="2266">AA784</f>
        <v>0</v>
      </c>
      <c r="AB785" s="411">
        <f t="shared" ref="AB785" si="2267">AB784</f>
        <v>0</v>
      </c>
      <c r="AC785" s="411">
        <f t="shared" ref="AC785" si="2268">AC784</f>
        <v>0</v>
      </c>
      <c r="AD785" s="411">
        <f t="shared" ref="AD785" si="2269">AD784</f>
        <v>0</v>
      </c>
      <c r="AE785" s="411">
        <f t="shared" ref="AE785" si="2270">AE784</f>
        <v>0</v>
      </c>
      <c r="AF785" s="411">
        <f t="shared" ref="AF785" si="2271">AF784</f>
        <v>0</v>
      </c>
      <c r="AG785" s="411">
        <f t="shared" ref="AG785" si="2272">AG784</f>
        <v>0</v>
      </c>
      <c r="AH785" s="411">
        <f t="shared" ref="AH785" si="2273">AH784</f>
        <v>0</v>
      </c>
      <c r="AI785" s="411">
        <f t="shared" ref="AI785" si="2274">AI784</f>
        <v>0</v>
      </c>
      <c r="AJ785" s="411">
        <f t="shared" ref="AJ785" si="2275">AJ784</f>
        <v>0</v>
      </c>
      <c r="AK785" s="411">
        <f t="shared" ref="AK785" si="2276">AK784</f>
        <v>0</v>
      </c>
      <c r="AL785" s="411">
        <f t="shared" ref="AL785" si="2277">AL784</f>
        <v>0</v>
      </c>
      <c r="AM785" s="297"/>
    </row>
    <row r="786" spans="1:39" ht="15.6" hidden="1" outlineLevel="1">
      <c r="A786" s="532"/>
      <c r="B786" s="298"/>
      <c r="C786" s="299"/>
      <c r="D786" s="304"/>
      <c r="E786" s="304"/>
      <c r="F786" s="304"/>
      <c r="G786" s="304"/>
      <c r="H786" s="304"/>
      <c r="I786" s="304"/>
      <c r="J786" s="304"/>
      <c r="K786" s="304"/>
      <c r="L786" s="304"/>
      <c r="M786" s="304"/>
      <c r="N786" s="300"/>
      <c r="O786" s="304"/>
      <c r="P786" s="304"/>
      <c r="Q786" s="304"/>
      <c r="R786" s="304"/>
      <c r="S786" s="304"/>
      <c r="T786" s="304"/>
      <c r="U786" s="304"/>
      <c r="V786" s="304"/>
      <c r="W786" s="304"/>
      <c r="X786" s="304"/>
      <c r="Y786" s="412"/>
      <c r="Z786" s="413"/>
      <c r="AA786" s="413"/>
      <c r="AB786" s="413"/>
      <c r="AC786" s="413"/>
      <c r="AD786" s="413"/>
      <c r="AE786" s="413"/>
      <c r="AF786" s="413"/>
      <c r="AG786" s="413"/>
      <c r="AH786" s="413"/>
      <c r="AI786" s="413"/>
      <c r="AJ786" s="413"/>
      <c r="AK786" s="413"/>
      <c r="AL786" s="413"/>
      <c r="AM786" s="302"/>
    </row>
    <row r="787" spans="1:39" ht="15" hidden="1" outlineLevel="1">
      <c r="A787" s="532">
        <v>3</v>
      </c>
      <c r="B787" s="428" t="s">
        <v>97</v>
      </c>
      <c r="C787" s="291" t="s">
        <v>25</v>
      </c>
      <c r="D787" s="295"/>
      <c r="E787" s="295"/>
      <c r="F787" s="295"/>
      <c r="G787" s="295"/>
      <c r="H787" s="295"/>
      <c r="I787" s="295"/>
      <c r="J787" s="295"/>
      <c r="K787" s="295"/>
      <c r="L787" s="295"/>
      <c r="M787" s="295"/>
      <c r="N787" s="291"/>
      <c r="O787" s="295"/>
      <c r="P787" s="295"/>
      <c r="Q787" s="295"/>
      <c r="R787" s="295"/>
      <c r="S787" s="295"/>
      <c r="T787" s="295"/>
      <c r="U787" s="295"/>
      <c r="V787" s="295"/>
      <c r="W787" s="295"/>
      <c r="X787" s="295"/>
      <c r="Y787" s="410"/>
      <c r="Z787" s="410"/>
      <c r="AA787" s="410"/>
      <c r="AB787" s="410"/>
      <c r="AC787" s="410"/>
      <c r="AD787" s="410"/>
      <c r="AE787" s="410"/>
      <c r="AF787" s="410"/>
      <c r="AG787" s="410"/>
      <c r="AH787" s="410"/>
      <c r="AI787" s="410"/>
      <c r="AJ787" s="410"/>
      <c r="AK787" s="410"/>
      <c r="AL787" s="410"/>
      <c r="AM787" s="296">
        <f>SUM(Y787:AL787)</f>
        <v>0</v>
      </c>
    </row>
    <row r="788" spans="1:39" ht="15" hidden="1" outlineLevel="1">
      <c r="A788" s="532"/>
      <c r="B788" s="294" t="s">
        <v>342</v>
      </c>
      <c r="C788" s="291" t="s">
        <v>163</v>
      </c>
      <c r="D788" s="295"/>
      <c r="E788" s="295"/>
      <c r="F788" s="295"/>
      <c r="G788" s="295"/>
      <c r="H788" s="295"/>
      <c r="I788" s="295"/>
      <c r="J788" s="295"/>
      <c r="K788" s="295"/>
      <c r="L788" s="295"/>
      <c r="M788" s="295"/>
      <c r="N788" s="468"/>
      <c r="O788" s="295"/>
      <c r="P788" s="295"/>
      <c r="Q788" s="295"/>
      <c r="R788" s="295"/>
      <c r="S788" s="295"/>
      <c r="T788" s="295"/>
      <c r="U788" s="295"/>
      <c r="V788" s="295"/>
      <c r="W788" s="295"/>
      <c r="X788" s="295"/>
      <c r="Y788" s="411">
        <f>Y787</f>
        <v>0</v>
      </c>
      <c r="Z788" s="411">
        <f t="shared" ref="Z788" si="2278">Z787</f>
        <v>0</v>
      </c>
      <c r="AA788" s="411">
        <f t="shared" ref="AA788" si="2279">AA787</f>
        <v>0</v>
      </c>
      <c r="AB788" s="411">
        <f t="shared" ref="AB788" si="2280">AB787</f>
        <v>0</v>
      </c>
      <c r="AC788" s="411">
        <f t="shared" ref="AC788" si="2281">AC787</f>
        <v>0</v>
      </c>
      <c r="AD788" s="411">
        <f t="shared" ref="AD788" si="2282">AD787</f>
        <v>0</v>
      </c>
      <c r="AE788" s="411">
        <f t="shared" ref="AE788" si="2283">AE787</f>
        <v>0</v>
      </c>
      <c r="AF788" s="411">
        <f t="shared" ref="AF788" si="2284">AF787</f>
        <v>0</v>
      </c>
      <c r="AG788" s="411">
        <f t="shared" ref="AG788" si="2285">AG787</f>
        <v>0</v>
      </c>
      <c r="AH788" s="411">
        <f t="shared" ref="AH788" si="2286">AH787</f>
        <v>0</v>
      </c>
      <c r="AI788" s="411">
        <f t="shared" ref="AI788" si="2287">AI787</f>
        <v>0</v>
      </c>
      <c r="AJ788" s="411">
        <f t="shared" ref="AJ788" si="2288">AJ787</f>
        <v>0</v>
      </c>
      <c r="AK788" s="411">
        <f t="shared" ref="AK788" si="2289">AK787</f>
        <v>0</v>
      </c>
      <c r="AL788" s="411">
        <f t="shared" ref="AL788" si="2290">AL787</f>
        <v>0</v>
      </c>
      <c r="AM788" s="297"/>
    </row>
    <row r="789" spans="1:39" ht="15" hidden="1" outlineLevel="1">
      <c r="A789" s="532"/>
      <c r="B789" s="294"/>
      <c r="C789" s="305"/>
      <c r="D789" s="291"/>
      <c r="E789" s="291"/>
      <c r="F789" s="291"/>
      <c r="G789" s="291"/>
      <c r="H789" s="291"/>
      <c r="I789" s="291"/>
      <c r="J789" s="291"/>
      <c r="K789" s="291"/>
      <c r="L789" s="291"/>
      <c r="M789" s="291"/>
      <c r="N789" s="291"/>
      <c r="O789" s="291"/>
      <c r="P789" s="291"/>
      <c r="Q789" s="291"/>
      <c r="R789" s="291"/>
      <c r="S789" s="291"/>
      <c r="T789" s="291"/>
      <c r="U789" s="291"/>
      <c r="V789" s="291"/>
      <c r="W789" s="291"/>
      <c r="X789" s="291"/>
      <c r="Y789" s="412"/>
      <c r="Z789" s="412"/>
      <c r="AA789" s="412"/>
      <c r="AB789" s="412"/>
      <c r="AC789" s="412"/>
      <c r="AD789" s="412"/>
      <c r="AE789" s="412"/>
      <c r="AF789" s="412"/>
      <c r="AG789" s="412"/>
      <c r="AH789" s="412"/>
      <c r="AI789" s="412"/>
      <c r="AJ789" s="412"/>
      <c r="AK789" s="412"/>
      <c r="AL789" s="412"/>
      <c r="AM789" s="306"/>
    </row>
    <row r="790" spans="1:39" ht="15" hidden="1" outlineLevel="1">
      <c r="A790" s="532">
        <v>4</v>
      </c>
      <c r="B790" s="520" t="s">
        <v>679</v>
      </c>
      <c r="C790" s="291" t="s">
        <v>25</v>
      </c>
      <c r="D790" s="295"/>
      <c r="E790" s="295"/>
      <c r="F790" s="295"/>
      <c r="G790" s="295"/>
      <c r="H790" s="295"/>
      <c r="I790" s="295"/>
      <c r="J790" s="295"/>
      <c r="K790" s="295"/>
      <c r="L790" s="295"/>
      <c r="M790" s="295"/>
      <c r="N790" s="291"/>
      <c r="O790" s="295"/>
      <c r="P790" s="295"/>
      <c r="Q790" s="295"/>
      <c r="R790" s="295"/>
      <c r="S790" s="295"/>
      <c r="T790" s="295"/>
      <c r="U790" s="295"/>
      <c r="V790" s="295"/>
      <c r="W790" s="295"/>
      <c r="X790" s="295"/>
      <c r="Y790" s="415"/>
      <c r="Z790" s="415"/>
      <c r="AA790" s="415"/>
      <c r="AB790" s="415"/>
      <c r="AC790" s="415"/>
      <c r="AD790" s="415"/>
      <c r="AE790" s="415"/>
      <c r="AF790" s="410"/>
      <c r="AG790" s="410"/>
      <c r="AH790" s="410"/>
      <c r="AI790" s="410"/>
      <c r="AJ790" s="410"/>
      <c r="AK790" s="410"/>
      <c r="AL790" s="410"/>
      <c r="AM790" s="296">
        <f>SUM(Y790:AL790)</f>
        <v>0</v>
      </c>
    </row>
    <row r="791" spans="1:39" ht="15" hidden="1" outlineLevel="1">
      <c r="A791" s="532"/>
      <c r="B791" s="294" t="s">
        <v>342</v>
      </c>
      <c r="C791" s="291" t="s">
        <v>163</v>
      </c>
      <c r="D791" s="295"/>
      <c r="E791" s="295"/>
      <c r="F791" s="295"/>
      <c r="G791" s="295"/>
      <c r="H791" s="295"/>
      <c r="I791" s="295"/>
      <c r="J791" s="295"/>
      <c r="K791" s="295"/>
      <c r="L791" s="295"/>
      <c r="M791" s="295"/>
      <c r="N791" s="468"/>
      <c r="O791" s="295"/>
      <c r="P791" s="295"/>
      <c r="Q791" s="295"/>
      <c r="R791" s="295"/>
      <c r="S791" s="295"/>
      <c r="T791" s="295"/>
      <c r="U791" s="295"/>
      <c r="V791" s="295"/>
      <c r="W791" s="295"/>
      <c r="X791" s="295"/>
      <c r="Y791" s="411">
        <f>Y790</f>
        <v>0</v>
      </c>
      <c r="Z791" s="411">
        <f t="shared" ref="Z791" si="2291">Z790</f>
        <v>0</v>
      </c>
      <c r="AA791" s="411">
        <f t="shared" ref="AA791" si="2292">AA790</f>
        <v>0</v>
      </c>
      <c r="AB791" s="411">
        <f t="shared" ref="AB791" si="2293">AB790</f>
        <v>0</v>
      </c>
      <c r="AC791" s="411">
        <f t="shared" ref="AC791" si="2294">AC790</f>
        <v>0</v>
      </c>
      <c r="AD791" s="411">
        <f t="shared" ref="AD791" si="2295">AD790</f>
        <v>0</v>
      </c>
      <c r="AE791" s="411">
        <f t="shared" ref="AE791" si="2296">AE790</f>
        <v>0</v>
      </c>
      <c r="AF791" s="411">
        <f t="shared" ref="AF791" si="2297">AF790</f>
        <v>0</v>
      </c>
      <c r="AG791" s="411">
        <f t="shared" ref="AG791" si="2298">AG790</f>
        <v>0</v>
      </c>
      <c r="AH791" s="411">
        <f t="shared" ref="AH791" si="2299">AH790</f>
        <v>0</v>
      </c>
      <c r="AI791" s="411">
        <f t="shared" ref="AI791" si="2300">AI790</f>
        <v>0</v>
      </c>
      <c r="AJ791" s="411">
        <f t="shared" ref="AJ791" si="2301">AJ790</f>
        <v>0</v>
      </c>
      <c r="AK791" s="411">
        <f t="shared" ref="AK791" si="2302">AK790</f>
        <v>0</v>
      </c>
      <c r="AL791" s="411">
        <f t="shared" ref="AL791" si="2303">AL790</f>
        <v>0</v>
      </c>
      <c r="AM791" s="297"/>
    </row>
    <row r="792" spans="1:39" ht="15" hidden="1" outlineLevel="1">
      <c r="A792" s="532"/>
      <c r="B792" s="294"/>
      <c r="C792" s="305"/>
      <c r="D792" s="304"/>
      <c r="E792" s="304"/>
      <c r="F792" s="304"/>
      <c r="G792" s="304"/>
      <c r="H792" s="304"/>
      <c r="I792" s="304"/>
      <c r="J792" s="304"/>
      <c r="K792" s="304"/>
      <c r="L792" s="304"/>
      <c r="M792" s="304"/>
      <c r="N792" s="291"/>
      <c r="O792" s="304"/>
      <c r="P792" s="304"/>
      <c r="Q792" s="304"/>
      <c r="R792" s="304"/>
      <c r="S792" s="304"/>
      <c r="T792" s="304"/>
      <c r="U792" s="304"/>
      <c r="V792" s="304"/>
      <c r="W792" s="304"/>
      <c r="X792" s="304"/>
      <c r="Y792" s="412"/>
      <c r="Z792" s="412"/>
      <c r="AA792" s="412"/>
      <c r="AB792" s="412"/>
      <c r="AC792" s="412"/>
      <c r="AD792" s="412"/>
      <c r="AE792" s="412"/>
      <c r="AF792" s="412"/>
      <c r="AG792" s="412"/>
      <c r="AH792" s="412"/>
      <c r="AI792" s="412"/>
      <c r="AJ792" s="412"/>
      <c r="AK792" s="412"/>
      <c r="AL792" s="412"/>
      <c r="AM792" s="306"/>
    </row>
    <row r="793" spans="1:39" ht="15.75" hidden="1" customHeight="1" outlineLevel="1">
      <c r="A793" s="532">
        <v>5</v>
      </c>
      <c r="B793" s="428" t="s">
        <v>98</v>
      </c>
      <c r="C793" s="291" t="s">
        <v>25</v>
      </c>
      <c r="D793" s="295"/>
      <c r="E793" s="295"/>
      <c r="F793" s="295"/>
      <c r="G793" s="295"/>
      <c r="H793" s="295"/>
      <c r="I793" s="295"/>
      <c r="J793" s="295"/>
      <c r="K793" s="295"/>
      <c r="L793" s="295"/>
      <c r="M793" s="295"/>
      <c r="N793" s="291"/>
      <c r="O793" s="295"/>
      <c r="P793" s="295"/>
      <c r="Q793" s="295"/>
      <c r="R793" s="295"/>
      <c r="S793" s="295"/>
      <c r="T793" s="295"/>
      <c r="U793" s="295"/>
      <c r="V793" s="295"/>
      <c r="W793" s="295"/>
      <c r="X793" s="295"/>
      <c r="Y793" s="415"/>
      <c r="Z793" s="415"/>
      <c r="AA793" s="415"/>
      <c r="AB793" s="415"/>
      <c r="AC793" s="415"/>
      <c r="AD793" s="415"/>
      <c r="AE793" s="415"/>
      <c r="AF793" s="410"/>
      <c r="AG793" s="410"/>
      <c r="AH793" s="410"/>
      <c r="AI793" s="410"/>
      <c r="AJ793" s="410"/>
      <c r="AK793" s="410"/>
      <c r="AL793" s="410"/>
      <c r="AM793" s="296">
        <f>SUM(Y793:AL793)</f>
        <v>0</v>
      </c>
    </row>
    <row r="794" spans="1:39" ht="20.25" hidden="1" customHeight="1" outlineLevel="1">
      <c r="A794" s="532"/>
      <c r="B794" s="294" t="s">
        <v>342</v>
      </c>
      <c r="C794" s="291" t="s">
        <v>163</v>
      </c>
      <c r="D794" s="295"/>
      <c r="E794" s="295"/>
      <c r="F794" s="295"/>
      <c r="G794" s="295"/>
      <c r="H794" s="295"/>
      <c r="I794" s="295"/>
      <c r="J794" s="295"/>
      <c r="K794" s="295"/>
      <c r="L794" s="295"/>
      <c r="M794" s="295"/>
      <c r="N794" s="468"/>
      <c r="O794" s="295"/>
      <c r="P794" s="295"/>
      <c r="Q794" s="295"/>
      <c r="R794" s="295"/>
      <c r="S794" s="295"/>
      <c r="T794" s="295"/>
      <c r="U794" s="295"/>
      <c r="V794" s="295"/>
      <c r="W794" s="295"/>
      <c r="X794" s="295"/>
      <c r="Y794" s="411">
        <f>Y793</f>
        <v>0</v>
      </c>
      <c r="Z794" s="411">
        <f t="shared" ref="Z794" si="2304">Z793</f>
        <v>0</v>
      </c>
      <c r="AA794" s="411">
        <f t="shared" ref="AA794" si="2305">AA793</f>
        <v>0</v>
      </c>
      <c r="AB794" s="411">
        <f t="shared" ref="AB794" si="2306">AB793</f>
        <v>0</v>
      </c>
      <c r="AC794" s="411">
        <f t="shared" ref="AC794" si="2307">AC793</f>
        <v>0</v>
      </c>
      <c r="AD794" s="411">
        <f t="shared" ref="AD794" si="2308">AD793</f>
        <v>0</v>
      </c>
      <c r="AE794" s="411">
        <f t="shared" ref="AE794" si="2309">AE793</f>
        <v>0</v>
      </c>
      <c r="AF794" s="411">
        <f t="shared" ref="AF794" si="2310">AF793</f>
        <v>0</v>
      </c>
      <c r="AG794" s="411">
        <f t="shared" ref="AG794" si="2311">AG793</f>
        <v>0</v>
      </c>
      <c r="AH794" s="411">
        <f t="shared" ref="AH794" si="2312">AH793</f>
        <v>0</v>
      </c>
      <c r="AI794" s="411">
        <f t="shared" ref="AI794" si="2313">AI793</f>
        <v>0</v>
      </c>
      <c r="AJ794" s="411">
        <f t="shared" ref="AJ794" si="2314">AJ793</f>
        <v>0</v>
      </c>
      <c r="AK794" s="411">
        <f t="shared" ref="AK794" si="2315">AK793</f>
        <v>0</v>
      </c>
      <c r="AL794" s="411">
        <f t="shared" ref="AL794" si="2316">AL793</f>
        <v>0</v>
      </c>
      <c r="AM794" s="297"/>
    </row>
    <row r="795" spans="1:39" ht="15" hidden="1" outlineLevel="1">
      <c r="A795" s="532"/>
      <c r="B795" s="294"/>
      <c r="C795" s="291"/>
      <c r="D795" s="291"/>
      <c r="E795" s="291"/>
      <c r="F795" s="291"/>
      <c r="G795" s="291"/>
      <c r="H795" s="291"/>
      <c r="I795" s="291"/>
      <c r="J795" s="291"/>
      <c r="K795" s="291"/>
      <c r="L795" s="291"/>
      <c r="M795" s="291"/>
      <c r="N795" s="291"/>
      <c r="O795" s="291"/>
      <c r="P795" s="291"/>
      <c r="Q795" s="291"/>
      <c r="R795" s="291"/>
      <c r="S795" s="291"/>
      <c r="T795" s="291"/>
      <c r="U795" s="291"/>
      <c r="V795" s="291"/>
      <c r="W795" s="291"/>
      <c r="X795" s="291"/>
      <c r="Y795" s="422"/>
      <c r="Z795" s="423"/>
      <c r="AA795" s="423"/>
      <c r="AB795" s="423"/>
      <c r="AC795" s="423"/>
      <c r="AD795" s="423"/>
      <c r="AE795" s="423"/>
      <c r="AF795" s="423"/>
      <c r="AG795" s="423"/>
      <c r="AH795" s="423"/>
      <c r="AI795" s="423"/>
      <c r="AJ795" s="423"/>
      <c r="AK795" s="423"/>
      <c r="AL795" s="423"/>
      <c r="AM795" s="297"/>
    </row>
    <row r="796" spans="1:39" ht="15.6" hidden="1" outlineLevel="1">
      <c r="A796" s="532"/>
      <c r="B796" s="319" t="s">
        <v>497</v>
      </c>
      <c r="C796" s="289"/>
      <c r="D796" s="289"/>
      <c r="E796" s="289"/>
      <c r="F796" s="289"/>
      <c r="G796" s="289"/>
      <c r="H796" s="289"/>
      <c r="I796" s="289"/>
      <c r="J796" s="289"/>
      <c r="K796" s="289"/>
      <c r="L796" s="289"/>
      <c r="M796" s="289"/>
      <c r="N796" s="290"/>
      <c r="O796" s="289"/>
      <c r="P796" s="289"/>
      <c r="Q796" s="289"/>
      <c r="R796" s="289"/>
      <c r="S796" s="289"/>
      <c r="T796" s="289"/>
      <c r="U796" s="289"/>
      <c r="V796" s="289"/>
      <c r="W796" s="289"/>
      <c r="X796" s="289"/>
      <c r="Y796" s="414"/>
      <c r="Z796" s="414"/>
      <c r="AA796" s="414"/>
      <c r="AB796" s="414"/>
      <c r="AC796" s="414"/>
      <c r="AD796" s="414"/>
      <c r="AE796" s="414"/>
      <c r="AF796" s="414"/>
      <c r="AG796" s="414"/>
      <c r="AH796" s="414"/>
      <c r="AI796" s="414"/>
      <c r="AJ796" s="414"/>
      <c r="AK796" s="414"/>
      <c r="AL796" s="414"/>
      <c r="AM796" s="292"/>
    </row>
    <row r="797" spans="1:39" ht="15" hidden="1" outlineLevel="1">
      <c r="A797" s="532">
        <v>6</v>
      </c>
      <c r="B797" s="428" t="s">
        <v>99</v>
      </c>
      <c r="C797" s="291" t="s">
        <v>25</v>
      </c>
      <c r="D797" s="295"/>
      <c r="E797" s="295"/>
      <c r="F797" s="295"/>
      <c r="G797" s="295"/>
      <c r="H797" s="295"/>
      <c r="I797" s="295"/>
      <c r="J797" s="295"/>
      <c r="K797" s="295"/>
      <c r="L797" s="295"/>
      <c r="M797" s="295"/>
      <c r="N797" s="295">
        <v>12</v>
      </c>
      <c r="O797" s="295"/>
      <c r="P797" s="295"/>
      <c r="Q797" s="295"/>
      <c r="R797" s="295"/>
      <c r="S797" s="295"/>
      <c r="T797" s="295"/>
      <c r="U797" s="295"/>
      <c r="V797" s="295"/>
      <c r="W797" s="295"/>
      <c r="X797" s="295"/>
      <c r="Y797" s="415"/>
      <c r="Z797" s="415"/>
      <c r="AA797" s="415"/>
      <c r="AB797" s="415"/>
      <c r="AC797" s="415"/>
      <c r="AD797" s="415"/>
      <c r="AE797" s="415"/>
      <c r="AF797" s="415"/>
      <c r="AG797" s="415"/>
      <c r="AH797" s="415"/>
      <c r="AI797" s="415"/>
      <c r="AJ797" s="415"/>
      <c r="AK797" s="415"/>
      <c r="AL797" s="415"/>
      <c r="AM797" s="296">
        <f>SUM(Y797:AL797)</f>
        <v>0</v>
      </c>
    </row>
    <row r="798" spans="1:39" ht="15" hidden="1" outlineLevel="1">
      <c r="A798" s="532"/>
      <c r="B798" s="294" t="s">
        <v>342</v>
      </c>
      <c r="C798" s="291" t="s">
        <v>163</v>
      </c>
      <c r="D798" s="295"/>
      <c r="E798" s="295"/>
      <c r="F798" s="295"/>
      <c r="G798" s="295"/>
      <c r="H798" s="295"/>
      <c r="I798" s="295"/>
      <c r="J798" s="295"/>
      <c r="K798" s="295"/>
      <c r="L798" s="295"/>
      <c r="M798" s="295"/>
      <c r="N798" s="295">
        <f>N797</f>
        <v>12</v>
      </c>
      <c r="O798" s="295"/>
      <c r="P798" s="295"/>
      <c r="Q798" s="295"/>
      <c r="R798" s="295"/>
      <c r="S798" s="295"/>
      <c r="T798" s="295"/>
      <c r="U798" s="295"/>
      <c r="V798" s="295"/>
      <c r="W798" s="295"/>
      <c r="X798" s="295"/>
      <c r="Y798" s="411">
        <f>Y797</f>
        <v>0</v>
      </c>
      <c r="Z798" s="411">
        <f t="shared" ref="Z798" si="2317">Z797</f>
        <v>0</v>
      </c>
      <c r="AA798" s="411">
        <f t="shared" ref="AA798" si="2318">AA797</f>
        <v>0</v>
      </c>
      <c r="AB798" s="411">
        <f t="shared" ref="AB798" si="2319">AB797</f>
        <v>0</v>
      </c>
      <c r="AC798" s="411">
        <f t="shared" ref="AC798" si="2320">AC797</f>
        <v>0</v>
      </c>
      <c r="AD798" s="411">
        <f t="shared" ref="AD798" si="2321">AD797</f>
        <v>0</v>
      </c>
      <c r="AE798" s="411">
        <f t="shared" ref="AE798" si="2322">AE797</f>
        <v>0</v>
      </c>
      <c r="AF798" s="411">
        <f t="shared" ref="AF798" si="2323">AF797</f>
        <v>0</v>
      </c>
      <c r="AG798" s="411">
        <f t="shared" ref="AG798" si="2324">AG797</f>
        <v>0</v>
      </c>
      <c r="AH798" s="411">
        <f t="shared" ref="AH798" si="2325">AH797</f>
        <v>0</v>
      </c>
      <c r="AI798" s="411">
        <f t="shared" ref="AI798" si="2326">AI797</f>
        <v>0</v>
      </c>
      <c r="AJ798" s="411">
        <f t="shared" ref="AJ798" si="2327">AJ797</f>
        <v>0</v>
      </c>
      <c r="AK798" s="411">
        <f t="shared" ref="AK798" si="2328">AK797</f>
        <v>0</v>
      </c>
      <c r="AL798" s="411">
        <f t="shared" ref="AL798" si="2329">AL797</f>
        <v>0</v>
      </c>
      <c r="AM798" s="311"/>
    </row>
    <row r="799" spans="1:39" ht="15" hidden="1" outlineLevel="1">
      <c r="A799" s="532"/>
      <c r="B799" s="310"/>
      <c r="C799" s="312"/>
      <c r="D799" s="291"/>
      <c r="E799" s="291"/>
      <c r="F799" s="291"/>
      <c r="G799" s="291"/>
      <c r="H799" s="291"/>
      <c r="I799" s="291"/>
      <c r="J799" s="291"/>
      <c r="K799" s="291"/>
      <c r="L799" s="291"/>
      <c r="M799" s="291"/>
      <c r="N799" s="291"/>
      <c r="O799" s="291"/>
      <c r="P799" s="291"/>
      <c r="Q799" s="291"/>
      <c r="R799" s="291"/>
      <c r="S799" s="291"/>
      <c r="T799" s="291"/>
      <c r="U799" s="291"/>
      <c r="V799" s="291"/>
      <c r="W799" s="291"/>
      <c r="X799" s="291"/>
      <c r="Y799" s="416"/>
      <c r="Z799" s="416"/>
      <c r="AA799" s="416"/>
      <c r="AB799" s="416"/>
      <c r="AC799" s="416"/>
      <c r="AD799" s="416"/>
      <c r="AE799" s="416"/>
      <c r="AF799" s="416"/>
      <c r="AG799" s="416"/>
      <c r="AH799" s="416"/>
      <c r="AI799" s="416"/>
      <c r="AJ799" s="416"/>
      <c r="AK799" s="416"/>
      <c r="AL799" s="416"/>
      <c r="AM799" s="313"/>
    </row>
    <row r="800" spans="1:39" ht="30" hidden="1" outlineLevel="1">
      <c r="A800" s="532">
        <v>7</v>
      </c>
      <c r="B800" s="428" t="s">
        <v>100</v>
      </c>
      <c r="C800" s="291" t="s">
        <v>25</v>
      </c>
      <c r="D800" s="295"/>
      <c r="E800" s="295"/>
      <c r="F800" s="295"/>
      <c r="G800" s="295"/>
      <c r="H800" s="295"/>
      <c r="I800" s="295"/>
      <c r="J800" s="295"/>
      <c r="K800" s="295"/>
      <c r="L800" s="295"/>
      <c r="M800" s="295"/>
      <c r="N800" s="295">
        <v>12</v>
      </c>
      <c r="O800" s="295"/>
      <c r="P800" s="295"/>
      <c r="Q800" s="295"/>
      <c r="R800" s="295"/>
      <c r="S800" s="295"/>
      <c r="T800" s="295"/>
      <c r="U800" s="295"/>
      <c r="V800" s="295"/>
      <c r="W800" s="295"/>
      <c r="X800" s="295"/>
      <c r="Y800" s="415"/>
      <c r="Z800" s="415"/>
      <c r="AA800" s="415"/>
      <c r="AB800" s="415"/>
      <c r="AC800" s="415"/>
      <c r="AD800" s="415"/>
      <c r="AE800" s="415"/>
      <c r="AF800" s="415"/>
      <c r="AG800" s="415"/>
      <c r="AH800" s="415"/>
      <c r="AI800" s="415"/>
      <c r="AJ800" s="415"/>
      <c r="AK800" s="415"/>
      <c r="AL800" s="415"/>
      <c r="AM800" s="296">
        <f>SUM(Y800:AL800)</f>
        <v>0</v>
      </c>
    </row>
    <row r="801" spans="1:39" ht="15" hidden="1" outlineLevel="1">
      <c r="A801" s="532"/>
      <c r="B801" s="294" t="s">
        <v>342</v>
      </c>
      <c r="C801" s="291" t="s">
        <v>163</v>
      </c>
      <c r="D801" s="295"/>
      <c r="E801" s="295"/>
      <c r="F801" s="295"/>
      <c r="G801" s="295"/>
      <c r="H801" s="295"/>
      <c r="I801" s="295"/>
      <c r="J801" s="295"/>
      <c r="K801" s="295"/>
      <c r="L801" s="295"/>
      <c r="M801" s="295"/>
      <c r="N801" s="295">
        <f>N800</f>
        <v>12</v>
      </c>
      <c r="O801" s="295"/>
      <c r="P801" s="295"/>
      <c r="Q801" s="295"/>
      <c r="R801" s="295"/>
      <c r="S801" s="295"/>
      <c r="T801" s="295"/>
      <c r="U801" s="295"/>
      <c r="V801" s="295"/>
      <c r="W801" s="295"/>
      <c r="X801" s="295"/>
      <c r="Y801" s="411">
        <f>Y800</f>
        <v>0</v>
      </c>
      <c r="Z801" s="411">
        <f t="shared" ref="Z801" si="2330">Z800</f>
        <v>0</v>
      </c>
      <c r="AA801" s="411">
        <f t="shared" ref="AA801" si="2331">AA800</f>
        <v>0</v>
      </c>
      <c r="AB801" s="411">
        <f t="shared" ref="AB801" si="2332">AB800</f>
        <v>0</v>
      </c>
      <c r="AC801" s="411">
        <f t="shared" ref="AC801" si="2333">AC800</f>
        <v>0</v>
      </c>
      <c r="AD801" s="411">
        <f t="shared" ref="AD801" si="2334">AD800</f>
        <v>0</v>
      </c>
      <c r="AE801" s="411">
        <f t="shared" ref="AE801" si="2335">AE800</f>
        <v>0</v>
      </c>
      <c r="AF801" s="411">
        <f t="shared" ref="AF801" si="2336">AF800</f>
        <v>0</v>
      </c>
      <c r="AG801" s="411">
        <f t="shared" ref="AG801" si="2337">AG800</f>
        <v>0</v>
      </c>
      <c r="AH801" s="411">
        <f t="shared" ref="AH801" si="2338">AH800</f>
        <v>0</v>
      </c>
      <c r="AI801" s="411">
        <f t="shared" ref="AI801" si="2339">AI800</f>
        <v>0</v>
      </c>
      <c r="AJ801" s="411">
        <f t="shared" ref="AJ801" si="2340">AJ800</f>
        <v>0</v>
      </c>
      <c r="AK801" s="411">
        <f t="shared" ref="AK801" si="2341">AK800</f>
        <v>0</v>
      </c>
      <c r="AL801" s="411">
        <f t="shared" ref="AL801" si="2342">AL800</f>
        <v>0</v>
      </c>
      <c r="AM801" s="311"/>
    </row>
    <row r="802" spans="1:39" ht="15" hidden="1" outlineLevel="1">
      <c r="A802" s="532"/>
      <c r="B802" s="314"/>
      <c r="C802" s="312"/>
      <c r="D802" s="291"/>
      <c r="E802" s="291"/>
      <c r="F802" s="291"/>
      <c r="G802" s="291"/>
      <c r="H802" s="291"/>
      <c r="I802" s="291"/>
      <c r="J802" s="291"/>
      <c r="K802" s="291"/>
      <c r="L802" s="291"/>
      <c r="M802" s="291"/>
      <c r="N802" s="291"/>
      <c r="O802" s="291"/>
      <c r="P802" s="291"/>
      <c r="Q802" s="291"/>
      <c r="R802" s="291"/>
      <c r="S802" s="291"/>
      <c r="T802" s="291"/>
      <c r="U802" s="291"/>
      <c r="V802" s="291"/>
      <c r="W802" s="291"/>
      <c r="X802" s="291"/>
      <c r="Y802" s="416"/>
      <c r="Z802" s="417"/>
      <c r="AA802" s="416"/>
      <c r="AB802" s="416"/>
      <c r="AC802" s="416"/>
      <c r="AD802" s="416"/>
      <c r="AE802" s="416"/>
      <c r="AF802" s="416"/>
      <c r="AG802" s="416"/>
      <c r="AH802" s="416"/>
      <c r="AI802" s="416"/>
      <c r="AJ802" s="416"/>
      <c r="AK802" s="416"/>
      <c r="AL802" s="416"/>
      <c r="AM802" s="313"/>
    </row>
    <row r="803" spans="1:39" ht="30" hidden="1" outlineLevel="1">
      <c r="A803" s="532">
        <v>8</v>
      </c>
      <c r="B803" s="428" t="s">
        <v>101</v>
      </c>
      <c r="C803" s="291" t="s">
        <v>25</v>
      </c>
      <c r="D803" s="295"/>
      <c r="E803" s="295"/>
      <c r="F803" s="295"/>
      <c r="G803" s="295"/>
      <c r="H803" s="295"/>
      <c r="I803" s="295"/>
      <c r="J803" s="295"/>
      <c r="K803" s="295"/>
      <c r="L803" s="295"/>
      <c r="M803" s="295"/>
      <c r="N803" s="295">
        <v>12</v>
      </c>
      <c r="O803" s="295"/>
      <c r="P803" s="295"/>
      <c r="Q803" s="295"/>
      <c r="R803" s="295"/>
      <c r="S803" s="295"/>
      <c r="T803" s="295"/>
      <c r="U803" s="295"/>
      <c r="V803" s="295"/>
      <c r="W803" s="295"/>
      <c r="X803" s="295"/>
      <c r="Y803" s="415"/>
      <c r="Z803" s="415"/>
      <c r="AA803" s="415"/>
      <c r="AB803" s="415"/>
      <c r="AC803" s="415"/>
      <c r="AD803" s="415"/>
      <c r="AE803" s="415"/>
      <c r="AF803" s="415"/>
      <c r="AG803" s="415"/>
      <c r="AH803" s="415"/>
      <c r="AI803" s="415"/>
      <c r="AJ803" s="415"/>
      <c r="AK803" s="415"/>
      <c r="AL803" s="415"/>
      <c r="AM803" s="296">
        <f>SUM(Y803:AL803)</f>
        <v>0</v>
      </c>
    </row>
    <row r="804" spans="1:39" ht="15" hidden="1" outlineLevel="1">
      <c r="A804" s="532"/>
      <c r="B804" s="294" t="s">
        <v>342</v>
      </c>
      <c r="C804" s="291" t="s">
        <v>163</v>
      </c>
      <c r="D804" s="295"/>
      <c r="E804" s="295"/>
      <c r="F804" s="295"/>
      <c r="G804" s="295"/>
      <c r="H804" s="295"/>
      <c r="I804" s="295"/>
      <c r="J804" s="295"/>
      <c r="K804" s="295"/>
      <c r="L804" s="295"/>
      <c r="M804" s="295"/>
      <c r="N804" s="295">
        <f>N803</f>
        <v>12</v>
      </c>
      <c r="O804" s="295"/>
      <c r="P804" s="295"/>
      <c r="Q804" s="295"/>
      <c r="R804" s="295"/>
      <c r="S804" s="295"/>
      <c r="T804" s="295"/>
      <c r="U804" s="295"/>
      <c r="V804" s="295"/>
      <c r="W804" s="295"/>
      <c r="X804" s="295"/>
      <c r="Y804" s="411">
        <f>Y803</f>
        <v>0</v>
      </c>
      <c r="Z804" s="411">
        <f t="shared" ref="Z804" si="2343">Z803</f>
        <v>0</v>
      </c>
      <c r="AA804" s="411">
        <f t="shared" ref="AA804" si="2344">AA803</f>
        <v>0</v>
      </c>
      <c r="AB804" s="411">
        <f t="shared" ref="AB804" si="2345">AB803</f>
        <v>0</v>
      </c>
      <c r="AC804" s="411">
        <f t="shared" ref="AC804" si="2346">AC803</f>
        <v>0</v>
      </c>
      <c r="AD804" s="411">
        <f t="shared" ref="AD804" si="2347">AD803</f>
        <v>0</v>
      </c>
      <c r="AE804" s="411">
        <f t="shared" ref="AE804" si="2348">AE803</f>
        <v>0</v>
      </c>
      <c r="AF804" s="411">
        <f t="shared" ref="AF804" si="2349">AF803</f>
        <v>0</v>
      </c>
      <c r="AG804" s="411">
        <f t="shared" ref="AG804" si="2350">AG803</f>
        <v>0</v>
      </c>
      <c r="AH804" s="411">
        <f t="shared" ref="AH804" si="2351">AH803</f>
        <v>0</v>
      </c>
      <c r="AI804" s="411">
        <f t="shared" ref="AI804" si="2352">AI803</f>
        <v>0</v>
      </c>
      <c r="AJ804" s="411">
        <f t="shared" ref="AJ804" si="2353">AJ803</f>
        <v>0</v>
      </c>
      <c r="AK804" s="411">
        <f t="shared" ref="AK804" si="2354">AK803</f>
        <v>0</v>
      </c>
      <c r="AL804" s="411">
        <f t="shared" ref="AL804" si="2355">AL803</f>
        <v>0</v>
      </c>
      <c r="AM804" s="311"/>
    </row>
    <row r="805" spans="1:39" ht="15" hidden="1" outlineLevel="1">
      <c r="A805" s="532"/>
      <c r="B805" s="314"/>
      <c r="C805" s="312"/>
      <c r="D805" s="316"/>
      <c r="E805" s="316"/>
      <c r="F805" s="316"/>
      <c r="G805" s="316"/>
      <c r="H805" s="316"/>
      <c r="I805" s="316"/>
      <c r="J805" s="316"/>
      <c r="K805" s="316"/>
      <c r="L805" s="316"/>
      <c r="M805" s="316"/>
      <c r="N805" s="291"/>
      <c r="O805" s="316"/>
      <c r="P805" s="316"/>
      <c r="Q805" s="316"/>
      <c r="R805" s="316"/>
      <c r="S805" s="316"/>
      <c r="T805" s="316"/>
      <c r="U805" s="316"/>
      <c r="V805" s="316"/>
      <c r="W805" s="316"/>
      <c r="X805" s="316"/>
      <c r="Y805" s="416"/>
      <c r="Z805" s="417"/>
      <c r="AA805" s="416"/>
      <c r="AB805" s="416"/>
      <c r="AC805" s="416"/>
      <c r="AD805" s="416"/>
      <c r="AE805" s="416"/>
      <c r="AF805" s="416"/>
      <c r="AG805" s="416"/>
      <c r="AH805" s="416"/>
      <c r="AI805" s="416"/>
      <c r="AJ805" s="416"/>
      <c r="AK805" s="416"/>
      <c r="AL805" s="416"/>
      <c r="AM805" s="313"/>
    </row>
    <row r="806" spans="1:39" ht="30" hidden="1" outlineLevel="1">
      <c r="A806" s="532">
        <v>9</v>
      </c>
      <c r="B806" s="428" t="s">
        <v>102</v>
      </c>
      <c r="C806" s="291" t="s">
        <v>25</v>
      </c>
      <c r="D806" s="295"/>
      <c r="E806" s="295"/>
      <c r="F806" s="295"/>
      <c r="G806" s="295"/>
      <c r="H806" s="295"/>
      <c r="I806" s="295"/>
      <c r="J806" s="295"/>
      <c r="K806" s="295"/>
      <c r="L806" s="295"/>
      <c r="M806" s="295"/>
      <c r="N806" s="295">
        <v>12</v>
      </c>
      <c r="O806" s="295"/>
      <c r="P806" s="295"/>
      <c r="Q806" s="295"/>
      <c r="R806" s="295"/>
      <c r="S806" s="295"/>
      <c r="T806" s="295"/>
      <c r="U806" s="295"/>
      <c r="V806" s="295"/>
      <c r="W806" s="295"/>
      <c r="X806" s="295"/>
      <c r="Y806" s="415"/>
      <c r="Z806" s="415"/>
      <c r="AA806" s="415"/>
      <c r="AB806" s="415"/>
      <c r="AC806" s="415"/>
      <c r="AD806" s="415"/>
      <c r="AE806" s="415"/>
      <c r="AF806" s="415"/>
      <c r="AG806" s="415"/>
      <c r="AH806" s="415"/>
      <c r="AI806" s="415"/>
      <c r="AJ806" s="415"/>
      <c r="AK806" s="415"/>
      <c r="AL806" s="415"/>
      <c r="AM806" s="296">
        <f>SUM(Y806:AL806)</f>
        <v>0</v>
      </c>
    </row>
    <row r="807" spans="1:39" ht="15" hidden="1" outlineLevel="1">
      <c r="A807" s="532"/>
      <c r="B807" s="294" t="s">
        <v>342</v>
      </c>
      <c r="C807" s="291" t="s">
        <v>163</v>
      </c>
      <c r="D807" s="295"/>
      <c r="E807" s="295"/>
      <c r="F807" s="295"/>
      <c r="G807" s="295"/>
      <c r="H807" s="295"/>
      <c r="I807" s="295"/>
      <c r="J807" s="295"/>
      <c r="K807" s="295"/>
      <c r="L807" s="295"/>
      <c r="M807" s="295"/>
      <c r="N807" s="295">
        <f>N806</f>
        <v>12</v>
      </c>
      <c r="O807" s="295"/>
      <c r="P807" s="295"/>
      <c r="Q807" s="295"/>
      <c r="R807" s="295"/>
      <c r="S807" s="295"/>
      <c r="T807" s="295"/>
      <c r="U807" s="295"/>
      <c r="V807" s="295"/>
      <c r="W807" s="295"/>
      <c r="X807" s="295"/>
      <c r="Y807" s="411">
        <f>Y806</f>
        <v>0</v>
      </c>
      <c r="Z807" s="411">
        <f t="shared" ref="Z807" si="2356">Z806</f>
        <v>0</v>
      </c>
      <c r="AA807" s="411">
        <f t="shared" ref="AA807" si="2357">AA806</f>
        <v>0</v>
      </c>
      <c r="AB807" s="411">
        <f t="shared" ref="AB807" si="2358">AB806</f>
        <v>0</v>
      </c>
      <c r="AC807" s="411">
        <f t="shared" ref="AC807" si="2359">AC806</f>
        <v>0</v>
      </c>
      <c r="AD807" s="411">
        <f t="shared" ref="AD807" si="2360">AD806</f>
        <v>0</v>
      </c>
      <c r="AE807" s="411">
        <f t="shared" ref="AE807" si="2361">AE806</f>
        <v>0</v>
      </c>
      <c r="AF807" s="411">
        <f t="shared" ref="AF807" si="2362">AF806</f>
        <v>0</v>
      </c>
      <c r="AG807" s="411">
        <f t="shared" ref="AG807" si="2363">AG806</f>
        <v>0</v>
      </c>
      <c r="AH807" s="411">
        <f t="shared" ref="AH807" si="2364">AH806</f>
        <v>0</v>
      </c>
      <c r="AI807" s="411">
        <f t="shared" ref="AI807" si="2365">AI806</f>
        <v>0</v>
      </c>
      <c r="AJ807" s="411">
        <f t="shared" ref="AJ807" si="2366">AJ806</f>
        <v>0</v>
      </c>
      <c r="AK807" s="411">
        <f t="shared" ref="AK807" si="2367">AK806</f>
        <v>0</v>
      </c>
      <c r="AL807" s="411">
        <f t="shared" ref="AL807" si="2368">AL806</f>
        <v>0</v>
      </c>
      <c r="AM807" s="311"/>
    </row>
    <row r="808" spans="1:39" ht="15" hidden="1" outlineLevel="1">
      <c r="A808" s="532"/>
      <c r="B808" s="314"/>
      <c r="C808" s="312"/>
      <c r="D808" s="316"/>
      <c r="E808" s="316"/>
      <c r="F808" s="316"/>
      <c r="G808" s="316"/>
      <c r="H808" s="316"/>
      <c r="I808" s="316"/>
      <c r="J808" s="316"/>
      <c r="K808" s="316"/>
      <c r="L808" s="316"/>
      <c r="M808" s="316"/>
      <c r="N808" s="291"/>
      <c r="O808" s="316"/>
      <c r="P808" s="316"/>
      <c r="Q808" s="316"/>
      <c r="R808" s="316"/>
      <c r="S808" s="316"/>
      <c r="T808" s="316"/>
      <c r="U808" s="316"/>
      <c r="V808" s="316"/>
      <c r="W808" s="316"/>
      <c r="X808" s="316"/>
      <c r="Y808" s="416"/>
      <c r="Z808" s="416"/>
      <c r="AA808" s="416"/>
      <c r="AB808" s="416"/>
      <c r="AC808" s="416"/>
      <c r="AD808" s="416"/>
      <c r="AE808" s="416"/>
      <c r="AF808" s="416"/>
      <c r="AG808" s="416"/>
      <c r="AH808" s="416"/>
      <c r="AI808" s="416"/>
      <c r="AJ808" s="416"/>
      <c r="AK808" s="416"/>
      <c r="AL808" s="416"/>
      <c r="AM808" s="313"/>
    </row>
    <row r="809" spans="1:39" ht="30" hidden="1" outlineLevel="1">
      <c r="A809" s="532">
        <v>10</v>
      </c>
      <c r="B809" s="428" t="s">
        <v>103</v>
      </c>
      <c r="C809" s="291" t="s">
        <v>25</v>
      </c>
      <c r="D809" s="295"/>
      <c r="E809" s="295"/>
      <c r="F809" s="295"/>
      <c r="G809" s="295"/>
      <c r="H809" s="295"/>
      <c r="I809" s="295"/>
      <c r="J809" s="295"/>
      <c r="K809" s="295"/>
      <c r="L809" s="295"/>
      <c r="M809" s="295"/>
      <c r="N809" s="295">
        <v>3</v>
      </c>
      <c r="O809" s="295"/>
      <c r="P809" s="295"/>
      <c r="Q809" s="295"/>
      <c r="R809" s="295"/>
      <c r="S809" s="295"/>
      <c r="T809" s="295"/>
      <c r="U809" s="295"/>
      <c r="V809" s="295"/>
      <c r="W809" s="295"/>
      <c r="X809" s="295"/>
      <c r="Y809" s="415"/>
      <c r="Z809" s="415"/>
      <c r="AA809" s="415"/>
      <c r="AB809" s="415"/>
      <c r="AC809" s="415"/>
      <c r="AD809" s="415"/>
      <c r="AE809" s="415"/>
      <c r="AF809" s="415"/>
      <c r="AG809" s="415"/>
      <c r="AH809" s="415"/>
      <c r="AI809" s="415"/>
      <c r="AJ809" s="415"/>
      <c r="AK809" s="415"/>
      <c r="AL809" s="415"/>
      <c r="AM809" s="296">
        <f>SUM(Y809:AL809)</f>
        <v>0</v>
      </c>
    </row>
    <row r="810" spans="1:39" ht="15" hidden="1" outlineLevel="1">
      <c r="A810" s="532"/>
      <c r="B810" s="294" t="s">
        <v>342</v>
      </c>
      <c r="C810" s="291" t="s">
        <v>163</v>
      </c>
      <c r="D810" s="295"/>
      <c r="E810" s="295"/>
      <c r="F810" s="295"/>
      <c r="G810" s="295"/>
      <c r="H810" s="295"/>
      <c r="I810" s="295"/>
      <c r="J810" s="295"/>
      <c r="K810" s="295"/>
      <c r="L810" s="295"/>
      <c r="M810" s="295"/>
      <c r="N810" s="295">
        <f>N809</f>
        <v>3</v>
      </c>
      <c r="O810" s="295"/>
      <c r="P810" s="295"/>
      <c r="Q810" s="295"/>
      <c r="R810" s="295"/>
      <c r="S810" s="295"/>
      <c r="T810" s="295"/>
      <c r="U810" s="295"/>
      <c r="V810" s="295"/>
      <c r="W810" s="295"/>
      <c r="X810" s="295"/>
      <c r="Y810" s="411">
        <f>Y809</f>
        <v>0</v>
      </c>
      <c r="Z810" s="411">
        <f t="shared" ref="Z810" si="2369">Z809</f>
        <v>0</v>
      </c>
      <c r="AA810" s="411">
        <f t="shared" ref="AA810" si="2370">AA809</f>
        <v>0</v>
      </c>
      <c r="AB810" s="411">
        <f t="shared" ref="AB810" si="2371">AB809</f>
        <v>0</v>
      </c>
      <c r="AC810" s="411">
        <f t="shared" ref="AC810" si="2372">AC809</f>
        <v>0</v>
      </c>
      <c r="AD810" s="411">
        <f t="shared" ref="AD810" si="2373">AD809</f>
        <v>0</v>
      </c>
      <c r="AE810" s="411">
        <f t="shared" ref="AE810" si="2374">AE809</f>
        <v>0</v>
      </c>
      <c r="AF810" s="411">
        <f t="shared" ref="AF810" si="2375">AF809</f>
        <v>0</v>
      </c>
      <c r="AG810" s="411">
        <f t="shared" ref="AG810" si="2376">AG809</f>
        <v>0</v>
      </c>
      <c r="AH810" s="411">
        <f t="shared" ref="AH810" si="2377">AH809</f>
        <v>0</v>
      </c>
      <c r="AI810" s="411">
        <f t="shared" ref="AI810" si="2378">AI809</f>
        <v>0</v>
      </c>
      <c r="AJ810" s="411">
        <f t="shared" ref="AJ810" si="2379">AJ809</f>
        <v>0</v>
      </c>
      <c r="AK810" s="411">
        <f t="shared" ref="AK810" si="2380">AK809</f>
        <v>0</v>
      </c>
      <c r="AL810" s="411">
        <f t="shared" ref="AL810" si="2381">AL809</f>
        <v>0</v>
      </c>
      <c r="AM810" s="311"/>
    </row>
    <row r="811" spans="1:39" ht="15" hidden="1" outlineLevel="1">
      <c r="A811" s="532"/>
      <c r="B811" s="314"/>
      <c r="C811" s="312"/>
      <c r="D811" s="316"/>
      <c r="E811" s="316"/>
      <c r="F811" s="316"/>
      <c r="G811" s="316"/>
      <c r="H811" s="316"/>
      <c r="I811" s="316"/>
      <c r="J811" s="316"/>
      <c r="K811" s="316"/>
      <c r="L811" s="316"/>
      <c r="M811" s="316"/>
      <c r="N811" s="291"/>
      <c r="O811" s="316"/>
      <c r="P811" s="316"/>
      <c r="Q811" s="316"/>
      <c r="R811" s="316"/>
      <c r="S811" s="316"/>
      <c r="T811" s="316"/>
      <c r="U811" s="316"/>
      <c r="V811" s="316"/>
      <c r="W811" s="316"/>
      <c r="X811" s="316"/>
      <c r="Y811" s="416"/>
      <c r="Z811" s="417"/>
      <c r="AA811" s="416"/>
      <c r="AB811" s="416"/>
      <c r="AC811" s="416"/>
      <c r="AD811" s="416"/>
      <c r="AE811" s="416"/>
      <c r="AF811" s="416"/>
      <c r="AG811" s="416"/>
      <c r="AH811" s="416"/>
      <c r="AI811" s="416"/>
      <c r="AJ811" s="416"/>
      <c r="AK811" s="416"/>
      <c r="AL811" s="416"/>
      <c r="AM811" s="313"/>
    </row>
    <row r="812" spans="1:39" ht="15.6" hidden="1" outlineLevel="1">
      <c r="A812" s="532"/>
      <c r="B812" s="288" t="s">
        <v>10</v>
      </c>
      <c r="C812" s="289"/>
      <c r="D812" s="289"/>
      <c r="E812" s="289"/>
      <c r="F812" s="289"/>
      <c r="G812" s="289"/>
      <c r="H812" s="289"/>
      <c r="I812" s="289"/>
      <c r="J812" s="289"/>
      <c r="K812" s="289"/>
      <c r="L812" s="289"/>
      <c r="M812" s="289"/>
      <c r="N812" s="290"/>
      <c r="O812" s="289"/>
      <c r="P812" s="289"/>
      <c r="Q812" s="289"/>
      <c r="R812" s="289"/>
      <c r="S812" s="289"/>
      <c r="T812" s="289"/>
      <c r="U812" s="289"/>
      <c r="V812" s="289"/>
      <c r="W812" s="289"/>
      <c r="X812" s="289"/>
      <c r="Y812" s="414"/>
      <c r="Z812" s="414"/>
      <c r="AA812" s="414"/>
      <c r="AB812" s="414"/>
      <c r="AC812" s="414"/>
      <c r="AD812" s="414"/>
      <c r="AE812" s="414"/>
      <c r="AF812" s="414"/>
      <c r="AG812" s="414"/>
      <c r="AH812" s="414"/>
      <c r="AI812" s="414"/>
      <c r="AJ812" s="414"/>
      <c r="AK812" s="414"/>
      <c r="AL812" s="414"/>
      <c r="AM812" s="292"/>
    </row>
    <row r="813" spans="1:39" ht="30" hidden="1" outlineLevel="1">
      <c r="A813" s="532">
        <v>11</v>
      </c>
      <c r="B813" s="428" t="s">
        <v>104</v>
      </c>
      <c r="C813" s="291" t="s">
        <v>25</v>
      </c>
      <c r="D813" s="295"/>
      <c r="E813" s="295"/>
      <c r="F813" s="295"/>
      <c r="G813" s="295"/>
      <c r="H813" s="295"/>
      <c r="I813" s="295"/>
      <c r="J813" s="295"/>
      <c r="K813" s="295"/>
      <c r="L813" s="295"/>
      <c r="M813" s="295"/>
      <c r="N813" s="295">
        <v>12</v>
      </c>
      <c r="O813" s="295"/>
      <c r="P813" s="295"/>
      <c r="Q813" s="295"/>
      <c r="R813" s="295"/>
      <c r="S813" s="295"/>
      <c r="T813" s="295"/>
      <c r="U813" s="295"/>
      <c r="V813" s="295"/>
      <c r="W813" s="295"/>
      <c r="X813" s="295"/>
      <c r="Y813" s="426"/>
      <c r="Z813" s="415"/>
      <c r="AA813" s="415"/>
      <c r="AB813" s="415"/>
      <c r="AC813" s="415"/>
      <c r="AD813" s="415"/>
      <c r="AE813" s="415"/>
      <c r="AF813" s="415"/>
      <c r="AG813" s="415"/>
      <c r="AH813" s="415"/>
      <c r="AI813" s="415"/>
      <c r="AJ813" s="415"/>
      <c r="AK813" s="415"/>
      <c r="AL813" s="415"/>
      <c r="AM813" s="296">
        <f>SUM(Y813:AL813)</f>
        <v>0</v>
      </c>
    </row>
    <row r="814" spans="1:39" ht="15" hidden="1" outlineLevel="1">
      <c r="A814" s="532"/>
      <c r="B814" s="294" t="s">
        <v>342</v>
      </c>
      <c r="C814" s="291" t="s">
        <v>163</v>
      </c>
      <c r="D814" s="295"/>
      <c r="E814" s="295"/>
      <c r="F814" s="295"/>
      <c r="G814" s="295"/>
      <c r="H814" s="295"/>
      <c r="I814" s="295"/>
      <c r="J814" s="295"/>
      <c r="K814" s="295"/>
      <c r="L814" s="295"/>
      <c r="M814" s="295"/>
      <c r="N814" s="295">
        <f>N813</f>
        <v>12</v>
      </c>
      <c r="O814" s="295"/>
      <c r="P814" s="295"/>
      <c r="Q814" s="295"/>
      <c r="R814" s="295"/>
      <c r="S814" s="295"/>
      <c r="T814" s="295"/>
      <c r="U814" s="295"/>
      <c r="V814" s="295"/>
      <c r="W814" s="295"/>
      <c r="X814" s="295"/>
      <c r="Y814" s="411">
        <f>Y813</f>
        <v>0</v>
      </c>
      <c r="Z814" s="411">
        <f t="shared" ref="Z814" si="2382">Z813</f>
        <v>0</v>
      </c>
      <c r="AA814" s="411">
        <f t="shared" ref="AA814" si="2383">AA813</f>
        <v>0</v>
      </c>
      <c r="AB814" s="411">
        <f t="shared" ref="AB814" si="2384">AB813</f>
        <v>0</v>
      </c>
      <c r="AC814" s="411">
        <f t="shared" ref="AC814" si="2385">AC813</f>
        <v>0</v>
      </c>
      <c r="AD814" s="411">
        <f t="shared" ref="AD814" si="2386">AD813</f>
        <v>0</v>
      </c>
      <c r="AE814" s="411">
        <f t="shared" ref="AE814" si="2387">AE813</f>
        <v>0</v>
      </c>
      <c r="AF814" s="411">
        <f t="shared" ref="AF814" si="2388">AF813</f>
        <v>0</v>
      </c>
      <c r="AG814" s="411">
        <f t="shared" ref="AG814" si="2389">AG813</f>
        <v>0</v>
      </c>
      <c r="AH814" s="411">
        <f t="shared" ref="AH814" si="2390">AH813</f>
        <v>0</v>
      </c>
      <c r="AI814" s="411">
        <f t="shared" ref="AI814" si="2391">AI813</f>
        <v>0</v>
      </c>
      <c r="AJ814" s="411">
        <f t="shared" ref="AJ814" si="2392">AJ813</f>
        <v>0</v>
      </c>
      <c r="AK814" s="411">
        <f t="shared" ref="AK814" si="2393">AK813</f>
        <v>0</v>
      </c>
      <c r="AL814" s="411">
        <f t="shared" ref="AL814" si="2394">AL813</f>
        <v>0</v>
      </c>
      <c r="AM814" s="297"/>
    </row>
    <row r="815" spans="1:39" ht="15" hidden="1" outlineLevel="1">
      <c r="A815" s="532"/>
      <c r="B815" s="315"/>
      <c r="C815" s="305"/>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21"/>
      <c r="AA815" s="421"/>
      <c r="AB815" s="421"/>
      <c r="AC815" s="421"/>
      <c r="AD815" s="421"/>
      <c r="AE815" s="421"/>
      <c r="AF815" s="421"/>
      <c r="AG815" s="421"/>
      <c r="AH815" s="421"/>
      <c r="AI815" s="421"/>
      <c r="AJ815" s="421"/>
      <c r="AK815" s="421"/>
      <c r="AL815" s="421"/>
      <c r="AM815" s="306"/>
    </row>
    <row r="816" spans="1:39" ht="30" hidden="1" outlineLevel="1">
      <c r="A816" s="532">
        <v>12</v>
      </c>
      <c r="B816" s="428" t="s">
        <v>105</v>
      </c>
      <c r="C816" s="291" t="s">
        <v>25</v>
      </c>
      <c r="D816" s="295"/>
      <c r="E816" s="295"/>
      <c r="F816" s="295"/>
      <c r="G816" s="295"/>
      <c r="H816" s="295"/>
      <c r="I816" s="295"/>
      <c r="J816" s="295"/>
      <c r="K816" s="295"/>
      <c r="L816" s="295"/>
      <c r="M816" s="295"/>
      <c r="N816" s="295">
        <v>12</v>
      </c>
      <c r="O816" s="295"/>
      <c r="P816" s="295"/>
      <c r="Q816" s="295"/>
      <c r="R816" s="295"/>
      <c r="S816" s="295"/>
      <c r="T816" s="295"/>
      <c r="U816" s="295"/>
      <c r="V816" s="295"/>
      <c r="W816" s="295"/>
      <c r="X816" s="295"/>
      <c r="Y816" s="410"/>
      <c r="Z816" s="415"/>
      <c r="AA816" s="415"/>
      <c r="AB816" s="415"/>
      <c r="AC816" s="415"/>
      <c r="AD816" s="415"/>
      <c r="AE816" s="415"/>
      <c r="AF816" s="415"/>
      <c r="AG816" s="415"/>
      <c r="AH816" s="415"/>
      <c r="AI816" s="415"/>
      <c r="AJ816" s="415"/>
      <c r="AK816" s="415"/>
      <c r="AL816" s="415"/>
      <c r="AM816" s="296">
        <f>SUM(Y816:AL816)</f>
        <v>0</v>
      </c>
    </row>
    <row r="817" spans="1:39" ht="15" hidden="1" outlineLevel="1">
      <c r="A817" s="532"/>
      <c r="B817" s="294" t="s">
        <v>342</v>
      </c>
      <c r="C817" s="291" t="s">
        <v>163</v>
      </c>
      <c r="D817" s="295"/>
      <c r="E817" s="295"/>
      <c r="F817" s="295"/>
      <c r="G817" s="295"/>
      <c r="H817" s="295"/>
      <c r="I817" s="295"/>
      <c r="J817" s="295"/>
      <c r="K817" s="295"/>
      <c r="L817" s="295"/>
      <c r="M817" s="295"/>
      <c r="N817" s="295">
        <f>N816</f>
        <v>12</v>
      </c>
      <c r="O817" s="295"/>
      <c r="P817" s="295"/>
      <c r="Q817" s="295"/>
      <c r="R817" s="295"/>
      <c r="S817" s="295"/>
      <c r="T817" s="295"/>
      <c r="U817" s="295"/>
      <c r="V817" s="295"/>
      <c r="W817" s="295"/>
      <c r="X817" s="295"/>
      <c r="Y817" s="411">
        <f>Y816</f>
        <v>0</v>
      </c>
      <c r="Z817" s="411">
        <f t="shared" ref="Z817" si="2395">Z816</f>
        <v>0</v>
      </c>
      <c r="AA817" s="411">
        <f t="shared" ref="AA817" si="2396">AA816</f>
        <v>0</v>
      </c>
      <c r="AB817" s="411">
        <f t="shared" ref="AB817" si="2397">AB816</f>
        <v>0</v>
      </c>
      <c r="AC817" s="411">
        <f t="shared" ref="AC817" si="2398">AC816</f>
        <v>0</v>
      </c>
      <c r="AD817" s="411">
        <f t="shared" ref="AD817" si="2399">AD816</f>
        <v>0</v>
      </c>
      <c r="AE817" s="411">
        <f t="shared" ref="AE817" si="2400">AE816</f>
        <v>0</v>
      </c>
      <c r="AF817" s="411">
        <f t="shared" ref="AF817" si="2401">AF816</f>
        <v>0</v>
      </c>
      <c r="AG817" s="411">
        <f t="shared" ref="AG817" si="2402">AG816</f>
        <v>0</v>
      </c>
      <c r="AH817" s="411">
        <f t="shared" ref="AH817" si="2403">AH816</f>
        <v>0</v>
      </c>
      <c r="AI817" s="411">
        <f t="shared" ref="AI817" si="2404">AI816</f>
        <v>0</v>
      </c>
      <c r="AJ817" s="411">
        <f t="shared" ref="AJ817" si="2405">AJ816</f>
        <v>0</v>
      </c>
      <c r="AK817" s="411">
        <f t="shared" ref="AK817" si="2406">AK816</f>
        <v>0</v>
      </c>
      <c r="AL817" s="411">
        <f t="shared" ref="AL817" si="2407">AL816</f>
        <v>0</v>
      </c>
      <c r="AM817" s="297"/>
    </row>
    <row r="818" spans="1:39" ht="15" hidden="1" outlineLevel="1">
      <c r="A818" s="532"/>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22"/>
      <c r="Z818" s="422"/>
      <c r="AA818" s="412"/>
      <c r="AB818" s="412"/>
      <c r="AC818" s="412"/>
      <c r="AD818" s="412"/>
      <c r="AE818" s="412"/>
      <c r="AF818" s="412"/>
      <c r="AG818" s="412"/>
      <c r="AH818" s="412"/>
      <c r="AI818" s="412"/>
      <c r="AJ818" s="412"/>
      <c r="AK818" s="412"/>
      <c r="AL818" s="412"/>
      <c r="AM818" s="306"/>
    </row>
    <row r="819" spans="1:39" ht="30" hidden="1" outlineLevel="1">
      <c r="A819" s="532">
        <v>13</v>
      </c>
      <c r="B819" s="428" t="s">
        <v>106</v>
      </c>
      <c r="C819" s="291" t="s">
        <v>25</v>
      </c>
      <c r="D819" s="295"/>
      <c r="E819" s="295"/>
      <c r="F819" s="295"/>
      <c r="G819" s="295"/>
      <c r="H819" s="295"/>
      <c r="I819" s="295"/>
      <c r="J819" s="295"/>
      <c r="K819" s="295"/>
      <c r="L819" s="295"/>
      <c r="M819" s="295"/>
      <c r="N819" s="295">
        <v>12</v>
      </c>
      <c r="O819" s="295"/>
      <c r="P819" s="295"/>
      <c r="Q819" s="295"/>
      <c r="R819" s="295"/>
      <c r="S819" s="295"/>
      <c r="T819" s="295"/>
      <c r="U819" s="295"/>
      <c r="V819" s="295"/>
      <c r="W819" s="295"/>
      <c r="X819" s="295"/>
      <c r="Y819" s="410"/>
      <c r="Z819" s="415"/>
      <c r="AA819" s="415"/>
      <c r="AB819" s="415"/>
      <c r="AC819" s="415"/>
      <c r="AD819" s="415"/>
      <c r="AE819" s="415"/>
      <c r="AF819" s="415"/>
      <c r="AG819" s="415"/>
      <c r="AH819" s="415"/>
      <c r="AI819" s="415"/>
      <c r="AJ819" s="415"/>
      <c r="AK819" s="415"/>
      <c r="AL819" s="415"/>
      <c r="AM819" s="296">
        <f>SUM(Y819:AL819)</f>
        <v>0</v>
      </c>
    </row>
    <row r="820" spans="1:39" ht="15" hidden="1" outlineLevel="1">
      <c r="A820" s="532"/>
      <c r="B820" s="294" t="s">
        <v>342</v>
      </c>
      <c r="C820" s="291" t="s">
        <v>163</v>
      </c>
      <c r="D820" s="295"/>
      <c r="E820" s="295"/>
      <c r="F820" s="295"/>
      <c r="G820" s="295"/>
      <c r="H820" s="295"/>
      <c r="I820" s="295"/>
      <c r="J820" s="295"/>
      <c r="K820" s="295"/>
      <c r="L820" s="295"/>
      <c r="M820" s="295"/>
      <c r="N820" s="295">
        <f>N819</f>
        <v>12</v>
      </c>
      <c r="O820" s="295"/>
      <c r="P820" s="295"/>
      <c r="Q820" s="295"/>
      <c r="R820" s="295"/>
      <c r="S820" s="295"/>
      <c r="T820" s="295"/>
      <c r="U820" s="295"/>
      <c r="V820" s="295"/>
      <c r="W820" s="295"/>
      <c r="X820" s="295"/>
      <c r="Y820" s="411">
        <f>Y819</f>
        <v>0</v>
      </c>
      <c r="Z820" s="411">
        <f t="shared" ref="Z820" si="2408">Z819</f>
        <v>0</v>
      </c>
      <c r="AA820" s="411">
        <f t="shared" ref="AA820" si="2409">AA819</f>
        <v>0</v>
      </c>
      <c r="AB820" s="411">
        <f t="shared" ref="AB820" si="2410">AB819</f>
        <v>0</v>
      </c>
      <c r="AC820" s="411">
        <f t="shared" ref="AC820" si="2411">AC819</f>
        <v>0</v>
      </c>
      <c r="AD820" s="411">
        <f t="shared" ref="AD820" si="2412">AD819</f>
        <v>0</v>
      </c>
      <c r="AE820" s="411">
        <f t="shared" ref="AE820" si="2413">AE819</f>
        <v>0</v>
      </c>
      <c r="AF820" s="411">
        <f t="shared" ref="AF820" si="2414">AF819</f>
        <v>0</v>
      </c>
      <c r="AG820" s="411">
        <f t="shared" ref="AG820" si="2415">AG819</f>
        <v>0</v>
      </c>
      <c r="AH820" s="411">
        <f t="shared" ref="AH820" si="2416">AH819</f>
        <v>0</v>
      </c>
      <c r="AI820" s="411">
        <f t="shared" ref="AI820" si="2417">AI819</f>
        <v>0</v>
      </c>
      <c r="AJ820" s="411">
        <f t="shared" ref="AJ820" si="2418">AJ819</f>
        <v>0</v>
      </c>
      <c r="AK820" s="411">
        <f t="shared" ref="AK820" si="2419">AK819</f>
        <v>0</v>
      </c>
      <c r="AL820" s="411">
        <f t="shared" ref="AL820" si="2420">AL819</f>
        <v>0</v>
      </c>
      <c r="AM820" s="306"/>
    </row>
    <row r="821" spans="1:39" ht="15" hidden="1" outlineLevel="1">
      <c r="A821" s="532"/>
      <c r="B821" s="315"/>
      <c r="C821" s="305"/>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2"/>
      <c r="AF821" s="412"/>
      <c r="AG821" s="412"/>
      <c r="AH821" s="412"/>
      <c r="AI821" s="412"/>
      <c r="AJ821" s="412"/>
      <c r="AK821" s="412"/>
      <c r="AL821" s="412"/>
      <c r="AM821" s="306"/>
    </row>
    <row r="822" spans="1:39" ht="15.6" hidden="1" outlineLevel="1">
      <c r="A822" s="532"/>
      <c r="B822" s="288" t="s">
        <v>107</v>
      </c>
      <c r="C822" s="289"/>
      <c r="D822" s="290"/>
      <c r="E822" s="290"/>
      <c r="F822" s="290"/>
      <c r="G822" s="290"/>
      <c r="H822" s="290"/>
      <c r="I822" s="290"/>
      <c r="J822" s="290"/>
      <c r="K822" s="290"/>
      <c r="L822" s="290"/>
      <c r="M822" s="290"/>
      <c r="N822" s="290"/>
      <c r="O822" s="290"/>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ht="15" hidden="1" outlineLevel="1">
      <c r="A823" s="532">
        <v>14</v>
      </c>
      <c r="B823" s="315" t="s">
        <v>108</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15"/>
      <c r="Z823" s="415"/>
      <c r="AA823" s="415"/>
      <c r="AB823" s="415"/>
      <c r="AC823" s="415"/>
      <c r="AD823" s="415"/>
      <c r="AE823" s="415"/>
      <c r="AF823" s="410"/>
      <c r="AG823" s="410"/>
      <c r="AH823" s="410"/>
      <c r="AI823" s="410"/>
      <c r="AJ823" s="410"/>
      <c r="AK823" s="410"/>
      <c r="AL823" s="410"/>
      <c r="AM823" s="296">
        <f>SUM(Y823:AL823)</f>
        <v>0</v>
      </c>
    </row>
    <row r="824" spans="1:39" ht="15" hidden="1" outlineLevel="1">
      <c r="A824" s="532"/>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 si="2421">Z823</f>
        <v>0</v>
      </c>
      <c r="AA824" s="411">
        <f t="shared" ref="AA824" si="2422">AA823</f>
        <v>0</v>
      </c>
      <c r="AB824" s="411">
        <f t="shared" ref="AB824" si="2423">AB823</f>
        <v>0</v>
      </c>
      <c r="AC824" s="411">
        <f t="shared" ref="AC824" si="2424">AC823</f>
        <v>0</v>
      </c>
      <c r="AD824" s="411">
        <f t="shared" ref="AD824" si="2425">AD823</f>
        <v>0</v>
      </c>
      <c r="AE824" s="411">
        <f t="shared" ref="AE824" si="2426">AE823</f>
        <v>0</v>
      </c>
      <c r="AF824" s="411">
        <f t="shared" ref="AF824" si="2427">AF823</f>
        <v>0</v>
      </c>
      <c r="AG824" s="411">
        <f t="shared" ref="AG824" si="2428">AG823</f>
        <v>0</v>
      </c>
      <c r="AH824" s="411">
        <f t="shared" ref="AH824" si="2429">AH823</f>
        <v>0</v>
      </c>
      <c r="AI824" s="411">
        <f t="shared" ref="AI824" si="2430">AI823</f>
        <v>0</v>
      </c>
      <c r="AJ824" s="411">
        <f t="shared" ref="AJ824" si="2431">AJ823</f>
        <v>0</v>
      </c>
      <c r="AK824" s="411">
        <f t="shared" ref="AK824" si="2432">AK823</f>
        <v>0</v>
      </c>
      <c r="AL824" s="411">
        <f t="shared" ref="AL824" si="2433">AL823</f>
        <v>0</v>
      </c>
      <c r="AM824" s="297"/>
    </row>
    <row r="825" spans="1:39" ht="15" hidden="1" outlineLevel="1">
      <c r="A825" s="532"/>
      <c r="B825" s="315"/>
      <c r="C825" s="305"/>
      <c r="D825" s="291"/>
      <c r="E825" s="291"/>
      <c r="F825" s="291"/>
      <c r="G825" s="291"/>
      <c r="H825" s="291"/>
      <c r="I825" s="291"/>
      <c r="J825" s="291"/>
      <c r="K825" s="291"/>
      <c r="L825" s="291"/>
      <c r="M825" s="291"/>
      <c r="N825" s="468"/>
      <c r="O825" s="291"/>
      <c r="P825" s="291"/>
      <c r="Q825" s="291"/>
      <c r="R825" s="291"/>
      <c r="S825" s="291"/>
      <c r="T825" s="291"/>
      <c r="U825" s="291"/>
      <c r="V825" s="291"/>
      <c r="W825" s="291"/>
      <c r="X825" s="291"/>
      <c r="Y825" s="412"/>
      <c r="Z825" s="412"/>
      <c r="AA825" s="412"/>
      <c r="AB825" s="412"/>
      <c r="AC825" s="412"/>
      <c r="AD825" s="412"/>
      <c r="AE825" s="412"/>
      <c r="AF825" s="412"/>
      <c r="AG825" s="412"/>
      <c r="AH825" s="412"/>
      <c r="AI825" s="412"/>
      <c r="AJ825" s="412"/>
      <c r="AK825" s="412"/>
      <c r="AL825" s="412"/>
      <c r="AM825" s="306"/>
    </row>
    <row r="826" spans="1:39" s="309" customFormat="1" ht="15.6" hidden="1" outlineLevel="1">
      <c r="A826" s="532"/>
      <c r="B826" s="288" t="s">
        <v>489</v>
      </c>
      <c r="C826" s="291"/>
      <c r="D826" s="291"/>
      <c r="E826" s="291"/>
      <c r="F826" s="291"/>
      <c r="G826" s="291"/>
      <c r="H826" s="291"/>
      <c r="I826" s="291"/>
      <c r="J826" s="291"/>
      <c r="K826" s="291"/>
      <c r="L826" s="291"/>
      <c r="M826" s="291"/>
      <c r="N826" s="291"/>
      <c r="O826" s="291"/>
      <c r="P826" s="291"/>
      <c r="Q826" s="291"/>
      <c r="R826" s="291"/>
      <c r="S826" s="291"/>
      <c r="T826" s="291"/>
      <c r="U826" s="291"/>
      <c r="V826" s="291"/>
      <c r="W826" s="291"/>
      <c r="X826" s="291"/>
      <c r="Y826" s="412"/>
      <c r="Z826" s="412"/>
      <c r="AA826" s="412"/>
      <c r="AB826" s="412"/>
      <c r="AC826" s="412"/>
      <c r="AD826" s="412"/>
      <c r="AE826" s="416"/>
      <c r="AF826" s="416"/>
      <c r="AG826" s="416"/>
      <c r="AH826" s="416"/>
      <c r="AI826" s="416"/>
      <c r="AJ826" s="416"/>
      <c r="AK826" s="416"/>
      <c r="AL826" s="416"/>
      <c r="AM826" s="517"/>
    </row>
    <row r="827" spans="1:39" ht="15" hidden="1" outlineLevel="1">
      <c r="A827" s="532">
        <v>15</v>
      </c>
      <c r="B827" s="294" t="s">
        <v>494</v>
      </c>
      <c r="C827" s="291" t="s">
        <v>25</v>
      </c>
      <c r="D827" s="295"/>
      <c r="E827" s="295"/>
      <c r="F827" s="295"/>
      <c r="G827" s="295"/>
      <c r="H827" s="295"/>
      <c r="I827" s="295"/>
      <c r="J827" s="295"/>
      <c r="K827" s="295"/>
      <c r="L827" s="295"/>
      <c r="M827" s="295"/>
      <c r="N827" s="295">
        <v>0</v>
      </c>
      <c r="O827" s="295"/>
      <c r="P827" s="295"/>
      <c r="Q827" s="295"/>
      <c r="R827" s="295"/>
      <c r="S827" s="295"/>
      <c r="T827" s="295"/>
      <c r="U827" s="295"/>
      <c r="V827" s="295"/>
      <c r="W827" s="295"/>
      <c r="X827" s="295"/>
      <c r="Y827" s="415"/>
      <c r="Z827" s="415"/>
      <c r="AA827" s="415"/>
      <c r="AB827" s="415"/>
      <c r="AC827" s="415"/>
      <c r="AD827" s="415"/>
      <c r="AE827" s="415"/>
      <c r="AF827" s="410"/>
      <c r="AG827" s="410"/>
      <c r="AH827" s="410"/>
      <c r="AI827" s="410"/>
      <c r="AJ827" s="410"/>
      <c r="AK827" s="410"/>
      <c r="AL827" s="410"/>
      <c r="AM827" s="296">
        <f>SUM(Y827:AL827)</f>
        <v>0</v>
      </c>
    </row>
    <row r="828" spans="1:39" ht="15" hidden="1" outlineLevel="1">
      <c r="A828" s="532"/>
      <c r="B828" s="294" t="s">
        <v>342</v>
      </c>
      <c r="C828" s="291" t="s">
        <v>163</v>
      </c>
      <c r="D828" s="295"/>
      <c r="E828" s="295"/>
      <c r="F828" s="295"/>
      <c r="G828" s="295"/>
      <c r="H828" s="295"/>
      <c r="I828" s="295"/>
      <c r="J828" s="295"/>
      <c r="K828" s="295"/>
      <c r="L828" s="295"/>
      <c r="M828" s="295"/>
      <c r="N828" s="295">
        <f>N827</f>
        <v>0</v>
      </c>
      <c r="O828" s="295"/>
      <c r="P828" s="295"/>
      <c r="Q828" s="295"/>
      <c r="R828" s="295"/>
      <c r="S828" s="295"/>
      <c r="T828" s="295"/>
      <c r="U828" s="295"/>
      <c r="V828" s="295"/>
      <c r="W828" s="295"/>
      <c r="X828" s="295"/>
      <c r="Y828" s="411">
        <f>Y827</f>
        <v>0</v>
      </c>
      <c r="Z828" s="411">
        <f t="shared" ref="Z828:AL828" si="2434">Z827</f>
        <v>0</v>
      </c>
      <c r="AA828" s="411">
        <f t="shared" si="2434"/>
        <v>0</v>
      </c>
      <c r="AB828" s="411">
        <f t="shared" si="2434"/>
        <v>0</v>
      </c>
      <c r="AC828" s="411">
        <f t="shared" si="2434"/>
        <v>0</v>
      </c>
      <c r="AD828" s="411">
        <f t="shared" si="2434"/>
        <v>0</v>
      </c>
      <c r="AE828" s="411">
        <f t="shared" si="2434"/>
        <v>0</v>
      </c>
      <c r="AF828" s="411">
        <f t="shared" si="2434"/>
        <v>0</v>
      </c>
      <c r="AG828" s="411">
        <f t="shared" si="2434"/>
        <v>0</v>
      </c>
      <c r="AH828" s="411">
        <f t="shared" si="2434"/>
        <v>0</v>
      </c>
      <c r="AI828" s="411">
        <f t="shared" si="2434"/>
        <v>0</v>
      </c>
      <c r="AJ828" s="411">
        <f t="shared" si="2434"/>
        <v>0</v>
      </c>
      <c r="AK828" s="411">
        <f t="shared" si="2434"/>
        <v>0</v>
      </c>
      <c r="AL828" s="411">
        <f t="shared" si="2434"/>
        <v>0</v>
      </c>
      <c r="AM828" s="297"/>
    </row>
    <row r="829" spans="1:39" ht="15" hidden="1" outlineLevel="1">
      <c r="A829" s="532"/>
      <c r="B829" s="315"/>
      <c r="C829" s="305"/>
      <c r="D829" s="291"/>
      <c r="E829" s="291"/>
      <c r="F829" s="291"/>
      <c r="G829" s="291"/>
      <c r="H829" s="291"/>
      <c r="I829" s="291"/>
      <c r="J829" s="291"/>
      <c r="K829" s="291"/>
      <c r="L829" s="291"/>
      <c r="M829" s="291"/>
      <c r="N829" s="291"/>
      <c r="O829" s="291"/>
      <c r="P829" s="291"/>
      <c r="Q829" s="291"/>
      <c r="R829" s="291"/>
      <c r="S829" s="291"/>
      <c r="T829" s="291"/>
      <c r="U829" s="291"/>
      <c r="V829" s="291"/>
      <c r="W829" s="291"/>
      <c r="X829" s="291"/>
      <c r="Y829" s="412"/>
      <c r="Z829" s="412"/>
      <c r="AA829" s="412"/>
      <c r="AB829" s="412"/>
      <c r="AC829" s="412"/>
      <c r="AD829" s="412"/>
      <c r="AE829" s="412"/>
      <c r="AF829" s="412"/>
      <c r="AG829" s="412"/>
      <c r="AH829" s="412"/>
      <c r="AI829" s="412"/>
      <c r="AJ829" s="412"/>
      <c r="AK829" s="412"/>
      <c r="AL829" s="412"/>
      <c r="AM829" s="306"/>
    </row>
    <row r="830" spans="1:39" s="283" customFormat="1" ht="15" hidden="1" outlineLevel="1">
      <c r="A830" s="532">
        <v>16</v>
      </c>
      <c r="B830" s="324" t="s">
        <v>490</v>
      </c>
      <c r="C830" s="291" t="s">
        <v>25</v>
      </c>
      <c r="D830" s="295"/>
      <c r="E830" s="295"/>
      <c r="F830" s="295"/>
      <c r="G830" s="295"/>
      <c r="H830" s="295"/>
      <c r="I830" s="295"/>
      <c r="J830" s="295"/>
      <c r="K830" s="295"/>
      <c r="L830" s="295"/>
      <c r="M830" s="295"/>
      <c r="N830" s="295">
        <v>0</v>
      </c>
      <c r="O830" s="295"/>
      <c r="P830" s="295"/>
      <c r="Q830" s="295"/>
      <c r="R830" s="295"/>
      <c r="S830" s="295"/>
      <c r="T830" s="295"/>
      <c r="U830" s="295"/>
      <c r="V830" s="295"/>
      <c r="W830" s="295"/>
      <c r="X830" s="295"/>
      <c r="Y830" s="415"/>
      <c r="Z830" s="415"/>
      <c r="AA830" s="415"/>
      <c r="AB830" s="415"/>
      <c r="AC830" s="415"/>
      <c r="AD830" s="415"/>
      <c r="AE830" s="415"/>
      <c r="AF830" s="410"/>
      <c r="AG830" s="410"/>
      <c r="AH830" s="410"/>
      <c r="AI830" s="410"/>
      <c r="AJ830" s="410"/>
      <c r="AK830" s="410"/>
      <c r="AL830" s="410"/>
      <c r="AM830" s="296">
        <f>SUM(Y830:AL830)</f>
        <v>0</v>
      </c>
    </row>
    <row r="831" spans="1:39" s="283" customFormat="1" ht="15" hidden="1" outlineLevel="1">
      <c r="A831" s="532"/>
      <c r="B831" s="294" t="s">
        <v>342</v>
      </c>
      <c r="C831" s="291" t="s">
        <v>163</v>
      </c>
      <c r="D831" s="295"/>
      <c r="E831" s="295"/>
      <c r="F831" s="295"/>
      <c r="G831" s="295"/>
      <c r="H831" s="295"/>
      <c r="I831" s="295"/>
      <c r="J831" s="295"/>
      <c r="K831" s="295"/>
      <c r="L831" s="295"/>
      <c r="M831" s="295"/>
      <c r="N831" s="295">
        <f>N830</f>
        <v>0</v>
      </c>
      <c r="O831" s="295"/>
      <c r="P831" s="295"/>
      <c r="Q831" s="295"/>
      <c r="R831" s="295"/>
      <c r="S831" s="295"/>
      <c r="T831" s="295"/>
      <c r="U831" s="295"/>
      <c r="V831" s="295"/>
      <c r="W831" s="295"/>
      <c r="X831" s="295"/>
      <c r="Y831" s="411">
        <f>Y830</f>
        <v>0</v>
      </c>
      <c r="Z831" s="411">
        <f t="shared" ref="Z831:AL831" si="2435">Z830</f>
        <v>0</v>
      </c>
      <c r="AA831" s="411">
        <f t="shared" si="2435"/>
        <v>0</v>
      </c>
      <c r="AB831" s="411">
        <f t="shared" si="2435"/>
        <v>0</v>
      </c>
      <c r="AC831" s="411">
        <f t="shared" si="2435"/>
        <v>0</v>
      </c>
      <c r="AD831" s="411">
        <f t="shared" si="2435"/>
        <v>0</v>
      </c>
      <c r="AE831" s="411">
        <f t="shared" si="2435"/>
        <v>0</v>
      </c>
      <c r="AF831" s="411">
        <f t="shared" si="2435"/>
        <v>0</v>
      </c>
      <c r="AG831" s="411">
        <f t="shared" si="2435"/>
        <v>0</v>
      </c>
      <c r="AH831" s="411">
        <f t="shared" si="2435"/>
        <v>0</v>
      </c>
      <c r="AI831" s="411">
        <f t="shared" si="2435"/>
        <v>0</v>
      </c>
      <c r="AJ831" s="411">
        <f t="shared" si="2435"/>
        <v>0</v>
      </c>
      <c r="AK831" s="411">
        <f t="shared" si="2435"/>
        <v>0</v>
      </c>
      <c r="AL831" s="411">
        <f t="shared" si="2435"/>
        <v>0</v>
      </c>
      <c r="AM831" s="297"/>
    </row>
    <row r="832" spans="1:39" s="283" customFormat="1" ht="15" hidden="1" outlineLevel="1">
      <c r="A832" s="532"/>
      <c r="B832" s="324"/>
      <c r="C832" s="291"/>
      <c r="D832" s="291"/>
      <c r="E832" s="291"/>
      <c r="F832" s="291"/>
      <c r="G832" s="291"/>
      <c r="H832" s="291"/>
      <c r="I832" s="291"/>
      <c r="J832" s="291"/>
      <c r="K832" s="291"/>
      <c r="L832" s="291"/>
      <c r="M832" s="291"/>
      <c r="N832" s="291"/>
      <c r="O832" s="291"/>
      <c r="P832" s="291"/>
      <c r="Q832" s="291"/>
      <c r="R832" s="291"/>
      <c r="S832" s="291"/>
      <c r="T832" s="291"/>
      <c r="U832" s="291"/>
      <c r="V832" s="291"/>
      <c r="W832" s="291"/>
      <c r="X832" s="291"/>
      <c r="Y832" s="412"/>
      <c r="Z832" s="412"/>
      <c r="AA832" s="412"/>
      <c r="AB832" s="412"/>
      <c r="AC832" s="412"/>
      <c r="AD832" s="412"/>
      <c r="AE832" s="416"/>
      <c r="AF832" s="416"/>
      <c r="AG832" s="416"/>
      <c r="AH832" s="416"/>
      <c r="AI832" s="416"/>
      <c r="AJ832" s="416"/>
      <c r="AK832" s="416"/>
      <c r="AL832" s="416"/>
      <c r="AM832" s="313"/>
    </row>
    <row r="833" spans="1:39" ht="15.6" hidden="1" outlineLevel="1">
      <c r="A833" s="532"/>
      <c r="B833" s="519" t="s">
        <v>495</v>
      </c>
      <c r="C833" s="320"/>
      <c r="D833" s="290"/>
      <c r="E833" s="289"/>
      <c r="F833" s="289"/>
      <c r="G833" s="289"/>
      <c r="H833" s="289"/>
      <c r="I833" s="289"/>
      <c r="J833" s="289"/>
      <c r="K833" s="289"/>
      <c r="L833" s="289"/>
      <c r="M833" s="289"/>
      <c r="N833" s="290"/>
      <c r="O833" s="289"/>
      <c r="P833" s="289"/>
      <c r="Q833" s="289"/>
      <c r="R833" s="289"/>
      <c r="S833" s="289"/>
      <c r="T833" s="289"/>
      <c r="U833" s="289"/>
      <c r="V833" s="289"/>
      <c r="W833" s="289"/>
      <c r="X833" s="289"/>
      <c r="Y833" s="414"/>
      <c r="Z833" s="414"/>
      <c r="AA833" s="414"/>
      <c r="AB833" s="414"/>
      <c r="AC833" s="414"/>
      <c r="AD833" s="414"/>
      <c r="AE833" s="414"/>
      <c r="AF833" s="414"/>
      <c r="AG833" s="414"/>
      <c r="AH833" s="414"/>
      <c r="AI833" s="414"/>
      <c r="AJ833" s="414"/>
      <c r="AK833" s="414"/>
      <c r="AL833" s="414"/>
      <c r="AM833" s="292"/>
    </row>
    <row r="834" spans="1:39" ht="15" hidden="1" outlineLevel="1">
      <c r="A834" s="532">
        <v>17</v>
      </c>
      <c r="B834" s="428" t="s">
        <v>112</v>
      </c>
      <c r="C834" s="291" t="s">
        <v>25</v>
      </c>
      <c r="D834" s="295"/>
      <c r="E834" s="295"/>
      <c r="F834" s="295"/>
      <c r="G834" s="295"/>
      <c r="H834" s="295"/>
      <c r="I834" s="295"/>
      <c r="J834" s="295"/>
      <c r="K834" s="295"/>
      <c r="L834" s="295"/>
      <c r="M834" s="295"/>
      <c r="N834" s="295">
        <v>12</v>
      </c>
      <c r="O834" s="295"/>
      <c r="P834" s="295"/>
      <c r="Q834" s="295"/>
      <c r="R834" s="295"/>
      <c r="S834" s="295"/>
      <c r="T834" s="295"/>
      <c r="U834" s="295"/>
      <c r="V834" s="295"/>
      <c r="W834" s="295"/>
      <c r="X834" s="295"/>
      <c r="Y834" s="426"/>
      <c r="Z834" s="410"/>
      <c r="AA834" s="410"/>
      <c r="AB834" s="410"/>
      <c r="AC834" s="410"/>
      <c r="AD834" s="410"/>
      <c r="AE834" s="410"/>
      <c r="AF834" s="415"/>
      <c r="AG834" s="415"/>
      <c r="AH834" s="415"/>
      <c r="AI834" s="415"/>
      <c r="AJ834" s="415"/>
      <c r="AK834" s="415"/>
      <c r="AL834" s="415"/>
      <c r="AM834" s="296">
        <f>SUM(Y834:AL834)</f>
        <v>0</v>
      </c>
    </row>
    <row r="835" spans="1:39" ht="15" hidden="1" outlineLevel="1">
      <c r="A835" s="532"/>
      <c r="B835" s="294" t="s">
        <v>342</v>
      </c>
      <c r="C835" s="291" t="s">
        <v>163</v>
      </c>
      <c r="D835" s="295"/>
      <c r="E835" s="295"/>
      <c r="F835" s="295"/>
      <c r="G835" s="295"/>
      <c r="H835" s="295"/>
      <c r="I835" s="295"/>
      <c r="J835" s="295"/>
      <c r="K835" s="295"/>
      <c r="L835" s="295"/>
      <c r="M835" s="295"/>
      <c r="N835" s="295">
        <f>N834</f>
        <v>12</v>
      </c>
      <c r="O835" s="295"/>
      <c r="P835" s="295"/>
      <c r="Q835" s="295"/>
      <c r="R835" s="295"/>
      <c r="S835" s="295"/>
      <c r="T835" s="295"/>
      <c r="U835" s="295"/>
      <c r="V835" s="295"/>
      <c r="W835" s="295"/>
      <c r="X835" s="295"/>
      <c r="Y835" s="411">
        <f>Y834</f>
        <v>0</v>
      </c>
      <c r="Z835" s="411">
        <f t="shared" ref="Z835:AL835" si="2436">Z834</f>
        <v>0</v>
      </c>
      <c r="AA835" s="411">
        <f t="shared" si="2436"/>
        <v>0</v>
      </c>
      <c r="AB835" s="411">
        <f t="shared" si="2436"/>
        <v>0</v>
      </c>
      <c r="AC835" s="411">
        <f t="shared" si="2436"/>
        <v>0</v>
      </c>
      <c r="AD835" s="411">
        <f t="shared" si="2436"/>
        <v>0</v>
      </c>
      <c r="AE835" s="411">
        <f t="shared" si="2436"/>
        <v>0</v>
      </c>
      <c r="AF835" s="411">
        <f t="shared" si="2436"/>
        <v>0</v>
      </c>
      <c r="AG835" s="411">
        <f t="shared" si="2436"/>
        <v>0</v>
      </c>
      <c r="AH835" s="411">
        <f t="shared" si="2436"/>
        <v>0</v>
      </c>
      <c r="AI835" s="411">
        <f t="shared" si="2436"/>
        <v>0</v>
      </c>
      <c r="AJ835" s="411">
        <f t="shared" si="2436"/>
        <v>0</v>
      </c>
      <c r="AK835" s="411">
        <f t="shared" si="2436"/>
        <v>0</v>
      </c>
      <c r="AL835" s="411">
        <f t="shared" si="2436"/>
        <v>0</v>
      </c>
      <c r="AM835" s="306"/>
    </row>
    <row r="836" spans="1:39" ht="15" hidden="1" outlineLevel="1">
      <c r="A836" s="532"/>
      <c r="B836" s="294"/>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ht="15" hidden="1" outlineLevel="1">
      <c r="A837" s="532">
        <v>18</v>
      </c>
      <c r="B837" s="428" t="s">
        <v>109</v>
      </c>
      <c r="C837" s="291" t="s">
        <v>25</v>
      </c>
      <c r="D837" s="295"/>
      <c r="E837" s="295"/>
      <c r="F837" s="295"/>
      <c r="G837" s="295"/>
      <c r="H837" s="295"/>
      <c r="I837" s="295"/>
      <c r="J837" s="295"/>
      <c r="K837" s="295"/>
      <c r="L837" s="295"/>
      <c r="M837" s="295"/>
      <c r="N837" s="295">
        <v>12</v>
      </c>
      <c r="O837" s="295"/>
      <c r="P837" s="295"/>
      <c r="Q837" s="295"/>
      <c r="R837" s="295"/>
      <c r="S837" s="295"/>
      <c r="T837" s="295"/>
      <c r="U837" s="295"/>
      <c r="V837" s="295"/>
      <c r="W837" s="295"/>
      <c r="X837" s="295"/>
      <c r="Y837" s="426"/>
      <c r="Z837" s="410"/>
      <c r="AA837" s="410"/>
      <c r="AB837" s="410"/>
      <c r="AC837" s="410"/>
      <c r="AD837" s="410"/>
      <c r="AE837" s="410"/>
      <c r="AF837" s="415"/>
      <c r="AG837" s="415"/>
      <c r="AH837" s="415"/>
      <c r="AI837" s="415"/>
      <c r="AJ837" s="415"/>
      <c r="AK837" s="415"/>
      <c r="AL837" s="415"/>
      <c r="AM837" s="296">
        <f>SUM(Y837:AL837)</f>
        <v>0</v>
      </c>
    </row>
    <row r="838" spans="1:39" ht="15" hidden="1" outlineLevel="1">
      <c r="A838" s="532"/>
      <c r="B838" s="294" t="s">
        <v>342</v>
      </c>
      <c r="C838" s="291" t="s">
        <v>163</v>
      </c>
      <c r="D838" s="295"/>
      <c r="E838" s="295"/>
      <c r="F838" s="295"/>
      <c r="G838" s="295"/>
      <c r="H838" s="295"/>
      <c r="I838" s="295"/>
      <c r="J838" s="295"/>
      <c r="K838" s="295"/>
      <c r="L838" s="295"/>
      <c r="M838" s="295"/>
      <c r="N838" s="295">
        <f>N837</f>
        <v>12</v>
      </c>
      <c r="O838" s="295"/>
      <c r="P838" s="295"/>
      <c r="Q838" s="295"/>
      <c r="R838" s="295"/>
      <c r="S838" s="295"/>
      <c r="T838" s="295"/>
      <c r="U838" s="295"/>
      <c r="V838" s="295"/>
      <c r="W838" s="295"/>
      <c r="X838" s="295"/>
      <c r="Y838" s="411">
        <f>Y837</f>
        <v>0</v>
      </c>
      <c r="Z838" s="411">
        <f t="shared" ref="Z838:AL838" si="2437">Z837</f>
        <v>0</v>
      </c>
      <c r="AA838" s="411">
        <f t="shared" si="2437"/>
        <v>0</v>
      </c>
      <c r="AB838" s="411">
        <f t="shared" si="2437"/>
        <v>0</v>
      </c>
      <c r="AC838" s="411">
        <f t="shared" si="2437"/>
        <v>0</v>
      </c>
      <c r="AD838" s="411">
        <f t="shared" si="2437"/>
        <v>0</v>
      </c>
      <c r="AE838" s="411">
        <f t="shared" si="2437"/>
        <v>0</v>
      </c>
      <c r="AF838" s="411">
        <f t="shared" si="2437"/>
        <v>0</v>
      </c>
      <c r="AG838" s="411">
        <f t="shared" si="2437"/>
        <v>0</v>
      </c>
      <c r="AH838" s="411">
        <f t="shared" si="2437"/>
        <v>0</v>
      </c>
      <c r="AI838" s="411">
        <f t="shared" si="2437"/>
        <v>0</v>
      </c>
      <c r="AJ838" s="411">
        <f t="shared" si="2437"/>
        <v>0</v>
      </c>
      <c r="AK838" s="411">
        <f t="shared" si="2437"/>
        <v>0</v>
      </c>
      <c r="AL838" s="411">
        <f t="shared" si="2437"/>
        <v>0</v>
      </c>
      <c r="AM838" s="306"/>
    </row>
    <row r="839" spans="1:39" ht="15" hidden="1" outlineLevel="1">
      <c r="A839" s="532"/>
      <c r="B839" s="322"/>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3"/>
      <c r="Z839" s="424"/>
      <c r="AA839" s="424"/>
      <c r="AB839" s="424"/>
      <c r="AC839" s="424"/>
      <c r="AD839" s="424"/>
      <c r="AE839" s="424"/>
      <c r="AF839" s="424"/>
      <c r="AG839" s="424"/>
      <c r="AH839" s="424"/>
      <c r="AI839" s="424"/>
      <c r="AJ839" s="424"/>
      <c r="AK839" s="424"/>
      <c r="AL839" s="424"/>
      <c r="AM839" s="297"/>
    </row>
    <row r="840" spans="1:39" ht="15" hidden="1" outlineLevel="1">
      <c r="A840" s="532">
        <v>19</v>
      </c>
      <c r="B840" s="428" t="s">
        <v>111</v>
      </c>
      <c r="C840" s="291" t="s">
        <v>25</v>
      </c>
      <c r="D840" s="295"/>
      <c r="E840" s="295"/>
      <c r="F840" s="295"/>
      <c r="G840" s="295"/>
      <c r="H840" s="295"/>
      <c r="I840" s="295"/>
      <c r="J840" s="295"/>
      <c r="K840" s="295"/>
      <c r="L840" s="295"/>
      <c r="M840" s="295"/>
      <c r="N840" s="295">
        <v>12</v>
      </c>
      <c r="O840" s="295"/>
      <c r="P840" s="295"/>
      <c r="Q840" s="295"/>
      <c r="R840" s="295"/>
      <c r="S840" s="295"/>
      <c r="T840" s="295"/>
      <c r="U840" s="295"/>
      <c r="V840" s="295"/>
      <c r="W840" s="295"/>
      <c r="X840" s="295"/>
      <c r="Y840" s="426"/>
      <c r="Z840" s="410"/>
      <c r="AA840" s="410"/>
      <c r="AB840" s="410"/>
      <c r="AC840" s="410"/>
      <c r="AD840" s="410"/>
      <c r="AE840" s="410"/>
      <c r="AF840" s="415"/>
      <c r="AG840" s="415"/>
      <c r="AH840" s="415"/>
      <c r="AI840" s="415"/>
      <c r="AJ840" s="415"/>
      <c r="AK840" s="415"/>
      <c r="AL840" s="415"/>
      <c r="AM840" s="296">
        <f>SUM(Y840:AL840)</f>
        <v>0</v>
      </c>
    </row>
    <row r="841" spans="1:39" ht="15" hidden="1" outlineLevel="1">
      <c r="A841" s="532"/>
      <c r="B841" s="294" t="s">
        <v>342</v>
      </c>
      <c r="C841" s="291" t="s">
        <v>163</v>
      </c>
      <c r="D841" s="295"/>
      <c r="E841" s="295"/>
      <c r="F841" s="295"/>
      <c r="G841" s="295"/>
      <c r="H841" s="295"/>
      <c r="I841" s="295"/>
      <c r="J841" s="295"/>
      <c r="K841" s="295"/>
      <c r="L841" s="295"/>
      <c r="M841" s="295"/>
      <c r="N841" s="295">
        <f>N840</f>
        <v>12</v>
      </c>
      <c r="O841" s="295"/>
      <c r="P841" s="295"/>
      <c r="Q841" s="295"/>
      <c r="R841" s="295"/>
      <c r="S841" s="295"/>
      <c r="T841" s="295"/>
      <c r="U841" s="295"/>
      <c r="V841" s="295"/>
      <c r="W841" s="295"/>
      <c r="X841" s="295"/>
      <c r="Y841" s="411">
        <f>Y840</f>
        <v>0</v>
      </c>
      <c r="Z841" s="411">
        <f t="shared" ref="Z841:AL841" si="2438">Z840</f>
        <v>0</v>
      </c>
      <c r="AA841" s="411">
        <f t="shared" si="2438"/>
        <v>0</v>
      </c>
      <c r="AB841" s="411">
        <f t="shared" si="2438"/>
        <v>0</v>
      </c>
      <c r="AC841" s="411">
        <f t="shared" si="2438"/>
        <v>0</v>
      </c>
      <c r="AD841" s="411">
        <f t="shared" si="2438"/>
        <v>0</v>
      </c>
      <c r="AE841" s="411">
        <f t="shared" si="2438"/>
        <v>0</v>
      </c>
      <c r="AF841" s="411">
        <f t="shared" si="2438"/>
        <v>0</v>
      </c>
      <c r="AG841" s="411">
        <f t="shared" si="2438"/>
        <v>0</v>
      </c>
      <c r="AH841" s="411">
        <f t="shared" si="2438"/>
        <v>0</v>
      </c>
      <c r="AI841" s="411">
        <f t="shared" si="2438"/>
        <v>0</v>
      </c>
      <c r="AJ841" s="411">
        <f t="shared" si="2438"/>
        <v>0</v>
      </c>
      <c r="AK841" s="411">
        <f t="shared" si="2438"/>
        <v>0</v>
      </c>
      <c r="AL841" s="411">
        <f t="shared" si="2438"/>
        <v>0</v>
      </c>
      <c r="AM841" s="297"/>
    </row>
    <row r="842" spans="1:39" ht="15" hidden="1" outlineLevel="1">
      <c r="A842" s="532"/>
      <c r="B842" s="322"/>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12"/>
      <c r="Z842" s="412"/>
      <c r="AA842" s="412"/>
      <c r="AB842" s="412"/>
      <c r="AC842" s="412"/>
      <c r="AD842" s="412"/>
      <c r="AE842" s="412"/>
      <c r="AF842" s="412"/>
      <c r="AG842" s="412"/>
      <c r="AH842" s="412"/>
      <c r="AI842" s="412"/>
      <c r="AJ842" s="412"/>
      <c r="AK842" s="412"/>
      <c r="AL842" s="412"/>
      <c r="AM842" s="306"/>
    </row>
    <row r="843" spans="1:39" ht="15" hidden="1" outlineLevel="1">
      <c r="A843" s="532">
        <v>20</v>
      </c>
      <c r="B843" s="428" t="s">
        <v>110</v>
      </c>
      <c r="C843" s="291" t="s">
        <v>25</v>
      </c>
      <c r="D843" s="295"/>
      <c r="E843" s="295"/>
      <c r="F843" s="295"/>
      <c r="G843" s="295"/>
      <c r="H843" s="295"/>
      <c r="I843" s="295"/>
      <c r="J843" s="295"/>
      <c r="K843" s="295"/>
      <c r="L843" s="295"/>
      <c r="M843" s="295"/>
      <c r="N843" s="295">
        <v>12</v>
      </c>
      <c r="O843" s="295"/>
      <c r="P843" s="295"/>
      <c r="Q843" s="295"/>
      <c r="R843" s="295"/>
      <c r="S843" s="295"/>
      <c r="T843" s="295"/>
      <c r="U843" s="295"/>
      <c r="V843" s="295"/>
      <c r="W843" s="295"/>
      <c r="X843" s="295"/>
      <c r="Y843" s="426"/>
      <c r="Z843" s="410"/>
      <c r="AA843" s="410"/>
      <c r="AB843" s="410"/>
      <c r="AC843" s="410"/>
      <c r="AD843" s="410"/>
      <c r="AE843" s="410"/>
      <c r="AF843" s="415"/>
      <c r="AG843" s="415"/>
      <c r="AH843" s="415"/>
      <c r="AI843" s="415"/>
      <c r="AJ843" s="415"/>
      <c r="AK843" s="415"/>
      <c r="AL843" s="415"/>
      <c r="AM843" s="296">
        <f>SUM(Y843:AL843)</f>
        <v>0</v>
      </c>
    </row>
    <row r="844" spans="1:39" ht="15" hidden="1" outlineLevel="1">
      <c r="A844" s="532"/>
      <c r="B844" s="294" t="s">
        <v>342</v>
      </c>
      <c r="C844" s="291" t="s">
        <v>163</v>
      </c>
      <c r="D844" s="295"/>
      <c r="E844" s="295"/>
      <c r="F844" s="295"/>
      <c r="G844" s="295"/>
      <c r="H844" s="295"/>
      <c r="I844" s="295"/>
      <c r="J844" s="295"/>
      <c r="K844" s="295"/>
      <c r="L844" s="295"/>
      <c r="M844" s="295"/>
      <c r="N844" s="295">
        <f>N843</f>
        <v>12</v>
      </c>
      <c r="O844" s="295"/>
      <c r="P844" s="295"/>
      <c r="Q844" s="295"/>
      <c r="R844" s="295"/>
      <c r="S844" s="295"/>
      <c r="T844" s="295"/>
      <c r="U844" s="295"/>
      <c r="V844" s="295"/>
      <c r="W844" s="295"/>
      <c r="X844" s="295"/>
      <c r="Y844" s="411">
        <f>Y843</f>
        <v>0</v>
      </c>
      <c r="Z844" s="411">
        <f t="shared" ref="Z844:AL844" si="2439">Z843</f>
        <v>0</v>
      </c>
      <c r="AA844" s="411">
        <f t="shared" si="2439"/>
        <v>0</v>
      </c>
      <c r="AB844" s="411">
        <f t="shared" si="2439"/>
        <v>0</v>
      </c>
      <c r="AC844" s="411">
        <f t="shared" si="2439"/>
        <v>0</v>
      </c>
      <c r="AD844" s="411">
        <f t="shared" si="2439"/>
        <v>0</v>
      </c>
      <c r="AE844" s="411">
        <f t="shared" si="2439"/>
        <v>0</v>
      </c>
      <c r="AF844" s="411">
        <f t="shared" si="2439"/>
        <v>0</v>
      </c>
      <c r="AG844" s="411">
        <f t="shared" si="2439"/>
        <v>0</v>
      </c>
      <c r="AH844" s="411">
        <f t="shared" si="2439"/>
        <v>0</v>
      </c>
      <c r="AI844" s="411">
        <f t="shared" si="2439"/>
        <v>0</v>
      </c>
      <c r="AJ844" s="411">
        <f t="shared" si="2439"/>
        <v>0</v>
      </c>
      <c r="AK844" s="411">
        <f t="shared" si="2439"/>
        <v>0</v>
      </c>
      <c r="AL844" s="411">
        <f t="shared" si="2439"/>
        <v>0</v>
      </c>
      <c r="AM844" s="306"/>
    </row>
    <row r="845" spans="1:39" ht="15.6" hidden="1" outlineLevel="1">
      <c r="A845" s="532"/>
      <c r="B845" s="323"/>
      <c r="C845" s="300"/>
      <c r="D845" s="291"/>
      <c r="E845" s="291"/>
      <c r="F845" s="291"/>
      <c r="G845" s="291"/>
      <c r="H845" s="291"/>
      <c r="I845" s="291"/>
      <c r="J845" s="291"/>
      <c r="K845" s="291"/>
      <c r="L845" s="291"/>
      <c r="M845" s="291"/>
      <c r="N845" s="300"/>
      <c r="O845" s="291"/>
      <c r="P845" s="291"/>
      <c r="Q845" s="291"/>
      <c r="R845" s="291"/>
      <c r="S845" s="291"/>
      <c r="T845" s="291"/>
      <c r="U845" s="291"/>
      <c r="V845" s="291"/>
      <c r="W845" s="291"/>
      <c r="X845" s="291"/>
      <c r="Y845" s="412"/>
      <c r="Z845" s="412"/>
      <c r="AA845" s="412"/>
      <c r="AB845" s="412"/>
      <c r="AC845" s="412"/>
      <c r="AD845" s="412"/>
      <c r="AE845" s="412"/>
      <c r="AF845" s="412"/>
      <c r="AG845" s="412"/>
      <c r="AH845" s="412"/>
      <c r="AI845" s="412"/>
      <c r="AJ845" s="412"/>
      <c r="AK845" s="412"/>
      <c r="AL845" s="412"/>
      <c r="AM845" s="306"/>
    </row>
    <row r="846" spans="1:39" ht="15.6" hidden="1" outlineLevel="1">
      <c r="A846" s="532"/>
      <c r="B846" s="518" t="s">
        <v>502</v>
      </c>
      <c r="C846" s="291"/>
      <c r="D846" s="291"/>
      <c r="E846" s="291"/>
      <c r="F846" s="291"/>
      <c r="G846" s="291"/>
      <c r="H846" s="291"/>
      <c r="I846" s="291"/>
      <c r="J846" s="291"/>
      <c r="K846" s="291"/>
      <c r="L846" s="291"/>
      <c r="M846" s="291"/>
      <c r="N846" s="291"/>
      <c r="O846" s="291"/>
      <c r="P846" s="291"/>
      <c r="Q846" s="291"/>
      <c r="R846" s="291"/>
      <c r="S846" s="291"/>
      <c r="T846" s="291"/>
      <c r="U846" s="291"/>
      <c r="V846" s="291"/>
      <c r="W846" s="291"/>
      <c r="X846" s="291"/>
      <c r="Y846" s="422"/>
      <c r="Z846" s="425"/>
      <c r="AA846" s="425"/>
      <c r="AB846" s="425"/>
      <c r="AC846" s="425"/>
      <c r="AD846" s="425"/>
      <c r="AE846" s="425"/>
      <c r="AF846" s="425"/>
      <c r="AG846" s="425"/>
      <c r="AH846" s="425"/>
      <c r="AI846" s="425"/>
      <c r="AJ846" s="425"/>
      <c r="AK846" s="425"/>
      <c r="AL846" s="425"/>
      <c r="AM846" s="306"/>
    </row>
    <row r="847" spans="1:39" ht="15.6" hidden="1" outlineLevel="1">
      <c r="A847" s="532"/>
      <c r="B847" s="504" t="s">
        <v>498</v>
      </c>
      <c r="C847" s="291"/>
      <c r="D847" s="291"/>
      <c r="E847" s="291"/>
      <c r="F847" s="291"/>
      <c r="G847" s="291"/>
      <c r="H847" s="291"/>
      <c r="I847" s="291"/>
      <c r="J847" s="291"/>
      <c r="K847" s="291"/>
      <c r="L847" s="291"/>
      <c r="M847" s="291"/>
      <c r="N847" s="291"/>
      <c r="O847" s="291"/>
      <c r="P847" s="291"/>
      <c r="Q847" s="291"/>
      <c r="R847" s="291"/>
      <c r="S847" s="291"/>
      <c r="T847" s="291"/>
      <c r="U847" s="291"/>
      <c r="V847" s="291"/>
      <c r="W847" s="291"/>
      <c r="X847" s="291"/>
      <c r="Y847" s="422"/>
      <c r="Z847" s="425"/>
      <c r="AA847" s="425"/>
      <c r="AB847" s="425"/>
      <c r="AC847" s="425"/>
      <c r="AD847" s="425"/>
      <c r="AE847" s="425"/>
      <c r="AF847" s="425"/>
      <c r="AG847" s="425"/>
      <c r="AH847" s="425"/>
      <c r="AI847" s="425"/>
      <c r="AJ847" s="425"/>
      <c r="AK847" s="425"/>
      <c r="AL847" s="425"/>
      <c r="AM847" s="306"/>
    </row>
    <row r="848" spans="1:39" ht="15" hidden="1" outlineLevel="1">
      <c r="A848" s="532">
        <v>21</v>
      </c>
      <c r="B848" s="428" t="s">
        <v>113</v>
      </c>
      <c r="C848" s="291" t="s">
        <v>25</v>
      </c>
      <c r="D848" s="295"/>
      <c r="E848" s="295"/>
      <c r="F848" s="295"/>
      <c r="G848" s="295"/>
      <c r="H848" s="295"/>
      <c r="I848" s="295"/>
      <c r="J848" s="295"/>
      <c r="K848" s="295"/>
      <c r="L848" s="295"/>
      <c r="M848" s="295"/>
      <c r="N848" s="291"/>
      <c r="O848" s="295"/>
      <c r="P848" s="295"/>
      <c r="Q848" s="295"/>
      <c r="R848" s="295"/>
      <c r="S848" s="295"/>
      <c r="T848" s="295"/>
      <c r="U848" s="295"/>
      <c r="V848" s="295"/>
      <c r="W848" s="295"/>
      <c r="X848" s="295"/>
      <c r="Y848" s="415"/>
      <c r="Z848" s="415"/>
      <c r="AA848" s="415"/>
      <c r="AB848" s="415"/>
      <c r="AC848" s="415"/>
      <c r="AD848" s="415"/>
      <c r="AE848" s="415"/>
      <c r="AF848" s="410"/>
      <c r="AG848" s="410"/>
      <c r="AH848" s="410"/>
      <c r="AI848" s="410"/>
      <c r="AJ848" s="410"/>
      <c r="AK848" s="410"/>
      <c r="AL848" s="410"/>
      <c r="AM848" s="296">
        <f>SUM(Y848:AL848)</f>
        <v>0</v>
      </c>
    </row>
    <row r="849" spans="1:39" ht="15" hidden="1" outlineLevel="1">
      <c r="A849" s="532"/>
      <c r="B849" s="294" t="s">
        <v>342</v>
      </c>
      <c r="C849" s="291" t="s">
        <v>163</v>
      </c>
      <c r="D849" s="295"/>
      <c r="E849" s="295"/>
      <c r="F849" s="295"/>
      <c r="G849" s="295"/>
      <c r="H849" s="295"/>
      <c r="I849" s="295"/>
      <c r="J849" s="295"/>
      <c r="K849" s="295"/>
      <c r="L849" s="295"/>
      <c r="M849" s="295"/>
      <c r="N849" s="291"/>
      <c r="O849" s="295"/>
      <c r="P849" s="295"/>
      <c r="Q849" s="295"/>
      <c r="R849" s="295"/>
      <c r="S849" s="295"/>
      <c r="T849" s="295"/>
      <c r="U849" s="295"/>
      <c r="V849" s="295"/>
      <c r="W849" s="295"/>
      <c r="X849" s="295"/>
      <c r="Y849" s="411">
        <f>Y848</f>
        <v>0</v>
      </c>
      <c r="Z849" s="411">
        <f t="shared" ref="Z849" si="2440">Z848</f>
        <v>0</v>
      </c>
      <c r="AA849" s="411">
        <f t="shared" ref="AA849" si="2441">AA848</f>
        <v>0</v>
      </c>
      <c r="AB849" s="411">
        <f t="shared" ref="AB849" si="2442">AB848</f>
        <v>0</v>
      </c>
      <c r="AC849" s="411">
        <f t="shared" ref="AC849" si="2443">AC848</f>
        <v>0</v>
      </c>
      <c r="AD849" s="411">
        <f t="shared" ref="AD849" si="2444">AD848</f>
        <v>0</v>
      </c>
      <c r="AE849" s="411">
        <f t="shared" ref="AE849" si="2445">AE848</f>
        <v>0</v>
      </c>
      <c r="AF849" s="411">
        <f t="shared" ref="AF849" si="2446">AF848</f>
        <v>0</v>
      </c>
      <c r="AG849" s="411">
        <f t="shared" ref="AG849" si="2447">AG848</f>
        <v>0</v>
      </c>
      <c r="AH849" s="411">
        <f t="shared" ref="AH849" si="2448">AH848</f>
        <v>0</v>
      </c>
      <c r="AI849" s="411">
        <f t="shared" ref="AI849" si="2449">AI848</f>
        <v>0</v>
      </c>
      <c r="AJ849" s="411">
        <f t="shared" ref="AJ849" si="2450">AJ848</f>
        <v>0</v>
      </c>
      <c r="AK849" s="411">
        <f t="shared" ref="AK849" si="2451">AK848</f>
        <v>0</v>
      </c>
      <c r="AL849" s="411">
        <f t="shared" ref="AL849" si="2452">AL848</f>
        <v>0</v>
      </c>
      <c r="AM849" s="306"/>
    </row>
    <row r="850" spans="1:39" ht="15" hidden="1" outlineLevel="1">
      <c r="A850" s="532"/>
      <c r="B850" s="294"/>
      <c r="C850" s="291"/>
      <c r="D850" s="291"/>
      <c r="E850" s="291"/>
      <c r="F850" s="291"/>
      <c r="G850" s="291"/>
      <c r="H850" s="291"/>
      <c r="I850" s="291"/>
      <c r="J850" s="291"/>
      <c r="K850" s="291"/>
      <c r="L850" s="291"/>
      <c r="M850" s="291"/>
      <c r="N850" s="291"/>
      <c r="O850" s="291"/>
      <c r="P850" s="291"/>
      <c r="Q850" s="291"/>
      <c r="R850" s="291"/>
      <c r="S850" s="291"/>
      <c r="T850" s="291"/>
      <c r="U850" s="291"/>
      <c r="V850" s="291"/>
      <c r="W850" s="291"/>
      <c r="X850" s="291"/>
      <c r="Y850" s="422"/>
      <c r="Z850" s="425"/>
      <c r="AA850" s="425"/>
      <c r="AB850" s="425"/>
      <c r="AC850" s="425"/>
      <c r="AD850" s="425"/>
      <c r="AE850" s="425"/>
      <c r="AF850" s="425"/>
      <c r="AG850" s="425"/>
      <c r="AH850" s="425"/>
      <c r="AI850" s="425"/>
      <c r="AJ850" s="425"/>
      <c r="AK850" s="425"/>
      <c r="AL850" s="425"/>
      <c r="AM850" s="306"/>
    </row>
    <row r="851" spans="1:39" ht="30" hidden="1" outlineLevel="1">
      <c r="A851" s="532">
        <v>22</v>
      </c>
      <c r="B851" s="428" t="s">
        <v>114</v>
      </c>
      <c r="C851" s="291" t="s">
        <v>25</v>
      </c>
      <c r="D851" s="295"/>
      <c r="E851" s="295"/>
      <c r="F851" s="295"/>
      <c r="G851" s="295"/>
      <c r="H851" s="295"/>
      <c r="I851" s="295"/>
      <c r="J851" s="295"/>
      <c r="K851" s="295"/>
      <c r="L851" s="295"/>
      <c r="M851" s="295"/>
      <c r="N851" s="291"/>
      <c r="O851" s="295"/>
      <c r="P851" s="295"/>
      <c r="Q851" s="295"/>
      <c r="R851" s="295"/>
      <c r="S851" s="295"/>
      <c r="T851" s="295"/>
      <c r="U851" s="295"/>
      <c r="V851" s="295"/>
      <c r="W851" s="295"/>
      <c r="X851" s="295"/>
      <c r="Y851" s="415"/>
      <c r="Z851" s="415"/>
      <c r="AA851" s="415"/>
      <c r="AB851" s="415"/>
      <c r="AC851" s="415"/>
      <c r="AD851" s="415"/>
      <c r="AE851" s="415"/>
      <c r="AF851" s="410"/>
      <c r="AG851" s="410"/>
      <c r="AH851" s="410"/>
      <c r="AI851" s="410"/>
      <c r="AJ851" s="410"/>
      <c r="AK851" s="410"/>
      <c r="AL851" s="410"/>
      <c r="AM851" s="296">
        <f>SUM(Y851:AL851)</f>
        <v>0</v>
      </c>
    </row>
    <row r="852" spans="1:39" ht="15" hidden="1" outlineLevel="1">
      <c r="A852" s="532"/>
      <c r="B852" s="294" t="s">
        <v>342</v>
      </c>
      <c r="C852" s="291" t="s">
        <v>163</v>
      </c>
      <c r="D852" s="295"/>
      <c r="E852" s="295"/>
      <c r="F852" s="295"/>
      <c r="G852" s="295"/>
      <c r="H852" s="295"/>
      <c r="I852" s="295"/>
      <c r="J852" s="295"/>
      <c r="K852" s="295"/>
      <c r="L852" s="295"/>
      <c r="M852" s="295"/>
      <c r="N852" s="291"/>
      <c r="O852" s="295"/>
      <c r="P852" s="295"/>
      <c r="Q852" s="295"/>
      <c r="R852" s="295"/>
      <c r="S852" s="295"/>
      <c r="T852" s="295"/>
      <c r="U852" s="295"/>
      <c r="V852" s="295"/>
      <c r="W852" s="295"/>
      <c r="X852" s="295"/>
      <c r="Y852" s="411">
        <f>Y851</f>
        <v>0</v>
      </c>
      <c r="Z852" s="411">
        <f t="shared" ref="Z852" si="2453">Z851</f>
        <v>0</v>
      </c>
      <c r="AA852" s="411">
        <f t="shared" ref="AA852" si="2454">AA851</f>
        <v>0</v>
      </c>
      <c r="AB852" s="411">
        <f t="shared" ref="AB852" si="2455">AB851</f>
        <v>0</v>
      </c>
      <c r="AC852" s="411">
        <f t="shared" ref="AC852" si="2456">AC851</f>
        <v>0</v>
      </c>
      <c r="AD852" s="411">
        <f t="shared" ref="AD852" si="2457">AD851</f>
        <v>0</v>
      </c>
      <c r="AE852" s="411">
        <f t="shared" ref="AE852" si="2458">AE851</f>
        <v>0</v>
      </c>
      <c r="AF852" s="411">
        <f t="shared" ref="AF852" si="2459">AF851</f>
        <v>0</v>
      </c>
      <c r="AG852" s="411">
        <f t="shared" ref="AG852" si="2460">AG851</f>
        <v>0</v>
      </c>
      <c r="AH852" s="411">
        <f t="shared" ref="AH852" si="2461">AH851</f>
        <v>0</v>
      </c>
      <c r="AI852" s="411">
        <f t="shared" ref="AI852" si="2462">AI851</f>
        <v>0</v>
      </c>
      <c r="AJ852" s="411">
        <f t="shared" ref="AJ852" si="2463">AJ851</f>
        <v>0</v>
      </c>
      <c r="AK852" s="411">
        <f t="shared" ref="AK852" si="2464">AK851</f>
        <v>0</v>
      </c>
      <c r="AL852" s="411">
        <f t="shared" ref="AL852" si="2465">AL851</f>
        <v>0</v>
      </c>
      <c r="AM852" s="306"/>
    </row>
    <row r="853" spans="1:39" ht="15" hidden="1" outlineLevel="1">
      <c r="A853" s="532"/>
      <c r="B853" s="294"/>
      <c r="C853" s="291"/>
      <c r="D853" s="291"/>
      <c r="E853" s="291"/>
      <c r="F853" s="291"/>
      <c r="G853" s="291"/>
      <c r="H853" s="291"/>
      <c r="I853" s="291"/>
      <c r="J853" s="291"/>
      <c r="K853" s="291"/>
      <c r="L853" s="291"/>
      <c r="M853" s="291"/>
      <c r="N853" s="291"/>
      <c r="O853" s="291"/>
      <c r="P853" s="291"/>
      <c r="Q853" s="291"/>
      <c r="R853" s="291"/>
      <c r="S853" s="291"/>
      <c r="T853" s="291"/>
      <c r="U853" s="291"/>
      <c r="V853" s="291"/>
      <c r="W853" s="291"/>
      <c r="X853" s="291"/>
      <c r="Y853" s="422"/>
      <c r="Z853" s="425"/>
      <c r="AA853" s="425"/>
      <c r="AB853" s="425"/>
      <c r="AC853" s="425"/>
      <c r="AD853" s="425"/>
      <c r="AE853" s="425"/>
      <c r="AF853" s="425"/>
      <c r="AG853" s="425"/>
      <c r="AH853" s="425"/>
      <c r="AI853" s="425"/>
      <c r="AJ853" s="425"/>
      <c r="AK853" s="425"/>
      <c r="AL853" s="425"/>
      <c r="AM853" s="306"/>
    </row>
    <row r="854" spans="1:39" ht="30" hidden="1" outlineLevel="1">
      <c r="A854" s="532">
        <v>23</v>
      </c>
      <c r="B854" s="428" t="s">
        <v>115</v>
      </c>
      <c r="C854" s="291" t="s">
        <v>25</v>
      </c>
      <c r="D854" s="295"/>
      <c r="E854" s="295"/>
      <c r="F854" s="295"/>
      <c r="G854" s="295"/>
      <c r="H854" s="295"/>
      <c r="I854" s="295"/>
      <c r="J854" s="295"/>
      <c r="K854" s="295"/>
      <c r="L854" s="295"/>
      <c r="M854" s="295"/>
      <c r="N854" s="291"/>
      <c r="O854" s="295"/>
      <c r="P854" s="295"/>
      <c r="Q854" s="295"/>
      <c r="R854" s="295"/>
      <c r="S854" s="295"/>
      <c r="T854" s="295"/>
      <c r="U854" s="295"/>
      <c r="V854" s="295"/>
      <c r="W854" s="295"/>
      <c r="X854" s="295"/>
      <c r="Y854" s="415"/>
      <c r="Z854" s="415"/>
      <c r="AA854" s="415"/>
      <c r="AB854" s="415"/>
      <c r="AC854" s="415"/>
      <c r="AD854" s="415"/>
      <c r="AE854" s="415"/>
      <c r="AF854" s="410"/>
      <c r="AG854" s="410"/>
      <c r="AH854" s="410"/>
      <c r="AI854" s="410"/>
      <c r="AJ854" s="410"/>
      <c r="AK854" s="410"/>
      <c r="AL854" s="410"/>
      <c r="AM854" s="296">
        <f>SUM(Y854:AL854)</f>
        <v>0</v>
      </c>
    </row>
    <row r="855" spans="1:39" ht="15" hidden="1" outlineLevel="1">
      <c r="A855" s="532"/>
      <c r="B855" s="294" t="s">
        <v>342</v>
      </c>
      <c r="C855" s="291" t="s">
        <v>163</v>
      </c>
      <c r="D855" s="295"/>
      <c r="E855" s="295"/>
      <c r="F855" s="295"/>
      <c r="G855" s="295"/>
      <c r="H855" s="295"/>
      <c r="I855" s="295"/>
      <c r="J855" s="295"/>
      <c r="K855" s="295"/>
      <c r="L855" s="295"/>
      <c r="M855" s="295"/>
      <c r="N855" s="291"/>
      <c r="O855" s="295"/>
      <c r="P855" s="295"/>
      <c r="Q855" s="295"/>
      <c r="R855" s="295"/>
      <c r="S855" s="295"/>
      <c r="T855" s="295"/>
      <c r="U855" s="295"/>
      <c r="V855" s="295"/>
      <c r="W855" s="295"/>
      <c r="X855" s="295"/>
      <c r="Y855" s="411">
        <f>Y854</f>
        <v>0</v>
      </c>
      <c r="Z855" s="411">
        <f t="shared" ref="Z855" si="2466">Z854</f>
        <v>0</v>
      </c>
      <c r="AA855" s="411">
        <f t="shared" ref="AA855" si="2467">AA854</f>
        <v>0</v>
      </c>
      <c r="AB855" s="411">
        <f t="shared" ref="AB855" si="2468">AB854</f>
        <v>0</v>
      </c>
      <c r="AC855" s="411">
        <f t="shared" ref="AC855" si="2469">AC854</f>
        <v>0</v>
      </c>
      <c r="AD855" s="411">
        <f t="shared" ref="AD855" si="2470">AD854</f>
        <v>0</v>
      </c>
      <c r="AE855" s="411">
        <f t="shared" ref="AE855" si="2471">AE854</f>
        <v>0</v>
      </c>
      <c r="AF855" s="411">
        <f t="shared" ref="AF855" si="2472">AF854</f>
        <v>0</v>
      </c>
      <c r="AG855" s="411">
        <f t="shared" ref="AG855" si="2473">AG854</f>
        <v>0</v>
      </c>
      <c r="AH855" s="411">
        <f t="shared" ref="AH855" si="2474">AH854</f>
        <v>0</v>
      </c>
      <c r="AI855" s="411">
        <f t="shared" ref="AI855" si="2475">AI854</f>
        <v>0</v>
      </c>
      <c r="AJ855" s="411">
        <f t="shared" ref="AJ855" si="2476">AJ854</f>
        <v>0</v>
      </c>
      <c r="AK855" s="411">
        <f t="shared" ref="AK855" si="2477">AK854</f>
        <v>0</v>
      </c>
      <c r="AL855" s="411">
        <f t="shared" ref="AL855" si="2478">AL854</f>
        <v>0</v>
      </c>
      <c r="AM855" s="306"/>
    </row>
    <row r="856" spans="1:39" ht="15" hidden="1" outlineLevel="1">
      <c r="A856" s="532"/>
      <c r="B856" s="430"/>
      <c r="C856" s="291"/>
      <c r="D856" s="291"/>
      <c r="E856" s="291"/>
      <c r="F856" s="291"/>
      <c r="G856" s="291"/>
      <c r="H856" s="291"/>
      <c r="I856" s="291"/>
      <c r="J856" s="291"/>
      <c r="K856" s="291"/>
      <c r="L856" s="291"/>
      <c r="M856" s="291"/>
      <c r="N856" s="291"/>
      <c r="O856" s="291"/>
      <c r="P856" s="291"/>
      <c r="Q856" s="291"/>
      <c r="R856" s="291"/>
      <c r="S856" s="291"/>
      <c r="T856" s="291"/>
      <c r="U856" s="291"/>
      <c r="V856" s="291"/>
      <c r="W856" s="291"/>
      <c r="X856" s="291"/>
      <c r="Y856" s="422"/>
      <c r="Z856" s="425"/>
      <c r="AA856" s="425"/>
      <c r="AB856" s="425"/>
      <c r="AC856" s="425"/>
      <c r="AD856" s="425"/>
      <c r="AE856" s="425"/>
      <c r="AF856" s="425"/>
      <c r="AG856" s="425"/>
      <c r="AH856" s="425"/>
      <c r="AI856" s="425"/>
      <c r="AJ856" s="425"/>
      <c r="AK856" s="425"/>
      <c r="AL856" s="425"/>
      <c r="AM856" s="306"/>
    </row>
    <row r="857" spans="1:39" ht="15" hidden="1" outlineLevel="1">
      <c r="A857" s="532">
        <v>24</v>
      </c>
      <c r="B857" s="428" t="s">
        <v>116</v>
      </c>
      <c r="C857" s="291" t="s">
        <v>25</v>
      </c>
      <c r="D857" s="295"/>
      <c r="E857" s="295"/>
      <c r="F857" s="295"/>
      <c r="G857" s="295"/>
      <c r="H857" s="295"/>
      <c r="I857" s="295"/>
      <c r="J857" s="295"/>
      <c r="K857" s="295"/>
      <c r="L857" s="295"/>
      <c r="M857" s="295"/>
      <c r="N857" s="291"/>
      <c r="O857" s="295"/>
      <c r="P857" s="295"/>
      <c r="Q857" s="295"/>
      <c r="R857" s="295"/>
      <c r="S857" s="295"/>
      <c r="T857" s="295"/>
      <c r="U857" s="295"/>
      <c r="V857" s="295"/>
      <c r="W857" s="295"/>
      <c r="X857" s="295"/>
      <c r="Y857" s="415"/>
      <c r="Z857" s="415"/>
      <c r="AA857" s="415"/>
      <c r="AB857" s="415"/>
      <c r="AC857" s="415"/>
      <c r="AD857" s="415"/>
      <c r="AE857" s="415"/>
      <c r="AF857" s="410"/>
      <c r="AG857" s="410"/>
      <c r="AH857" s="410"/>
      <c r="AI857" s="410"/>
      <c r="AJ857" s="410"/>
      <c r="AK857" s="410"/>
      <c r="AL857" s="410"/>
      <c r="AM857" s="296">
        <f>SUM(Y857:AL857)</f>
        <v>0</v>
      </c>
    </row>
    <row r="858" spans="1:39" ht="15" hidden="1" outlineLevel="1">
      <c r="A858" s="532"/>
      <c r="B858" s="294" t="s">
        <v>342</v>
      </c>
      <c r="C858" s="291" t="s">
        <v>163</v>
      </c>
      <c r="D858" s="295"/>
      <c r="E858" s="295"/>
      <c r="F858" s="295"/>
      <c r="G858" s="295"/>
      <c r="H858" s="295"/>
      <c r="I858" s="295"/>
      <c r="J858" s="295"/>
      <c r="K858" s="295"/>
      <c r="L858" s="295"/>
      <c r="M858" s="295"/>
      <c r="N858" s="291"/>
      <c r="O858" s="295"/>
      <c r="P858" s="295"/>
      <c r="Q858" s="295"/>
      <c r="R858" s="295"/>
      <c r="S858" s="295"/>
      <c r="T858" s="295"/>
      <c r="U858" s="295"/>
      <c r="V858" s="295"/>
      <c r="W858" s="295"/>
      <c r="X858" s="295"/>
      <c r="Y858" s="411">
        <f>Y857</f>
        <v>0</v>
      </c>
      <c r="Z858" s="411">
        <f t="shared" ref="Z858" si="2479">Z857</f>
        <v>0</v>
      </c>
      <c r="AA858" s="411">
        <f t="shared" ref="AA858" si="2480">AA857</f>
        <v>0</v>
      </c>
      <c r="AB858" s="411">
        <f t="shared" ref="AB858" si="2481">AB857</f>
        <v>0</v>
      </c>
      <c r="AC858" s="411">
        <f t="shared" ref="AC858" si="2482">AC857</f>
        <v>0</v>
      </c>
      <c r="AD858" s="411">
        <f t="shared" ref="AD858" si="2483">AD857</f>
        <v>0</v>
      </c>
      <c r="AE858" s="411">
        <f t="shared" ref="AE858" si="2484">AE857</f>
        <v>0</v>
      </c>
      <c r="AF858" s="411">
        <f t="shared" ref="AF858" si="2485">AF857</f>
        <v>0</v>
      </c>
      <c r="AG858" s="411">
        <f t="shared" ref="AG858" si="2486">AG857</f>
        <v>0</v>
      </c>
      <c r="AH858" s="411">
        <f t="shared" ref="AH858" si="2487">AH857</f>
        <v>0</v>
      </c>
      <c r="AI858" s="411">
        <f t="shared" ref="AI858" si="2488">AI857</f>
        <v>0</v>
      </c>
      <c r="AJ858" s="411">
        <f t="shared" ref="AJ858" si="2489">AJ857</f>
        <v>0</v>
      </c>
      <c r="AK858" s="411">
        <f t="shared" ref="AK858" si="2490">AK857</f>
        <v>0</v>
      </c>
      <c r="AL858" s="411">
        <f t="shared" ref="AL858" si="2491">AL857</f>
        <v>0</v>
      </c>
      <c r="AM858" s="306"/>
    </row>
    <row r="859" spans="1:39" ht="15" hidden="1" outlineLevel="1">
      <c r="A859" s="532"/>
      <c r="B859" s="294"/>
      <c r="C859" s="291"/>
      <c r="D859" s="291"/>
      <c r="E859" s="291"/>
      <c r="F859" s="291"/>
      <c r="G859" s="291"/>
      <c r="H859" s="291"/>
      <c r="I859" s="291"/>
      <c r="J859" s="291"/>
      <c r="K859" s="291"/>
      <c r="L859" s="291"/>
      <c r="M859" s="291"/>
      <c r="N859" s="291"/>
      <c r="O859" s="291"/>
      <c r="P859" s="291"/>
      <c r="Q859" s="291"/>
      <c r="R859" s="291"/>
      <c r="S859" s="291"/>
      <c r="T859" s="291"/>
      <c r="U859" s="291"/>
      <c r="V859" s="291"/>
      <c r="W859" s="291"/>
      <c r="X859" s="291"/>
      <c r="Y859" s="412"/>
      <c r="Z859" s="425"/>
      <c r="AA859" s="425"/>
      <c r="AB859" s="425"/>
      <c r="AC859" s="425"/>
      <c r="AD859" s="425"/>
      <c r="AE859" s="425"/>
      <c r="AF859" s="425"/>
      <c r="AG859" s="425"/>
      <c r="AH859" s="425"/>
      <c r="AI859" s="425"/>
      <c r="AJ859" s="425"/>
      <c r="AK859" s="425"/>
      <c r="AL859" s="425"/>
      <c r="AM859" s="306"/>
    </row>
    <row r="860" spans="1:39" ht="15.6" hidden="1" outlineLevel="1">
      <c r="A860" s="532"/>
      <c r="B860" s="288" t="s">
        <v>499</v>
      </c>
      <c r="C860" s="291"/>
      <c r="D860" s="291"/>
      <c r="E860" s="291"/>
      <c r="F860" s="291"/>
      <c r="G860" s="291"/>
      <c r="H860" s="291"/>
      <c r="I860" s="291"/>
      <c r="J860" s="291"/>
      <c r="K860" s="291"/>
      <c r="L860" s="291"/>
      <c r="M860" s="291"/>
      <c r="N860" s="291"/>
      <c r="O860" s="291"/>
      <c r="P860" s="291"/>
      <c r="Q860" s="291"/>
      <c r="R860" s="291"/>
      <c r="S860" s="291"/>
      <c r="T860" s="291"/>
      <c r="U860" s="291"/>
      <c r="V860" s="291"/>
      <c r="W860" s="291"/>
      <c r="X860" s="291"/>
      <c r="Y860" s="412"/>
      <c r="Z860" s="425"/>
      <c r="AA860" s="425"/>
      <c r="AB860" s="425"/>
      <c r="AC860" s="425"/>
      <c r="AD860" s="425"/>
      <c r="AE860" s="425"/>
      <c r="AF860" s="425"/>
      <c r="AG860" s="425"/>
      <c r="AH860" s="425"/>
      <c r="AI860" s="425"/>
      <c r="AJ860" s="425"/>
      <c r="AK860" s="425"/>
      <c r="AL860" s="425"/>
      <c r="AM860" s="306"/>
    </row>
    <row r="861" spans="1:39" ht="15" hidden="1" outlineLevel="1">
      <c r="A861" s="532">
        <v>25</v>
      </c>
      <c r="B861" s="428" t="s">
        <v>117</v>
      </c>
      <c r="C861" s="291" t="s">
        <v>25</v>
      </c>
      <c r="D861" s="295"/>
      <c r="E861" s="295"/>
      <c r="F861" s="295"/>
      <c r="G861" s="295"/>
      <c r="H861" s="295"/>
      <c r="I861" s="295"/>
      <c r="J861" s="295"/>
      <c r="K861" s="295"/>
      <c r="L861" s="295"/>
      <c r="M861" s="295"/>
      <c r="N861" s="295">
        <v>12</v>
      </c>
      <c r="O861" s="295"/>
      <c r="P861" s="295"/>
      <c r="Q861" s="295"/>
      <c r="R861" s="295"/>
      <c r="S861" s="295"/>
      <c r="T861" s="295"/>
      <c r="U861" s="295"/>
      <c r="V861" s="295"/>
      <c r="W861" s="295"/>
      <c r="X861" s="295"/>
      <c r="Y861" s="426"/>
      <c r="Z861" s="415"/>
      <c r="AA861" s="415"/>
      <c r="AB861" s="415"/>
      <c r="AC861" s="415"/>
      <c r="AD861" s="415"/>
      <c r="AE861" s="415"/>
      <c r="AF861" s="415"/>
      <c r="AG861" s="415"/>
      <c r="AH861" s="415"/>
      <c r="AI861" s="415"/>
      <c r="AJ861" s="415"/>
      <c r="AK861" s="415"/>
      <c r="AL861" s="415"/>
      <c r="AM861" s="296">
        <f>SUM(Y861:AL861)</f>
        <v>0</v>
      </c>
    </row>
    <row r="862" spans="1:39" ht="15" hidden="1" outlineLevel="1">
      <c r="A862" s="532"/>
      <c r="B862" s="294" t="s">
        <v>342</v>
      </c>
      <c r="C862" s="291" t="s">
        <v>163</v>
      </c>
      <c r="D862" s="295"/>
      <c r="E862" s="295"/>
      <c r="F862" s="295"/>
      <c r="G862" s="295"/>
      <c r="H862" s="295"/>
      <c r="I862" s="295"/>
      <c r="J862" s="295"/>
      <c r="K862" s="295"/>
      <c r="L862" s="295"/>
      <c r="M862" s="295"/>
      <c r="N862" s="295">
        <f>N861</f>
        <v>12</v>
      </c>
      <c r="O862" s="295"/>
      <c r="P862" s="295"/>
      <c r="Q862" s="295"/>
      <c r="R862" s="295"/>
      <c r="S862" s="295"/>
      <c r="T862" s="295"/>
      <c r="U862" s="295"/>
      <c r="V862" s="295"/>
      <c r="W862" s="295"/>
      <c r="X862" s="295"/>
      <c r="Y862" s="411">
        <f>Y861</f>
        <v>0</v>
      </c>
      <c r="Z862" s="411">
        <f t="shared" ref="Z862" si="2492">Z861</f>
        <v>0</v>
      </c>
      <c r="AA862" s="411">
        <f t="shared" ref="AA862" si="2493">AA861</f>
        <v>0</v>
      </c>
      <c r="AB862" s="411">
        <f t="shared" ref="AB862" si="2494">AB861</f>
        <v>0</v>
      </c>
      <c r="AC862" s="411">
        <f t="shared" ref="AC862" si="2495">AC861</f>
        <v>0</v>
      </c>
      <c r="AD862" s="411">
        <f t="shared" ref="AD862" si="2496">AD861</f>
        <v>0</v>
      </c>
      <c r="AE862" s="411">
        <f t="shared" ref="AE862" si="2497">AE861</f>
        <v>0</v>
      </c>
      <c r="AF862" s="411">
        <f t="shared" ref="AF862" si="2498">AF861</f>
        <v>0</v>
      </c>
      <c r="AG862" s="411">
        <f t="shared" ref="AG862" si="2499">AG861</f>
        <v>0</v>
      </c>
      <c r="AH862" s="411">
        <f t="shared" ref="AH862" si="2500">AH861</f>
        <v>0</v>
      </c>
      <c r="AI862" s="411">
        <f t="shared" ref="AI862" si="2501">AI861</f>
        <v>0</v>
      </c>
      <c r="AJ862" s="411">
        <f t="shared" ref="AJ862" si="2502">AJ861</f>
        <v>0</v>
      </c>
      <c r="AK862" s="411">
        <f t="shared" ref="AK862" si="2503">AK861</f>
        <v>0</v>
      </c>
      <c r="AL862" s="411">
        <f t="shared" ref="AL862" si="2504">AL861</f>
        <v>0</v>
      </c>
      <c r="AM862" s="306"/>
    </row>
    <row r="863" spans="1:39" ht="15" hidden="1" outlineLevel="1">
      <c r="A863" s="532"/>
      <c r="B863" s="294"/>
      <c r="C863" s="291"/>
      <c r="D863" s="291"/>
      <c r="E863" s="291"/>
      <c r="F863" s="291"/>
      <c r="G863" s="291"/>
      <c r="H863" s="291"/>
      <c r="I863" s="291"/>
      <c r="J863" s="291"/>
      <c r="K863" s="291"/>
      <c r="L863" s="291"/>
      <c r="M863" s="291"/>
      <c r="N863" s="291"/>
      <c r="O863" s="291"/>
      <c r="P863" s="291"/>
      <c r="Q863" s="291"/>
      <c r="R863" s="291"/>
      <c r="S863" s="291"/>
      <c r="T863" s="291"/>
      <c r="U863" s="291"/>
      <c r="V863" s="291"/>
      <c r="W863" s="291"/>
      <c r="X863" s="291"/>
      <c r="Y863" s="412"/>
      <c r="Z863" s="425"/>
      <c r="AA863" s="425"/>
      <c r="AB863" s="425"/>
      <c r="AC863" s="425"/>
      <c r="AD863" s="425"/>
      <c r="AE863" s="425"/>
      <c r="AF863" s="425"/>
      <c r="AG863" s="425"/>
      <c r="AH863" s="425"/>
      <c r="AI863" s="425"/>
      <c r="AJ863" s="425"/>
      <c r="AK863" s="425"/>
      <c r="AL863" s="425"/>
      <c r="AM863" s="306"/>
    </row>
    <row r="864" spans="1:39" ht="15" hidden="1" outlineLevel="1">
      <c r="A864" s="532">
        <v>26</v>
      </c>
      <c r="B864" s="428" t="s">
        <v>118</v>
      </c>
      <c r="C864" s="291" t="s">
        <v>25</v>
      </c>
      <c r="D864" s="295"/>
      <c r="E864" s="295"/>
      <c r="F864" s="295"/>
      <c r="G864" s="295"/>
      <c r="H864" s="295"/>
      <c r="I864" s="295"/>
      <c r="J864" s="295"/>
      <c r="K864" s="295"/>
      <c r="L864" s="295"/>
      <c r="M864" s="295"/>
      <c r="N864" s="295">
        <v>12</v>
      </c>
      <c r="O864" s="295"/>
      <c r="P864" s="295"/>
      <c r="Q864" s="295"/>
      <c r="R864" s="295"/>
      <c r="S864" s="295"/>
      <c r="T864" s="295"/>
      <c r="U864" s="295"/>
      <c r="V864" s="295"/>
      <c r="W864" s="295"/>
      <c r="X864" s="295"/>
      <c r="Y864" s="426"/>
      <c r="Z864" s="415"/>
      <c r="AA864" s="415"/>
      <c r="AB864" s="415"/>
      <c r="AC864" s="415"/>
      <c r="AD864" s="415"/>
      <c r="AE864" s="415"/>
      <c r="AF864" s="415"/>
      <c r="AG864" s="415"/>
      <c r="AH864" s="415"/>
      <c r="AI864" s="415"/>
      <c r="AJ864" s="415"/>
      <c r="AK864" s="415"/>
      <c r="AL864" s="415"/>
      <c r="AM864" s="296">
        <f>SUM(Y864:AL864)</f>
        <v>0</v>
      </c>
    </row>
    <row r="865" spans="1:39" ht="15" hidden="1" outlineLevel="1">
      <c r="A865" s="532"/>
      <c r="B865" s="294" t="s">
        <v>342</v>
      </c>
      <c r="C865" s="291" t="s">
        <v>163</v>
      </c>
      <c r="D865" s="295"/>
      <c r="E865" s="295"/>
      <c r="F865" s="295"/>
      <c r="G865" s="295"/>
      <c r="H865" s="295"/>
      <c r="I865" s="295"/>
      <c r="J865" s="295"/>
      <c r="K865" s="295"/>
      <c r="L865" s="295"/>
      <c r="M865" s="295"/>
      <c r="N865" s="295">
        <f>N864</f>
        <v>12</v>
      </c>
      <c r="O865" s="295"/>
      <c r="P865" s="295"/>
      <c r="Q865" s="295"/>
      <c r="R865" s="295"/>
      <c r="S865" s="295"/>
      <c r="T865" s="295"/>
      <c r="U865" s="295"/>
      <c r="V865" s="295"/>
      <c r="W865" s="295"/>
      <c r="X865" s="295"/>
      <c r="Y865" s="411">
        <f>Y864</f>
        <v>0</v>
      </c>
      <c r="Z865" s="411">
        <f t="shared" ref="Z865" si="2505">Z864</f>
        <v>0</v>
      </c>
      <c r="AA865" s="411">
        <f t="shared" ref="AA865" si="2506">AA864</f>
        <v>0</v>
      </c>
      <c r="AB865" s="411">
        <f t="shared" ref="AB865" si="2507">AB864</f>
        <v>0</v>
      </c>
      <c r="AC865" s="411">
        <f t="shared" ref="AC865" si="2508">AC864</f>
        <v>0</v>
      </c>
      <c r="AD865" s="411">
        <f t="shared" ref="AD865" si="2509">AD864</f>
        <v>0</v>
      </c>
      <c r="AE865" s="411">
        <f t="shared" ref="AE865" si="2510">AE864</f>
        <v>0</v>
      </c>
      <c r="AF865" s="411">
        <f t="shared" ref="AF865" si="2511">AF864</f>
        <v>0</v>
      </c>
      <c r="AG865" s="411">
        <f t="shared" ref="AG865" si="2512">AG864</f>
        <v>0</v>
      </c>
      <c r="AH865" s="411">
        <f t="shared" ref="AH865" si="2513">AH864</f>
        <v>0</v>
      </c>
      <c r="AI865" s="411">
        <f t="shared" ref="AI865" si="2514">AI864</f>
        <v>0</v>
      </c>
      <c r="AJ865" s="411">
        <f t="shared" ref="AJ865" si="2515">AJ864</f>
        <v>0</v>
      </c>
      <c r="AK865" s="411">
        <f t="shared" ref="AK865" si="2516">AK864</f>
        <v>0</v>
      </c>
      <c r="AL865" s="411">
        <f t="shared" ref="AL865" si="2517">AL864</f>
        <v>0</v>
      </c>
      <c r="AM865" s="306"/>
    </row>
    <row r="866" spans="1:39" ht="15" hidden="1" outlineLevel="1">
      <c r="A866" s="532"/>
      <c r="B866" s="294"/>
      <c r="C866" s="291"/>
      <c r="D866" s="291"/>
      <c r="E866" s="291"/>
      <c r="F866" s="291"/>
      <c r="G866" s="291"/>
      <c r="H866" s="291"/>
      <c r="I866" s="291"/>
      <c r="J866" s="291"/>
      <c r="K866" s="291"/>
      <c r="L866" s="291"/>
      <c r="M866" s="291"/>
      <c r="N866" s="291"/>
      <c r="O866" s="291"/>
      <c r="P866" s="291"/>
      <c r="Q866" s="291"/>
      <c r="R866" s="291"/>
      <c r="S866" s="291"/>
      <c r="T866" s="291"/>
      <c r="U866" s="291"/>
      <c r="V866" s="291"/>
      <c r="W866" s="291"/>
      <c r="X866" s="291"/>
      <c r="Y866" s="412"/>
      <c r="Z866" s="425"/>
      <c r="AA866" s="425"/>
      <c r="AB866" s="425"/>
      <c r="AC866" s="425"/>
      <c r="AD866" s="425"/>
      <c r="AE866" s="425"/>
      <c r="AF866" s="425"/>
      <c r="AG866" s="425"/>
      <c r="AH866" s="425"/>
      <c r="AI866" s="425"/>
      <c r="AJ866" s="425"/>
      <c r="AK866" s="425"/>
      <c r="AL866" s="425"/>
      <c r="AM866" s="306"/>
    </row>
    <row r="867" spans="1:39" ht="30" hidden="1" outlineLevel="1">
      <c r="A867" s="532">
        <v>27</v>
      </c>
      <c r="B867" s="428" t="s">
        <v>119</v>
      </c>
      <c r="C867" s="291" t="s">
        <v>25</v>
      </c>
      <c r="D867" s="295"/>
      <c r="E867" s="295"/>
      <c r="F867" s="295"/>
      <c r="G867" s="295"/>
      <c r="H867" s="295"/>
      <c r="I867" s="295"/>
      <c r="J867" s="295"/>
      <c r="K867" s="295"/>
      <c r="L867" s="295"/>
      <c r="M867" s="295"/>
      <c r="N867" s="295">
        <v>12</v>
      </c>
      <c r="O867" s="295"/>
      <c r="P867" s="295"/>
      <c r="Q867" s="295"/>
      <c r="R867" s="295"/>
      <c r="S867" s="295"/>
      <c r="T867" s="295"/>
      <c r="U867" s="295"/>
      <c r="V867" s="295"/>
      <c r="W867" s="295"/>
      <c r="X867" s="295"/>
      <c r="Y867" s="426"/>
      <c r="Z867" s="415"/>
      <c r="AA867" s="415"/>
      <c r="AB867" s="415"/>
      <c r="AC867" s="415"/>
      <c r="AD867" s="415"/>
      <c r="AE867" s="415"/>
      <c r="AF867" s="415"/>
      <c r="AG867" s="415"/>
      <c r="AH867" s="415"/>
      <c r="AI867" s="415"/>
      <c r="AJ867" s="415"/>
      <c r="AK867" s="415"/>
      <c r="AL867" s="415"/>
      <c r="AM867" s="296">
        <f>SUM(Y867:AL867)</f>
        <v>0</v>
      </c>
    </row>
    <row r="868" spans="1:39" ht="15" hidden="1" outlineLevel="1">
      <c r="A868" s="532"/>
      <c r="B868" s="294" t="s">
        <v>342</v>
      </c>
      <c r="C868" s="291" t="s">
        <v>163</v>
      </c>
      <c r="D868" s="295"/>
      <c r="E868" s="295"/>
      <c r="F868" s="295"/>
      <c r="G868" s="295"/>
      <c r="H868" s="295"/>
      <c r="I868" s="295"/>
      <c r="J868" s="295"/>
      <c r="K868" s="295"/>
      <c r="L868" s="295"/>
      <c r="M868" s="295"/>
      <c r="N868" s="295">
        <f>N867</f>
        <v>12</v>
      </c>
      <c r="O868" s="295"/>
      <c r="P868" s="295"/>
      <c r="Q868" s="295"/>
      <c r="R868" s="295"/>
      <c r="S868" s="295"/>
      <c r="T868" s="295"/>
      <c r="U868" s="295"/>
      <c r="V868" s="295"/>
      <c r="W868" s="295"/>
      <c r="X868" s="295"/>
      <c r="Y868" s="411">
        <f>Y867</f>
        <v>0</v>
      </c>
      <c r="Z868" s="411">
        <f t="shared" ref="Z868" si="2518">Z867</f>
        <v>0</v>
      </c>
      <c r="AA868" s="411">
        <f t="shared" ref="AA868" si="2519">AA867</f>
        <v>0</v>
      </c>
      <c r="AB868" s="411">
        <f t="shared" ref="AB868" si="2520">AB867</f>
        <v>0</v>
      </c>
      <c r="AC868" s="411">
        <f t="shared" ref="AC868" si="2521">AC867</f>
        <v>0</v>
      </c>
      <c r="AD868" s="411">
        <f t="shared" ref="AD868" si="2522">AD867</f>
        <v>0</v>
      </c>
      <c r="AE868" s="411">
        <f t="shared" ref="AE868" si="2523">AE867</f>
        <v>0</v>
      </c>
      <c r="AF868" s="411">
        <f t="shared" ref="AF868" si="2524">AF867</f>
        <v>0</v>
      </c>
      <c r="AG868" s="411">
        <f t="shared" ref="AG868" si="2525">AG867</f>
        <v>0</v>
      </c>
      <c r="AH868" s="411">
        <f t="shared" ref="AH868" si="2526">AH867</f>
        <v>0</v>
      </c>
      <c r="AI868" s="411">
        <f t="shared" ref="AI868" si="2527">AI867</f>
        <v>0</v>
      </c>
      <c r="AJ868" s="411">
        <f t="shared" ref="AJ868" si="2528">AJ867</f>
        <v>0</v>
      </c>
      <c r="AK868" s="411">
        <f t="shared" ref="AK868" si="2529">AK867</f>
        <v>0</v>
      </c>
      <c r="AL868" s="411">
        <f t="shared" ref="AL868" si="2530">AL867</f>
        <v>0</v>
      </c>
      <c r="AM868" s="306"/>
    </row>
    <row r="869" spans="1:39" ht="15" hidden="1" outlineLevel="1">
      <c r="A869" s="532"/>
      <c r="B869" s="294"/>
      <c r="C869" s="291"/>
      <c r="D869" s="291"/>
      <c r="E869" s="291"/>
      <c r="F869" s="291"/>
      <c r="G869" s="291"/>
      <c r="H869" s="291"/>
      <c r="I869" s="291"/>
      <c r="J869" s="291"/>
      <c r="K869" s="291"/>
      <c r="L869" s="291"/>
      <c r="M869" s="291"/>
      <c r="N869" s="291"/>
      <c r="O869" s="291"/>
      <c r="P869" s="291"/>
      <c r="Q869" s="291"/>
      <c r="R869" s="291"/>
      <c r="S869" s="291"/>
      <c r="T869" s="291"/>
      <c r="U869" s="291"/>
      <c r="V869" s="291"/>
      <c r="W869" s="291"/>
      <c r="X869" s="291"/>
      <c r="Y869" s="412"/>
      <c r="Z869" s="425"/>
      <c r="AA869" s="425"/>
      <c r="AB869" s="425"/>
      <c r="AC869" s="425"/>
      <c r="AD869" s="425"/>
      <c r="AE869" s="425"/>
      <c r="AF869" s="425"/>
      <c r="AG869" s="425"/>
      <c r="AH869" s="425"/>
      <c r="AI869" s="425"/>
      <c r="AJ869" s="425"/>
      <c r="AK869" s="425"/>
      <c r="AL869" s="425"/>
      <c r="AM869" s="306"/>
    </row>
    <row r="870" spans="1:39" ht="30" hidden="1" outlineLevel="1">
      <c r="A870" s="532">
        <v>28</v>
      </c>
      <c r="B870" s="428" t="s">
        <v>120</v>
      </c>
      <c r="C870" s="291" t="s">
        <v>25</v>
      </c>
      <c r="D870" s="295"/>
      <c r="E870" s="295"/>
      <c r="F870" s="295"/>
      <c r="G870" s="295"/>
      <c r="H870" s="295"/>
      <c r="I870" s="295"/>
      <c r="J870" s="295"/>
      <c r="K870" s="295"/>
      <c r="L870" s="295"/>
      <c r="M870" s="295"/>
      <c r="N870" s="295">
        <v>12</v>
      </c>
      <c r="O870" s="295"/>
      <c r="P870" s="295"/>
      <c r="Q870" s="295"/>
      <c r="R870" s="295"/>
      <c r="S870" s="295"/>
      <c r="T870" s="295"/>
      <c r="U870" s="295"/>
      <c r="V870" s="295"/>
      <c r="W870" s="295"/>
      <c r="X870" s="295"/>
      <c r="Y870" s="426"/>
      <c r="Z870" s="415"/>
      <c r="AA870" s="415"/>
      <c r="AB870" s="415"/>
      <c r="AC870" s="415"/>
      <c r="AD870" s="415"/>
      <c r="AE870" s="415"/>
      <c r="AF870" s="415"/>
      <c r="AG870" s="415"/>
      <c r="AH870" s="415"/>
      <c r="AI870" s="415"/>
      <c r="AJ870" s="415"/>
      <c r="AK870" s="415"/>
      <c r="AL870" s="415"/>
      <c r="AM870" s="296">
        <f>SUM(Y870:AL870)</f>
        <v>0</v>
      </c>
    </row>
    <row r="871" spans="1:39" ht="15" hidden="1" outlineLevel="1">
      <c r="A871" s="532"/>
      <c r="B871" s="294" t="s">
        <v>342</v>
      </c>
      <c r="C871" s="291" t="s">
        <v>163</v>
      </c>
      <c r="D871" s="295"/>
      <c r="E871" s="295"/>
      <c r="F871" s="295"/>
      <c r="G871" s="295"/>
      <c r="H871" s="295"/>
      <c r="I871" s="295"/>
      <c r="J871" s="295"/>
      <c r="K871" s="295"/>
      <c r="L871" s="295"/>
      <c r="M871" s="295"/>
      <c r="N871" s="295">
        <f>N870</f>
        <v>12</v>
      </c>
      <c r="O871" s="295"/>
      <c r="P871" s="295"/>
      <c r="Q871" s="295"/>
      <c r="R871" s="295"/>
      <c r="S871" s="295"/>
      <c r="T871" s="295"/>
      <c r="U871" s="295"/>
      <c r="V871" s="295"/>
      <c r="W871" s="295"/>
      <c r="X871" s="295"/>
      <c r="Y871" s="411">
        <f>Y870</f>
        <v>0</v>
      </c>
      <c r="Z871" s="411">
        <f t="shared" ref="Z871" si="2531">Z870</f>
        <v>0</v>
      </c>
      <c r="AA871" s="411">
        <f t="shared" ref="AA871" si="2532">AA870</f>
        <v>0</v>
      </c>
      <c r="AB871" s="411">
        <f t="shared" ref="AB871" si="2533">AB870</f>
        <v>0</v>
      </c>
      <c r="AC871" s="411">
        <f t="shared" ref="AC871" si="2534">AC870</f>
        <v>0</v>
      </c>
      <c r="AD871" s="411">
        <f t="shared" ref="AD871" si="2535">AD870</f>
        <v>0</v>
      </c>
      <c r="AE871" s="411">
        <f t="shared" ref="AE871" si="2536">AE870</f>
        <v>0</v>
      </c>
      <c r="AF871" s="411">
        <f t="shared" ref="AF871" si="2537">AF870</f>
        <v>0</v>
      </c>
      <c r="AG871" s="411">
        <f t="shared" ref="AG871" si="2538">AG870</f>
        <v>0</v>
      </c>
      <c r="AH871" s="411">
        <f t="shared" ref="AH871" si="2539">AH870</f>
        <v>0</v>
      </c>
      <c r="AI871" s="411">
        <f t="shared" ref="AI871" si="2540">AI870</f>
        <v>0</v>
      </c>
      <c r="AJ871" s="411">
        <f t="shared" ref="AJ871" si="2541">AJ870</f>
        <v>0</v>
      </c>
      <c r="AK871" s="411">
        <f t="shared" ref="AK871" si="2542">AK870</f>
        <v>0</v>
      </c>
      <c r="AL871" s="411">
        <f t="shared" ref="AL871" si="2543">AL870</f>
        <v>0</v>
      </c>
      <c r="AM871" s="306"/>
    </row>
    <row r="872" spans="1:39" ht="15" hidden="1" outlineLevel="1">
      <c r="A872" s="532"/>
      <c r="B872" s="294"/>
      <c r="C872" s="291"/>
      <c r="D872" s="291"/>
      <c r="E872" s="291"/>
      <c r="F872" s="291"/>
      <c r="G872" s="291"/>
      <c r="H872" s="291"/>
      <c r="I872" s="291"/>
      <c r="J872" s="291"/>
      <c r="K872" s="291"/>
      <c r="L872" s="291"/>
      <c r="M872" s="291"/>
      <c r="N872" s="291"/>
      <c r="O872" s="291"/>
      <c r="P872" s="291"/>
      <c r="Q872" s="291"/>
      <c r="R872" s="291"/>
      <c r="S872" s="291"/>
      <c r="T872" s="291"/>
      <c r="U872" s="291"/>
      <c r="V872" s="291"/>
      <c r="W872" s="291"/>
      <c r="X872" s="291"/>
      <c r="Y872" s="412"/>
      <c r="Z872" s="425"/>
      <c r="AA872" s="425"/>
      <c r="AB872" s="425"/>
      <c r="AC872" s="425"/>
      <c r="AD872" s="425"/>
      <c r="AE872" s="425"/>
      <c r="AF872" s="425"/>
      <c r="AG872" s="425"/>
      <c r="AH872" s="425"/>
      <c r="AI872" s="425"/>
      <c r="AJ872" s="425"/>
      <c r="AK872" s="425"/>
      <c r="AL872" s="425"/>
      <c r="AM872" s="306"/>
    </row>
    <row r="873" spans="1:39" ht="30" hidden="1" outlineLevel="1">
      <c r="A873" s="532">
        <v>29</v>
      </c>
      <c r="B873" s="428" t="s">
        <v>121</v>
      </c>
      <c r="C873" s="291" t="s">
        <v>25</v>
      </c>
      <c r="D873" s="295"/>
      <c r="E873" s="295"/>
      <c r="F873" s="295"/>
      <c r="G873" s="295"/>
      <c r="H873" s="295"/>
      <c r="I873" s="295"/>
      <c r="J873" s="295"/>
      <c r="K873" s="295"/>
      <c r="L873" s="295"/>
      <c r="M873" s="295"/>
      <c r="N873" s="295">
        <v>3</v>
      </c>
      <c r="O873" s="295"/>
      <c r="P873" s="295"/>
      <c r="Q873" s="295"/>
      <c r="R873" s="295"/>
      <c r="S873" s="295"/>
      <c r="T873" s="295"/>
      <c r="U873" s="295"/>
      <c r="V873" s="295"/>
      <c r="W873" s="295"/>
      <c r="X873" s="295"/>
      <c r="Y873" s="426"/>
      <c r="Z873" s="415"/>
      <c r="AA873" s="415"/>
      <c r="AB873" s="415"/>
      <c r="AC873" s="415"/>
      <c r="AD873" s="415"/>
      <c r="AE873" s="415"/>
      <c r="AF873" s="415"/>
      <c r="AG873" s="415"/>
      <c r="AH873" s="415"/>
      <c r="AI873" s="415"/>
      <c r="AJ873" s="415"/>
      <c r="AK873" s="415"/>
      <c r="AL873" s="415"/>
      <c r="AM873" s="296">
        <f>SUM(Y873:AL873)</f>
        <v>0</v>
      </c>
    </row>
    <row r="874" spans="1:39" ht="15" hidden="1" outlineLevel="1">
      <c r="A874" s="532"/>
      <c r="B874" s="294" t="s">
        <v>342</v>
      </c>
      <c r="C874" s="291" t="s">
        <v>163</v>
      </c>
      <c r="D874" s="295"/>
      <c r="E874" s="295"/>
      <c r="F874" s="295"/>
      <c r="G874" s="295"/>
      <c r="H874" s="295"/>
      <c r="I874" s="295"/>
      <c r="J874" s="295"/>
      <c r="K874" s="295"/>
      <c r="L874" s="295"/>
      <c r="M874" s="295"/>
      <c r="N874" s="295">
        <f>N873</f>
        <v>3</v>
      </c>
      <c r="O874" s="295"/>
      <c r="P874" s="295"/>
      <c r="Q874" s="295"/>
      <c r="R874" s="295"/>
      <c r="S874" s="295"/>
      <c r="T874" s="295"/>
      <c r="U874" s="295"/>
      <c r="V874" s="295"/>
      <c r="W874" s="295"/>
      <c r="X874" s="295"/>
      <c r="Y874" s="411">
        <f>Y873</f>
        <v>0</v>
      </c>
      <c r="Z874" s="411">
        <f t="shared" ref="Z874" si="2544">Z873</f>
        <v>0</v>
      </c>
      <c r="AA874" s="411">
        <f t="shared" ref="AA874" si="2545">AA873</f>
        <v>0</v>
      </c>
      <c r="AB874" s="411">
        <f t="shared" ref="AB874" si="2546">AB873</f>
        <v>0</v>
      </c>
      <c r="AC874" s="411">
        <f t="shared" ref="AC874" si="2547">AC873</f>
        <v>0</v>
      </c>
      <c r="AD874" s="411">
        <f t="shared" ref="AD874" si="2548">AD873</f>
        <v>0</v>
      </c>
      <c r="AE874" s="411">
        <f t="shared" ref="AE874" si="2549">AE873</f>
        <v>0</v>
      </c>
      <c r="AF874" s="411">
        <f t="shared" ref="AF874" si="2550">AF873</f>
        <v>0</v>
      </c>
      <c r="AG874" s="411">
        <f t="shared" ref="AG874" si="2551">AG873</f>
        <v>0</v>
      </c>
      <c r="AH874" s="411">
        <f t="shared" ref="AH874" si="2552">AH873</f>
        <v>0</v>
      </c>
      <c r="AI874" s="411">
        <f t="shared" ref="AI874" si="2553">AI873</f>
        <v>0</v>
      </c>
      <c r="AJ874" s="411">
        <f t="shared" ref="AJ874" si="2554">AJ873</f>
        <v>0</v>
      </c>
      <c r="AK874" s="411">
        <f t="shared" ref="AK874" si="2555">AK873</f>
        <v>0</v>
      </c>
      <c r="AL874" s="411">
        <f t="shared" ref="AL874" si="2556">AL873</f>
        <v>0</v>
      </c>
      <c r="AM874" s="306"/>
    </row>
    <row r="875" spans="1:39" ht="15" hidden="1" outlineLevel="1">
      <c r="A875" s="532"/>
      <c r="B875" s="294"/>
      <c r="C875" s="291"/>
      <c r="D875" s="291"/>
      <c r="E875" s="291"/>
      <c r="F875" s="291"/>
      <c r="G875" s="291"/>
      <c r="H875" s="291"/>
      <c r="I875" s="291"/>
      <c r="J875" s="291"/>
      <c r="K875" s="291"/>
      <c r="L875" s="291"/>
      <c r="M875" s="291"/>
      <c r="N875" s="291"/>
      <c r="O875" s="291"/>
      <c r="P875" s="291"/>
      <c r="Q875" s="291"/>
      <c r="R875" s="291"/>
      <c r="S875" s="291"/>
      <c r="T875" s="291"/>
      <c r="U875" s="291"/>
      <c r="V875" s="291"/>
      <c r="W875" s="291"/>
      <c r="X875" s="291"/>
      <c r="Y875" s="412"/>
      <c r="Z875" s="425"/>
      <c r="AA875" s="425"/>
      <c r="AB875" s="425"/>
      <c r="AC875" s="425"/>
      <c r="AD875" s="425"/>
      <c r="AE875" s="425"/>
      <c r="AF875" s="425"/>
      <c r="AG875" s="425"/>
      <c r="AH875" s="425"/>
      <c r="AI875" s="425"/>
      <c r="AJ875" s="425"/>
      <c r="AK875" s="425"/>
      <c r="AL875" s="425"/>
      <c r="AM875" s="306"/>
    </row>
    <row r="876" spans="1:39" ht="30" hidden="1" outlineLevel="1">
      <c r="A876" s="532">
        <v>30</v>
      </c>
      <c r="B876" s="428" t="s">
        <v>122</v>
      </c>
      <c r="C876" s="291" t="s">
        <v>25</v>
      </c>
      <c r="D876" s="295"/>
      <c r="E876" s="295"/>
      <c r="F876" s="295"/>
      <c r="G876" s="295"/>
      <c r="H876" s="295"/>
      <c r="I876" s="295"/>
      <c r="J876" s="295"/>
      <c r="K876" s="295"/>
      <c r="L876" s="295"/>
      <c r="M876" s="295"/>
      <c r="N876" s="295">
        <v>12</v>
      </c>
      <c r="O876" s="295"/>
      <c r="P876" s="295"/>
      <c r="Q876" s="295"/>
      <c r="R876" s="295"/>
      <c r="S876" s="295"/>
      <c r="T876" s="295"/>
      <c r="U876" s="295"/>
      <c r="V876" s="295"/>
      <c r="W876" s="295"/>
      <c r="X876" s="295"/>
      <c r="Y876" s="426"/>
      <c r="Z876" s="415"/>
      <c r="AA876" s="415"/>
      <c r="AB876" s="415"/>
      <c r="AC876" s="415"/>
      <c r="AD876" s="415"/>
      <c r="AE876" s="415"/>
      <c r="AF876" s="415"/>
      <c r="AG876" s="415"/>
      <c r="AH876" s="415"/>
      <c r="AI876" s="415"/>
      <c r="AJ876" s="415"/>
      <c r="AK876" s="415"/>
      <c r="AL876" s="415"/>
      <c r="AM876" s="296">
        <f>SUM(Y876:AL876)</f>
        <v>0</v>
      </c>
    </row>
    <row r="877" spans="1:39" ht="15" hidden="1" outlineLevel="1">
      <c r="A877" s="532"/>
      <c r="B877" s="294" t="s">
        <v>342</v>
      </c>
      <c r="C877" s="291" t="s">
        <v>163</v>
      </c>
      <c r="D877" s="295"/>
      <c r="E877" s="295"/>
      <c r="F877" s="295"/>
      <c r="G877" s="295"/>
      <c r="H877" s="295"/>
      <c r="I877" s="295"/>
      <c r="J877" s="295"/>
      <c r="K877" s="295"/>
      <c r="L877" s="295"/>
      <c r="M877" s="295"/>
      <c r="N877" s="295">
        <f>N876</f>
        <v>12</v>
      </c>
      <c r="O877" s="295"/>
      <c r="P877" s="295"/>
      <c r="Q877" s="295"/>
      <c r="R877" s="295"/>
      <c r="S877" s="295"/>
      <c r="T877" s="295"/>
      <c r="U877" s="295"/>
      <c r="V877" s="295"/>
      <c r="W877" s="295"/>
      <c r="X877" s="295"/>
      <c r="Y877" s="411">
        <f>Y876</f>
        <v>0</v>
      </c>
      <c r="Z877" s="411">
        <f t="shared" ref="Z877" si="2557">Z876</f>
        <v>0</v>
      </c>
      <c r="AA877" s="411">
        <f t="shared" ref="AA877" si="2558">AA876</f>
        <v>0</v>
      </c>
      <c r="AB877" s="411">
        <f t="shared" ref="AB877" si="2559">AB876</f>
        <v>0</v>
      </c>
      <c r="AC877" s="411">
        <f t="shared" ref="AC877" si="2560">AC876</f>
        <v>0</v>
      </c>
      <c r="AD877" s="411">
        <f t="shared" ref="AD877" si="2561">AD876</f>
        <v>0</v>
      </c>
      <c r="AE877" s="411">
        <f t="shared" ref="AE877" si="2562">AE876</f>
        <v>0</v>
      </c>
      <c r="AF877" s="411">
        <f t="shared" ref="AF877" si="2563">AF876</f>
        <v>0</v>
      </c>
      <c r="AG877" s="411">
        <f t="shared" ref="AG877" si="2564">AG876</f>
        <v>0</v>
      </c>
      <c r="AH877" s="411">
        <f t="shared" ref="AH877" si="2565">AH876</f>
        <v>0</v>
      </c>
      <c r="AI877" s="411">
        <f t="shared" ref="AI877" si="2566">AI876</f>
        <v>0</v>
      </c>
      <c r="AJ877" s="411">
        <f t="shared" ref="AJ877" si="2567">AJ876</f>
        <v>0</v>
      </c>
      <c r="AK877" s="411">
        <f t="shared" ref="AK877" si="2568">AK876</f>
        <v>0</v>
      </c>
      <c r="AL877" s="411">
        <f t="shared" ref="AL877" si="2569">AL876</f>
        <v>0</v>
      </c>
      <c r="AM877" s="306"/>
    </row>
    <row r="878" spans="1:39" ht="15" hidden="1" outlineLevel="1">
      <c r="A878" s="532"/>
      <c r="B878" s="294"/>
      <c r="C878" s="291"/>
      <c r="D878" s="291"/>
      <c r="E878" s="291"/>
      <c r="F878" s="291"/>
      <c r="G878" s="291"/>
      <c r="H878" s="291"/>
      <c r="I878" s="291"/>
      <c r="J878" s="291"/>
      <c r="K878" s="291"/>
      <c r="L878" s="291"/>
      <c r="M878" s="291"/>
      <c r="N878" s="291"/>
      <c r="O878" s="291"/>
      <c r="P878" s="291"/>
      <c r="Q878" s="291"/>
      <c r="R878" s="291"/>
      <c r="S878" s="291"/>
      <c r="T878" s="291"/>
      <c r="U878" s="291"/>
      <c r="V878" s="291"/>
      <c r="W878" s="291"/>
      <c r="X878" s="291"/>
      <c r="Y878" s="412"/>
      <c r="Z878" s="425"/>
      <c r="AA878" s="425"/>
      <c r="AB878" s="425"/>
      <c r="AC878" s="425"/>
      <c r="AD878" s="425"/>
      <c r="AE878" s="425"/>
      <c r="AF878" s="425"/>
      <c r="AG878" s="425"/>
      <c r="AH878" s="425"/>
      <c r="AI878" s="425"/>
      <c r="AJ878" s="425"/>
      <c r="AK878" s="425"/>
      <c r="AL878" s="425"/>
      <c r="AM878" s="306"/>
    </row>
    <row r="879" spans="1:39" ht="30" hidden="1" outlineLevel="1">
      <c r="A879" s="532">
        <v>31</v>
      </c>
      <c r="B879" s="428" t="s">
        <v>123</v>
      </c>
      <c r="C879" s="291" t="s">
        <v>25</v>
      </c>
      <c r="D879" s="295"/>
      <c r="E879" s="295"/>
      <c r="F879" s="295"/>
      <c r="G879" s="295"/>
      <c r="H879" s="295"/>
      <c r="I879" s="295"/>
      <c r="J879" s="295"/>
      <c r="K879" s="295"/>
      <c r="L879" s="295"/>
      <c r="M879" s="295"/>
      <c r="N879" s="295">
        <v>12</v>
      </c>
      <c r="O879" s="295"/>
      <c r="P879" s="295"/>
      <c r="Q879" s="295"/>
      <c r="R879" s="295"/>
      <c r="S879" s="295"/>
      <c r="T879" s="295"/>
      <c r="U879" s="295"/>
      <c r="V879" s="295"/>
      <c r="W879" s="295"/>
      <c r="X879" s="295"/>
      <c r="Y879" s="426"/>
      <c r="Z879" s="415"/>
      <c r="AA879" s="415"/>
      <c r="AB879" s="415"/>
      <c r="AC879" s="415"/>
      <c r="AD879" s="415"/>
      <c r="AE879" s="415"/>
      <c r="AF879" s="415"/>
      <c r="AG879" s="415"/>
      <c r="AH879" s="415"/>
      <c r="AI879" s="415"/>
      <c r="AJ879" s="415"/>
      <c r="AK879" s="415"/>
      <c r="AL879" s="415"/>
      <c r="AM879" s="296">
        <f>SUM(Y879:AL879)</f>
        <v>0</v>
      </c>
    </row>
    <row r="880" spans="1:39" ht="15" hidden="1" outlineLevel="1">
      <c r="A880" s="532"/>
      <c r="B880" s="294" t="s">
        <v>342</v>
      </c>
      <c r="C880" s="291" t="s">
        <v>163</v>
      </c>
      <c r="D880" s="295"/>
      <c r="E880" s="295"/>
      <c r="F880" s="295"/>
      <c r="G880" s="295"/>
      <c r="H880" s="295"/>
      <c r="I880" s="295"/>
      <c r="J880" s="295"/>
      <c r="K880" s="295"/>
      <c r="L880" s="295"/>
      <c r="M880" s="295"/>
      <c r="N880" s="295">
        <f>N879</f>
        <v>12</v>
      </c>
      <c r="O880" s="295"/>
      <c r="P880" s="295"/>
      <c r="Q880" s="295"/>
      <c r="R880" s="295"/>
      <c r="S880" s="295"/>
      <c r="T880" s="295"/>
      <c r="U880" s="295"/>
      <c r="V880" s="295"/>
      <c r="W880" s="295"/>
      <c r="X880" s="295"/>
      <c r="Y880" s="411">
        <f>Y879</f>
        <v>0</v>
      </c>
      <c r="Z880" s="411">
        <f t="shared" ref="Z880" si="2570">Z879</f>
        <v>0</v>
      </c>
      <c r="AA880" s="411">
        <f t="shared" ref="AA880" si="2571">AA879</f>
        <v>0</v>
      </c>
      <c r="AB880" s="411">
        <f t="shared" ref="AB880" si="2572">AB879</f>
        <v>0</v>
      </c>
      <c r="AC880" s="411">
        <f t="shared" ref="AC880" si="2573">AC879</f>
        <v>0</v>
      </c>
      <c r="AD880" s="411">
        <f t="shared" ref="AD880" si="2574">AD879</f>
        <v>0</v>
      </c>
      <c r="AE880" s="411">
        <f t="shared" ref="AE880" si="2575">AE879</f>
        <v>0</v>
      </c>
      <c r="AF880" s="411">
        <f t="shared" ref="AF880" si="2576">AF879</f>
        <v>0</v>
      </c>
      <c r="AG880" s="411">
        <f t="shared" ref="AG880" si="2577">AG879</f>
        <v>0</v>
      </c>
      <c r="AH880" s="411">
        <f t="shared" ref="AH880" si="2578">AH879</f>
        <v>0</v>
      </c>
      <c r="AI880" s="411">
        <f t="shared" ref="AI880" si="2579">AI879</f>
        <v>0</v>
      </c>
      <c r="AJ880" s="411">
        <f t="shared" ref="AJ880" si="2580">AJ879</f>
        <v>0</v>
      </c>
      <c r="AK880" s="411">
        <f t="shared" ref="AK880" si="2581">AK879</f>
        <v>0</v>
      </c>
      <c r="AL880" s="411">
        <f t="shared" ref="AL880" si="2582">AL879</f>
        <v>0</v>
      </c>
      <c r="AM880" s="306"/>
    </row>
    <row r="881" spans="1:39" ht="15" hidden="1" outlineLevel="1">
      <c r="A881" s="532"/>
      <c r="B881" s="428"/>
      <c r="C881" s="291"/>
      <c r="D881" s="291"/>
      <c r="E881" s="291"/>
      <c r="F881" s="291"/>
      <c r="G881" s="291"/>
      <c r="H881" s="291"/>
      <c r="I881" s="291"/>
      <c r="J881" s="291"/>
      <c r="K881" s="291"/>
      <c r="L881" s="291"/>
      <c r="M881" s="291"/>
      <c r="N881" s="291"/>
      <c r="O881" s="291"/>
      <c r="P881" s="291"/>
      <c r="Q881" s="291"/>
      <c r="R881" s="291"/>
      <c r="S881" s="291"/>
      <c r="T881" s="291"/>
      <c r="U881" s="291"/>
      <c r="V881" s="291"/>
      <c r="W881" s="291"/>
      <c r="X881" s="291"/>
      <c r="Y881" s="412"/>
      <c r="Z881" s="425"/>
      <c r="AA881" s="425"/>
      <c r="AB881" s="425"/>
      <c r="AC881" s="425"/>
      <c r="AD881" s="425"/>
      <c r="AE881" s="425"/>
      <c r="AF881" s="425"/>
      <c r="AG881" s="425"/>
      <c r="AH881" s="425"/>
      <c r="AI881" s="425"/>
      <c r="AJ881" s="425"/>
      <c r="AK881" s="425"/>
      <c r="AL881" s="425"/>
      <c r="AM881" s="306"/>
    </row>
    <row r="882" spans="1:39" ht="15" hidden="1" outlineLevel="1">
      <c r="A882" s="532">
        <v>32</v>
      </c>
      <c r="B882" s="428" t="s">
        <v>124</v>
      </c>
      <c r="C882" s="291" t="s">
        <v>25</v>
      </c>
      <c r="D882" s="295"/>
      <c r="E882" s="295"/>
      <c r="F882" s="295"/>
      <c r="G882" s="295"/>
      <c r="H882" s="295"/>
      <c r="I882" s="295"/>
      <c r="J882" s="295"/>
      <c r="K882" s="295"/>
      <c r="L882" s="295"/>
      <c r="M882" s="295"/>
      <c r="N882" s="295">
        <v>12</v>
      </c>
      <c r="O882" s="295"/>
      <c r="P882" s="295"/>
      <c r="Q882" s="295"/>
      <c r="R882" s="295"/>
      <c r="S882" s="295"/>
      <c r="T882" s="295"/>
      <c r="U882" s="295"/>
      <c r="V882" s="295"/>
      <c r="W882" s="295"/>
      <c r="X882" s="295"/>
      <c r="Y882" s="426"/>
      <c r="Z882" s="415"/>
      <c r="AA882" s="415"/>
      <c r="AB882" s="415"/>
      <c r="AC882" s="415"/>
      <c r="AD882" s="415"/>
      <c r="AE882" s="415"/>
      <c r="AF882" s="415"/>
      <c r="AG882" s="415"/>
      <c r="AH882" s="415"/>
      <c r="AI882" s="415"/>
      <c r="AJ882" s="415"/>
      <c r="AK882" s="415"/>
      <c r="AL882" s="415"/>
      <c r="AM882" s="296">
        <f>SUM(Y882:AL882)</f>
        <v>0</v>
      </c>
    </row>
    <row r="883" spans="1:39" ht="15" hidden="1" outlineLevel="1">
      <c r="A883" s="532"/>
      <c r="B883" s="294" t="s">
        <v>342</v>
      </c>
      <c r="C883" s="291" t="s">
        <v>163</v>
      </c>
      <c r="D883" s="295"/>
      <c r="E883" s="295"/>
      <c r="F883" s="295"/>
      <c r="G883" s="295"/>
      <c r="H883" s="295"/>
      <c r="I883" s="295"/>
      <c r="J883" s="295"/>
      <c r="K883" s="295"/>
      <c r="L883" s="295"/>
      <c r="M883" s="295"/>
      <c r="N883" s="295">
        <f>N882</f>
        <v>12</v>
      </c>
      <c r="O883" s="295"/>
      <c r="P883" s="295"/>
      <c r="Q883" s="295"/>
      <c r="R883" s="295"/>
      <c r="S883" s="295"/>
      <c r="T883" s="295"/>
      <c r="U883" s="295"/>
      <c r="V883" s="295"/>
      <c r="W883" s="295"/>
      <c r="X883" s="295"/>
      <c r="Y883" s="411">
        <f>Y882</f>
        <v>0</v>
      </c>
      <c r="Z883" s="411">
        <f t="shared" ref="Z883" si="2583">Z882</f>
        <v>0</v>
      </c>
      <c r="AA883" s="411">
        <f t="shared" ref="AA883" si="2584">AA882</f>
        <v>0</v>
      </c>
      <c r="AB883" s="411">
        <f t="shared" ref="AB883" si="2585">AB882</f>
        <v>0</v>
      </c>
      <c r="AC883" s="411">
        <f t="shared" ref="AC883" si="2586">AC882</f>
        <v>0</v>
      </c>
      <c r="AD883" s="411">
        <f t="shared" ref="AD883" si="2587">AD882</f>
        <v>0</v>
      </c>
      <c r="AE883" s="411">
        <f t="shared" ref="AE883" si="2588">AE882</f>
        <v>0</v>
      </c>
      <c r="AF883" s="411">
        <f t="shared" ref="AF883" si="2589">AF882</f>
        <v>0</v>
      </c>
      <c r="AG883" s="411">
        <f t="shared" ref="AG883" si="2590">AG882</f>
        <v>0</v>
      </c>
      <c r="AH883" s="411">
        <f t="shared" ref="AH883" si="2591">AH882</f>
        <v>0</v>
      </c>
      <c r="AI883" s="411">
        <f t="shared" ref="AI883" si="2592">AI882</f>
        <v>0</v>
      </c>
      <c r="AJ883" s="411">
        <f t="shared" ref="AJ883" si="2593">AJ882</f>
        <v>0</v>
      </c>
      <c r="AK883" s="411">
        <f t="shared" ref="AK883" si="2594">AK882</f>
        <v>0</v>
      </c>
      <c r="AL883" s="411">
        <f>AL882</f>
        <v>0</v>
      </c>
      <c r="AM883" s="306"/>
    </row>
    <row r="884" spans="1:39" ht="15" hidden="1" outlineLevel="1">
      <c r="A884" s="532"/>
      <c r="B884" s="428"/>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15.6" hidden="1" outlineLevel="1">
      <c r="A885" s="532"/>
      <c r="B885" s="288" t="s">
        <v>500</v>
      </c>
      <c r="C885" s="291"/>
      <c r="D885" s="291"/>
      <c r="E885" s="291"/>
      <c r="F885" s="291"/>
      <c r="G885" s="291"/>
      <c r="H885" s="291"/>
      <c r="I885" s="291"/>
      <c r="J885" s="291"/>
      <c r="K885" s="291"/>
      <c r="L885" s="291"/>
      <c r="M885" s="291"/>
      <c r="N885" s="291"/>
      <c r="O885" s="291"/>
      <c r="P885" s="291"/>
      <c r="Q885" s="291"/>
      <c r="R885" s="291"/>
      <c r="S885" s="291"/>
      <c r="T885" s="291"/>
      <c r="U885" s="291"/>
      <c r="V885" s="291"/>
      <c r="W885" s="291"/>
      <c r="X885" s="291"/>
      <c r="Y885" s="412"/>
      <c r="Z885" s="425"/>
      <c r="AA885" s="425"/>
      <c r="AB885" s="425"/>
      <c r="AC885" s="425"/>
      <c r="AD885" s="425"/>
      <c r="AE885" s="425"/>
      <c r="AF885" s="425"/>
      <c r="AG885" s="425"/>
      <c r="AH885" s="425"/>
      <c r="AI885" s="425"/>
      <c r="AJ885" s="425"/>
      <c r="AK885" s="425"/>
      <c r="AL885" s="425"/>
      <c r="AM885" s="306"/>
    </row>
    <row r="886" spans="1:39" ht="15" hidden="1" outlineLevel="1">
      <c r="A886" s="532">
        <v>33</v>
      </c>
      <c r="B886" s="428" t="s">
        <v>125</v>
      </c>
      <c r="C886" s="291" t="s">
        <v>25</v>
      </c>
      <c r="D886" s="295"/>
      <c r="E886" s="295"/>
      <c r="F886" s="295"/>
      <c r="G886" s="295"/>
      <c r="H886" s="295"/>
      <c r="I886" s="295"/>
      <c r="J886" s="295"/>
      <c r="K886" s="295"/>
      <c r="L886" s="295"/>
      <c r="M886" s="295"/>
      <c r="N886" s="295">
        <v>0</v>
      </c>
      <c r="O886" s="295"/>
      <c r="P886" s="295"/>
      <c r="Q886" s="295"/>
      <c r="R886" s="295"/>
      <c r="S886" s="295"/>
      <c r="T886" s="295"/>
      <c r="U886" s="295"/>
      <c r="V886" s="295"/>
      <c r="W886" s="295"/>
      <c r="X886" s="295"/>
      <c r="Y886" s="426"/>
      <c r="Z886" s="415"/>
      <c r="AA886" s="415"/>
      <c r="AB886" s="415"/>
      <c r="AC886" s="415"/>
      <c r="AD886" s="415"/>
      <c r="AE886" s="415"/>
      <c r="AF886" s="415"/>
      <c r="AG886" s="415"/>
      <c r="AH886" s="415"/>
      <c r="AI886" s="415"/>
      <c r="AJ886" s="415"/>
      <c r="AK886" s="415"/>
      <c r="AL886" s="415"/>
      <c r="AM886" s="296">
        <f>SUM(Y886:AL886)</f>
        <v>0</v>
      </c>
    </row>
    <row r="887" spans="1:39" ht="15" hidden="1" outlineLevel="1">
      <c r="A887" s="532"/>
      <c r="B887" s="294" t="s">
        <v>342</v>
      </c>
      <c r="C887" s="291" t="s">
        <v>163</v>
      </c>
      <c r="D887" s="295"/>
      <c r="E887" s="295"/>
      <c r="F887" s="295"/>
      <c r="G887" s="295"/>
      <c r="H887" s="295"/>
      <c r="I887" s="295"/>
      <c r="J887" s="295"/>
      <c r="K887" s="295"/>
      <c r="L887" s="295"/>
      <c r="M887" s="295"/>
      <c r="N887" s="295">
        <f>N886</f>
        <v>0</v>
      </c>
      <c r="O887" s="295"/>
      <c r="P887" s="295"/>
      <c r="Q887" s="295"/>
      <c r="R887" s="295"/>
      <c r="S887" s="295"/>
      <c r="T887" s="295"/>
      <c r="U887" s="295"/>
      <c r="V887" s="295"/>
      <c r="W887" s="295"/>
      <c r="X887" s="295"/>
      <c r="Y887" s="411">
        <f>Y886</f>
        <v>0</v>
      </c>
      <c r="Z887" s="411">
        <f t="shared" ref="Z887" si="2595">Z886</f>
        <v>0</v>
      </c>
      <c r="AA887" s="411">
        <f t="shared" ref="AA887" si="2596">AA886</f>
        <v>0</v>
      </c>
      <c r="AB887" s="411">
        <f t="shared" ref="AB887" si="2597">AB886</f>
        <v>0</v>
      </c>
      <c r="AC887" s="411">
        <f t="shared" ref="AC887" si="2598">AC886</f>
        <v>0</v>
      </c>
      <c r="AD887" s="411">
        <f t="shared" ref="AD887" si="2599">AD886</f>
        <v>0</v>
      </c>
      <c r="AE887" s="411">
        <f t="shared" ref="AE887" si="2600">AE886</f>
        <v>0</v>
      </c>
      <c r="AF887" s="411">
        <f t="shared" ref="AF887" si="2601">AF886</f>
        <v>0</v>
      </c>
      <c r="AG887" s="411">
        <f t="shared" ref="AG887" si="2602">AG886</f>
        <v>0</v>
      </c>
      <c r="AH887" s="411">
        <f t="shared" ref="AH887" si="2603">AH886</f>
        <v>0</v>
      </c>
      <c r="AI887" s="411">
        <f t="shared" ref="AI887" si="2604">AI886</f>
        <v>0</v>
      </c>
      <c r="AJ887" s="411">
        <f t="shared" ref="AJ887" si="2605">AJ886</f>
        <v>0</v>
      </c>
      <c r="AK887" s="411">
        <f t="shared" ref="AK887" si="2606">AK886</f>
        <v>0</v>
      </c>
      <c r="AL887" s="411">
        <f t="shared" ref="AL887" si="2607">AL886</f>
        <v>0</v>
      </c>
      <c r="AM887" s="306"/>
    </row>
    <row r="888" spans="1:39" ht="15" hidden="1" outlineLevel="1">
      <c r="A888" s="532"/>
      <c r="B888" s="428"/>
      <c r="C888" s="291"/>
      <c r="D888" s="291"/>
      <c r="E888" s="291"/>
      <c r="F888" s="291"/>
      <c r="G888" s="291"/>
      <c r="H888" s="291"/>
      <c r="I888" s="291"/>
      <c r="J888" s="291"/>
      <c r="K888" s="291"/>
      <c r="L888" s="291"/>
      <c r="M888" s="291"/>
      <c r="N888" s="291"/>
      <c r="O888" s="291"/>
      <c r="P888" s="291"/>
      <c r="Q888" s="291"/>
      <c r="R888" s="291"/>
      <c r="S888" s="291"/>
      <c r="T888" s="291"/>
      <c r="U888" s="291"/>
      <c r="V888" s="291"/>
      <c r="W888" s="291"/>
      <c r="X888" s="291"/>
      <c r="Y888" s="412"/>
      <c r="Z888" s="425"/>
      <c r="AA888" s="425"/>
      <c r="AB888" s="425"/>
      <c r="AC888" s="425"/>
      <c r="AD888" s="425"/>
      <c r="AE888" s="425"/>
      <c r="AF888" s="425"/>
      <c r="AG888" s="425"/>
      <c r="AH888" s="425"/>
      <c r="AI888" s="425"/>
      <c r="AJ888" s="425"/>
      <c r="AK888" s="425"/>
      <c r="AL888" s="425"/>
      <c r="AM888" s="306"/>
    </row>
    <row r="889" spans="1:39" ht="15" hidden="1" outlineLevel="1">
      <c r="A889" s="532">
        <v>34</v>
      </c>
      <c r="B889" s="428" t="s">
        <v>126</v>
      </c>
      <c r="C889" s="291" t="s">
        <v>25</v>
      </c>
      <c r="D889" s="295"/>
      <c r="E889" s="295"/>
      <c r="F889" s="295"/>
      <c r="G889" s="295"/>
      <c r="H889" s="295"/>
      <c r="I889" s="295"/>
      <c r="J889" s="295"/>
      <c r="K889" s="295"/>
      <c r="L889" s="295"/>
      <c r="M889" s="295"/>
      <c r="N889" s="295">
        <v>0</v>
      </c>
      <c r="O889" s="295"/>
      <c r="P889" s="295"/>
      <c r="Q889" s="295"/>
      <c r="R889" s="295"/>
      <c r="S889" s="295"/>
      <c r="T889" s="295"/>
      <c r="U889" s="295"/>
      <c r="V889" s="295"/>
      <c r="W889" s="295"/>
      <c r="X889" s="295"/>
      <c r="Y889" s="426"/>
      <c r="Z889" s="415"/>
      <c r="AA889" s="415"/>
      <c r="AB889" s="415"/>
      <c r="AC889" s="415"/>
      <c r="AD889" s="415"/>
      <c r="AE889" s="415"/>
      <c r="AF889" s="415"/>
      <c r="AG889" s="415"/>
      <c r="AH889" s="415"/>
      <c r="AI889" s="415"/>
      <c r="AJ889" s="415"/>
      <c r="AK889" s="415"/>
      <c r="AL889" s="415"/>
      <c r="AM889" s="296">
        <f>SUM(Y889:AL889)</f>
        <v>0</v>
      </c>
    </row>
    <row r="890" spans="1:39" ht="15" hidden="1" outlineLevel="1">
      <c r="A890" s="532"/>
      <c r="B890" s="294" t="s">
        <v>342</v>
      </c>
      <c r="C890" s="291" t="s">
        <v>163</v>
      </c>
      <c r="D890" s="295"/>
      <c r="E890" s="295"/>
      <c r="F890" s="295"/>
      <c r="G890" s="295"/>
      <c r="H890" s="295"/>
      <c r="I890" s="295"/>
      <c r="J890" s="295"/>
      <c r="K890" s="295"/>
      <c r="L890" s="295"/>
      <c r="M890" s="295"/>
      <c r="N890" s="295">
        <f>N889</f>
        <v>0</v>
      </c>
      <c r="O890" s="295"/>
      <c r="P890" s="295"/>
      <c r="Q890" s="295"/>
      <c r="R890" s="295"/>
      <c r="S890" s="295"/>
      <c r="T890" s="295"/>
      <c r="U890" s="295"/>
      <c r="V890" s="295"/>
      <c r="W890" s="295"/>
      <c r="X890" s="295"/>
      <c r="Y890" s="411">
        <f>Y889</f>
        <v>0</v>
      </c>
      <c r="Z890" s="411">
        <f t="shared" ref="Z890" si="2608">Z889</f>
        <v>0</v>
      </c>
      <c r="AA890" s="411">
        <f t="shared" ref="AA890" si="2609">AA889</f>
        <v>0</v>
      </c>
      <c r="AB890" s="411">
        <f t="shared" ref="AB890" si="2610">AB889</f>
        <v>0</v>
      </c>
      <c r="AC890" s="411">
        <f t="shared" ref="AC890" si="2611">AC889</f>
        <v>0</v>
      </c>
      <c r="AD890" s="411">
        <f t="shared" ref="AD890" si="2612">AD889</f>
        <v>0</v>
      </c>
      <c r="AE890" s="411">
        <f t="shared" ref="AE890" si="2613">AE889</f>
        <v>0</v>
      </c>
      <c r="AF890" s="411">
        <f t="shared" ref="AF890" si="2614">AF889</f>
        <v>0</v>
      </c>
      <c r="AG890" s="411">
        <f t="shared" ref="AG890" si="2615">AG889</f>
        <v>0</v>
      </c>
      <c r="AH890" s="411">
        <f t="shared" ref="AH890" si="2616">AH889</f>
        <v>0</v>
      </c>
      <c r="AI890" s="411">
        <f t="shared" ref="AI890" si="2617">AI889</f>
        <v>0</v>
      </c>
      <c r="AJ890" s="411">
        <f t="shared" ref="AJ890" si="2618">AJ889</f>
        <v>0</v>
      </c>
      <c r="AK890" s="411">
        <f t="shared" ref="AK890" si="2619">AK889</f>
        <v>0</v>
      </c>
      <c r="AL890" s="411">
        <f t="shared" ref="AL890" si="2620">AL889</f>
        <v>0</v>
      </c>
      <c r="AM890" s="306"/>
    </row>
    <row r="891" spans="1:39" ht="15" hidden="1" outlineLevel="1">
      <c r="A891" s="532"/>
      <c r="B891" s="428"/>
      <c r="C891" s="291"/>
      <c r="D891" s="291"/>
      <c r="E891" s="291"/>
      <c r="F891" s="291"/>
      <c r="G891" s="291"/>
      <c r="H891" s="291"/>
      <c r="I891" s="291"/>
      <c r="J891" s="291"/>
      <c r="K891" s="291"/>
      <c r="L891" s="291"/>
      <c r="M891" s="291"/>
      <c r="N891" s="291"/>
      <c r="O891" s="291"/>
      <c r="P891" s="291"/>
      <c r="Q891" s="291"/>
      <c r="R891" s="291"/>
      <c r="S891" s="291"/>
      <c r="T891" s="291"/>
      <c r="U891" s="291"/>
      <c r="V891" s="291"/>
      <c r="W891" s="291"/>
      <c r="X891" s="291"/>
      <c r="Y891" s="412"/>
      <c r="Z891" s="425"/>
      <c r="AA891" s="425"/>
      <c r="AB891" s="425"/>
      <c r="AC891" s="425"/>
      <c r="AD891" s="425"/>
      <c r="AE891" s="425"/>
      <c r="AF891" s="425"/>
      <c r="AG891" s="425"/>
      <c r="AH891" s="425"/>
      <c r="AI891" s="425"/>
      <c r="AJ891" s="425"/>
      <c r="AK891" s="425"/>
      <c r="AL891" s="425"/>
      <c r="AM891" s="306"/>
    </row>
    <row r="892" spans="1:39" ht="15" hidden="1" outlineLevel="1">
      <c r="A892" s="532">
        <v>35</v>
      </c>
      <c r="B892" s="428" t="s">
        <v>127</v>
      </c>
      <c r="C892" s="291" t="s">
        <v>25</v>
      </c>
      <c r="D892" s="295"/>
      <c r="E892" s="295"/>
      <c r="F892" s="295"/>
      <c r="G892" s="295"/>
      <c r="H892" s="295"/>
      <c r="I892" s="295"/>
      <c r="J892" s="295"/>
      <c r="K892" s="295"/>
      <c r="L892" s="295"/>
      <c r="M892" s="295"/>
      <c r="N892" s="295">
        <v>0</v>
      </c>
      <c r="O892" s="295"/>
      <c r="P892" s="295"/>
      <c r="Q892" s="295"/>
      <c r="R892" s="295"/>
      <c r="S892" s="295"/>
      <c r="T892" s="295"/>
      <c r="U892" s="295"/>
      <c r="V892" s="295"/>
      <c r="W892" s="295"/>
      <c r="X892" s="295"/>
      <c r="Y892" s="426"/>
      <c r="Z892" s="415"/>
      <c r="AA892" s="415"/>
      <c r="AB892" s="415"/>
      <c r="AC892" s="415"/>
      <c r="AD892" s="415"/>
      <c r="AE892" s="415"/>
      <c r="AF892" s="415"/>
      <c r="AG892" s="415"/>
      <c r="AH892" s="415"/>
      <c r="AI892" s="415"/>
      <c r="AJ892" s="415"/>
      <c r="AK892" s="415"/>
      <c r="AL892" s="415"/>
      <c r="AM892" s="296">
        <f>SUM(Y892:AL892)</f>
        <v>0</v>
      </c>
    </row>
    <row r="893" spans="1:39" ht="15" hidden="1" outlineLevel="1">
      <c r="A893" s="532"/>
      <c r="B893" s="294" t="s">
        <v>342</v>
      </c>
      <c r="C893" s="291" t="s">
        <v>163</v>
      </c>
      <c r="D893" s="295"/>
      <c r="E893" s="295"/>
      <c r="F893" s="295"/>
      <c r="G893" s="295"/>
      <c r="H893" s="295"/>
      <c r="I893" s="295"/>
      <c r="J893" s="295"/>
      <c r="K893" s="295"/>
      <c r="L893" s="295"/>
      <c r="M893" s="295"/>
      <c r="N893" s="295">
        <f>N892</f>
        <v>0</v>
      </c>
      <c r="O893" s="295"/>
      <c r="P893" s="295"/>
      <c r="Q893" s="295"/>
      <c r="R893" s="295"/>
      <c r="S893" s="295"/>
      <c r="T893" s="295"/>
      <c r="U893" s="295"/>
      <c r="V893" s="295"/>
      <c r="W893" s="295"/>
      <c r="X893" s="295"/>
      <c r="Y893" s="411">
        <f>Y892</f>
        <v>0</v>
      </c>
      <c r="Z893" s="411">
        <f t="shared" ref="Z893" si="2621">Z892</f>
        <v>0</v>
      </c>
      <c r="AA893" s="411">
        <f t="shared" ref="AA893" si="2622">AA892</f>
        <v>0</v>
      </c>
      <c r="AB893" s="411">
        <f t="shared" ref="AB893" si="2623">AB892</f>
        <v>0</v>
      </c>
      <c r="AC893" s="411">
        <f t="shared" ref="AC893" si="2624">AC892</f>
        <v>0</v>
      </c>
      <c r="AD893" s="411">
        <f t="shared" ref="AD893" si="2625">AD892</f>
        <v>0</v>
      </c>
      <c r="AE893" s="411">
        <f t="shared" ref="AE893" si="2626">AE892</f>
        <v>0</v>
      </c>
      <c r="AF893" s="411">
        <f t="shared" ref="AF893" si="2627">AF892</f>
        <v>0</v>
      </c>
      <c r="AG893" s="411">
        <f t="shared" ref="AG893" si="2628">AG892</f>
        <v>0</v>
      </c>
      <c r="AH893" s="411">
        <f t="shared" ref="AH893" si="2629">AH892</f>
        <v>0</v>
      </c>
      <c r="AI893" s="411">
        <f t="shared" ref="AI893" si="2630">AI892</f>
        <v>0</v>
      </c>
      <c r="AJ893" s="411">
        <f t="shared" ref="AJ893" si="2631">AJ892</f>
        <v>0</v>
      </c>
      <c r="AK893" s="411">
        <f t="shared" ref="AK893" si="2632">AK892</f>
        <v>0</v>
      </c>
      <c r="AL893" s="411">
        <f t="shared" ref="AL893" si="2633">AL892</f>
        <v>0</v>
      </c>
      <c r="AM893" s="306"/>
    </row>
    <row r="894" spans="1:39" ht="15" hidden="1" outlineLevel="1">
      <c r="A894" s="532"/>
      <c r="B894" s="431"/>
      <c r="C894" s="291"/>
      <c r="D894" s="291"/>
      <c r="E894" s="291"/>
      <c r="F894" s="291"/>
      <c r="G894" s="291"/>
      <c r="H894" s="291"/>
      <c r="I894" s="291"/>
      <c r="J894" s="291"/>
      <c r="K894" s="291"/>
      <c r="L894" s="291"/>
      <c r="M894" s="291"/>
      <c r="N894" s="291"/>
      <c r="O894" s="291"/>
      <c r="P894" s="291"/>
      <c r="Q894" s="291"/>
      <c r="R894" s="291"/>
      <c r="S894" s="291"/>
      <c r="T894" s="291"/>
      <c r="U894" s="291"/>
      <c r="V894" s="291"/>
      <c r="W894" s="291"/>
      <c r="X894" s="291"/>
      <c r="Y894" s="412"/>
      <c r="Z894" s="425"/>
      <c r="AA894" s="425"/>
      <c r="AB894" s="425"/>
      <c r="AC894" s="425"/>
      <c r="AD894" s="425"/>
      <c r="AE894" s="425"/>
      <c r="AF894" s="425"/>
      <c r="AG894" s="425"/>
      <c r="AH894" s="425"/>
      <c r="AI894" s="425"/>
      <c r="AJ894" s="425"/>
      <c r="AK894" s="425"/>
      <c r="AL894" s="425"/>
      <c r="AM894" s="306"/>
    </row>
    <row r="895" spans="1:39" ht="15.6" hidden="1" outlineLevel="1">
      <c r="A895" s="532"/>
      <c r="B895" s="288" t="s">
        <v>501</v>
      </c>
      <c r="C895" s="291"/>
      <c r="D895" s="291"/>
      <c r="E895" s="291"/>
      <c r="F895" s="291"/>
      <c r="G895" s="291"/>
      <c r="H895" s="291"/>
      <c r="I895" s="291"/>
      <c r="J895" s="291"/>
      <c r="K895" s="291"/>
      <c r="L895" s="291"/>
      <c r="M895" s="291"/>
      <c r="N895" s="291"/>
      <c r="O895" s="291"/>
      <c r="P895" s="291"/>
      <c r="Q895" s="291"/>
      <c r="R895" s="291"/>
      <c r="S895" s="291"/>
      <c r="T895" s="291"/>
      <c r="U895" s="291"/>
      <c r="V895" s="291"/>
      <c r="W895" s="291"/>
      <c r="X895" s="291"/>
      <c r="Y895" s="412"/>
      <c r="Z895" s="425"/>
      <c r="AA895" s="425"/>
      <c r="AB895" s="425"/>
      <c r="AC895" s="425"/>
      <c r="AD895" s="425"/>
      <c r="AE895" s="425"/>
      <c r="AF895" s="425"/>
      <c r="AG895" s="425"/>
      <c r="AH895" s="425"/>
      <c r="AI895" s="425"/>
      <c r="AJ895" s="425"/>
      <c r="AK895" s="425"/>
      <c r="AL895" s="425"/>
      <c r="AM895" s="306"/>
    </row>
    <row r="896" spans="1:39" ht="45" hidden="1" outlineLevel="1">
      <c r="A896" s="532">
        <v>36</v>
      </c>
      <c r="B896" s="428" t="s">
        <v>128</v>
      </c>
      <c r="C896" s="291" t="s">
        <v>25</v>
      </c>
      <c r="D896" s="295"/>
      <c r="E896" s="295"/>
      <c r="F896" s="295"/>
      <c r="G896" s="295"/>
      <c r="H896" s="295"/>
      <c r="I896" s="295"/>
      <c r="J896" s="295"/>
      <c r="K896" s="295"/>
      <c r="L896" s="295"/>
      <c r="M896" s="295"/>
      <c r="N896" s="295">
        <v>12</v>
      </c>
      <c r="O896" s="295"/>
      <c r="P896" s="295"/>
      <c r="Q896" s="295"/>
      <c r="R896" s="295"/>
      <c r="S896" s="295"/>
      <c r="T896" s="295"/>
      <c r="U896" s="295"/>
      <c r="V896" s="295"/>
      <c r="W896" s="295"/>
      <c r="X896" s="295"/>
      <c r="Y896" s="426"/>
      <c r="Z896" s="415"/>
      <c r="AA896" s="415"/>
      <c r="AB896" s="415"/>
      <c r="AC896" s="415"/>
      <c r="AD896" s="415"/>
      <c r="AE896" s="415"/>
      <c r="AF896" s="415"/>
      <c r="AG896" s="415"/>
      <c r="AH896" s="415"/>
      <c r="AI896" s="415"/>
      <c r="AJ896" s="415"/>
      <c r="AK896" s="415"/>
      <c r="AL896" s="415"/>
      <c r="AM896" s="296">
        <f>SUM(Y896:AL896)</f>
        <v>0</v>
      </c>
    </row>
    <row r="897" spans="1:39" ht="15" hidden="1" outlineLevel="1">
      <c r="A897" s="532"/>
      <c r="B897" s="294" t="s">
        <v>342</v>
      </c>
      <c r="C897" s="291" t="s">
        <v>163</v>
      </c>
      <c r="D897" s="295"/>
      <c r="E897" s="295"/>
      <c r="F897" s="295"/>
      <c r="G897" s="295"/>
      <c r="H897" s="295"/>
      <c r="I897" s="295"/>
      <c r="J897" s="295"/>
      <c r="K897" s="295"/>
      <c r="L897" s="295"/>
      <c r="M897" s="295"/>
      <c r="N897" s="295">
        <f>N896</f>
        <v>12</v>
      </c>
      <c r="O897" s="295"/>
      <c r="P897" s="295"/>
      <c r="Q897" s="295"/>
      <c r="R897" s="295"/>
      <c r="S897" s="295"/>
      <c r="T897" s="295"/>
      <c r="U897" s="295"/>
      <c r="V897" s="295"/>
      <c r="W897" s="295"/>
      <c r="X897" s="295"/>
      <c r="Y897" s="411">
        <f>Y896</f>
        <v>0</v>
      </c>
      <c r="Z897" s="411">
        <f t="shared" ref="Z897" si="2634">Z896</f>
        <v>0</v>
      </c>
      <c r="AA897" s="411">
        <f t="shared" ref="AA897" si="2635">AA896</f>
        <v>0</v>
      </c>
      <c r="AB897" s="411">
        <f t="shared" ref="AB897" si="2636">AB896</f>
        <v>0</v>
      </c>
      <c r="AC897" s="411">
        <f t="shared" ref="AC897" si="2637">AC896</f>
        <v>0</v>
      </c>
      <c r="AD897" s="411">
        <f t="shared" ref="AD897" si="2638">AD896</f>
        <v>0</v>
      </c>
      <c r="AE897" s="411">
        <f t="shared" ref="AE897" si="2639">AE896</f>
        <v>0</v>
      </c>
      <c r="AF897" s="411">
        <f t="shared" ref="AF897" si="2640">AF896</f>
        <v>0</v>
      </c>
      <c r="AG897" s="411">
        <f t="shared" ref="AG897" si="2641">AG896</f>
        <v>0</v>
      </c>
      <c r="AH897" s="411">
        <f t="shared" ref="AH897" si="2642">AH896</f>
        <v>0</v>
      </c>
      <c r="AI897" s="411">
        <f t="shared" ref="AI897" si="2643">AI896</f>
        <v>0</v>
      </c>
      <c r="AJ897" s="411">
        <f t="shared" ref="AJ897" si="2644">AJ896</f>
        <v>0</v>
      </c>
      <c r="AK897" s="411">
        <f t="shared" ref="AK897" si="2645">AK896</f>
        <v>0</v>
      </c>
      <c r="AL897" s="411">
        <f t="shared" ref="AL897" si="2646">AL896</f>
        <v>0</v>
      </c>
      <c r="AM897" s="306"/>
    </row>
    <row r="898" spans="1:39" ht="15" hidden="1" outlineLevel="1">
      <c r="A898" s="532"/>
      <c r="B898" s="428"/>
      <c r="C898" s="291"/>
      <c r="D898" s="291"/>
      <c r="E898" s="291"/>
      <c r="F898" s="291"/>
      <c r="G898" s="291"/>
      <c r="H898" s="291"/>
      <c r="I898" s="291"/>
      <c r="J898" s="291"/>
      <c r="K898" s="291"/>
      <c r="L898" s="291"/>
      <c r="M898" s="291"/>
      <c r="N898" s="291"/>
      <c r="O898" s="291"/>
      <c r="P898" s="291"/>
      <c r="Q898" s="291"/>
      <c r="R898" s="291"/>
      <c r="S898" s="291"/>
      <c r="T898" s="291"/>
      <c r="U898" s="291"/>
      <c r="V898" s="291"/>
      <c r="W898" s="291"/>
      <c r="X898" s="291"/>
      <c r="Y898" s="412"/>
      <c r="Z898" s="425"/>
      <c r="AA898" s="425"/>
      <c r="AB898" s="425"/>
      <c r="AC898" s="425"/>
      <c r="AD898" s="425"/>
      <c r="AE898" s="425"/>
      <c r="AF898" s="425"/>
      <c r="AG898" s="425"/>
      <c r="AH898" s="425"/>
      <c r="AI898" s="425"/>
      <c r="AJ898" s="425"/>
      <c r="AK898" s="425"/>
      <c r="AL898" s="425"/>
      <c r="AM898" s="306"/>
    </row>
    <row r="899" spans="1:39" ht="30" hidden="1" outlineLevel="1">
      <c r="A899" s="532">
        <v>37</v>
      </c>
      <c r="B899" s="428" t="s">
        <v>129</v>
      </c>
      <c r="C899" s="291" t="s">
        <v>25</v>
      </c>
      <c r="D899" s="295"/>
      <c r="E899" s="295"/>
      <c r="F899" s="295"/>
      <c r="G899" s="295"/>
      <c r="H899" s="295"/>
      <c r="I899" s="295"/>
      <c r="J899" s="295"/>
      <c r="K899" s="295"/>
      <c r="L899" s="295"/>
      <c r="M899" s="295"/>
      <c r="N899" s="295">
        <v>12</v>
      </c>
      <c r="O899" s="295"/>
      <c r="P899" s="295"/>
      <c r="Q899" s="295"/>
      <c r="R899" s="295"/>
      <c r="S899" s="295"/>
      <c r="T899" s="295"/>
      <c r="U899" s="295"/>
      <c r="V899" s="295"/>
      <c r="W899" s="295"/>
      <c r="X899" s="295"/>
      <c r="Y899" s="426"/>
      <c r="Z899" s="415"/>
      <c r="AA899" s="415"/>
      <c r="AB899" s="415"/>
      <c r="AC899" s="415"/>
      <c r="AD899" s="415"/>
      <c r="AE899" s="415"/>
      <c r="AF899" s="415"/>
      <c r="AG899" s="415"/>
      <c r="AH899" s="415"/>
      <c r="AI899" s="415"/>
      <c r="AJ899" s="415"/>
      <c r="AK899" s="415"/>
      <c r="AL899" s="415"/>
      <c r="AM899" s="296">
        <f>SUM(Y899:AL899)</f>
        <v>0</v>
      </c>
    </row>
    <row r="900" spans="1:39" ht="15" hidden="1" outlineLevel="1">
      <c r="A900" s="532"/>
      <c r="B900" s="294" t="s">
        <v>342</v>
      </c>
      <c r="C900" s="291" t="s">
        <v>163</v>
      </c>
      <c r="D900" s="295"/>
      <c r="E900" s="295"/>
      <c r="F900" s="295"/>
      <c r="G900" s="295"/>
      <c r="H900" s="295"/>
      <c r="I900" s="295"/>
      <c r="J900" s="295"/>
      <c r="K900" s="295"/>
      <c r="L900" s="295"/>
      <c r="M900" s="295"/>
      <c r="N900" s="295">
        <f>N899</f>
        <v>12</v>
      </c>
      <c r="O900" s="295"/>
      <c r="P900" s="295"/>
      <c r="Q900" s="295"/>
      <c r="R900" s="295"/>
      <c r="S900" s="295"/>
      <c r="T900" s="295"/>
      <c r="U900" s="295"/>
      <c r="V900" s="295"/>
      <c r="W900" s="295"/>
      <c r="X900" s="295"/>
      <c r="Y900" s="411">
        <f>Y899</f>
        <v>0</v>
      </c>
      <c r="Z900" s="411">
        <f t="shared" ref="Z900" si="2647">Z899</f>
        <v>0</v>
      </c>
      <c r="AA900" s="411">
        <f t="shared" ref="AA900" si="2648">AA899</f>
        <v>0</v>
      </c>
      <c r="AB900" s="411">
        <f t="shared" ref="AB900" si="2649">AB899</f>
        <v>0</v>
      </c>
      <c r="AC900" s="411">
        <f t="shared" ref="AC900" si="2650">AC899</f>
        <v>0</v>
      </c>
      <c r="AD900" s="411">
        <f t="shared" ref="AD900" si="2651">AD899</f>
        <v>0</v>
      </c>
      <c r="AE900" s="411">
        <f t="shared" ref="AE900" si="2652">AE899</f>
        <v>0</v>
      </c>
      <c r="AF900" s="411">
        <f t="shared" ref="AF900" si="2653">AF899</f>
        <v>0</v>
      </c>
      <c r="AG900" s="411">
        <f t="shared" ref="AG900" si="2654">AG899</f>
        <v>0</v>
      </c>
      <c r="AH900" s="411">
        <f t="shared" ref="AH900" si="2655">AH899</f>
        <v>0</v>
      </c>
      <c r="AI900" s="411">
        <f t="shared" ref="AI900" si="2656">AI899</f>
        <v>0</v>
      </c>
      <c r="AJ900" s="411">
        <f t="shared" ref="AJ900" si="2657">AJ899</f>
        <v>0</v>
      </c>
      <c r="AK900" s="411">
        <f t="shared" ref="AK900" si="2658">AK899</f>
        <v>0</v>
      </c>
      <c r="AL900" s="411">
        <f t="shared" ref="AL900" si="2659">AL899</f>
        <v>0</v>
      </c>
      <c r="AM900" s="306"/>
    </row>
    <row r="901" spans="1:39" ht="15" hidden="1" outlineLevel="1">
      <c r="A901" s="532"/>
      <c r="B901" s="428"/>
      <c r="C901" s="291"/>
      <c r="D901" s="291"/>
      <c r="E901" s="291"/>
      <c r="F901" s="291"/>
      <c r="G901" s="291"/>
      <c r="H901" s="291"/>
      <c r="I901" s="291"/>
      <c r="J901" s="291"/>
      <c r="K901" s="291"/>
      <c r="L901" s="291"/>
      <c r="M901" s="291"/>
      <c r="N901" s="291"/>
      <c r="O901" s="291"/>
      <c r="P901" s="291"/>
      <c r="Q901" s="291"/>
      <c r="R901" s="291"/>
      <c r="S901" s="291"/>
      <c r="T901" s="291"/>
      <c r="U901" s="291"/>
      <c r="V901" s="291"/>
      <c r="W901" s="291"/>
      <c r="X901" s="291"/>
      <c r="Y901" s="412"/>
      <c r="Z901" s="425"/>
      <c r="AA901" s="425"/>
      <c r="AB901" s="425"/>
      <c r="AC901" s="425"/>
      <c r="AD901" s="425"/>
      <c r="AE901" s="425"/>
      <c r="AF901" s="425"/>
      <c r="AG901" s="425"/>
      <c r="AH901" s="425"/>
      <c r="AI901" s="425"/>
      <c r="AJ901" s="425"/>
      <c r="AK901" s="425"/>
      <c r="AL901" s="425"/>
      <c r="AM901" s="306"/>
    </row>
    <row r="902" spans="1:39" ht="15" hidden="1" outlineLevel="1">
      <c r="A902" s="532">
        <v>38</v>
      </c>
      <c r="B902" s="428" t="s">
        <v>130</v>
      </c>
      <c r="C902" s="291" t="s">
        <v>25</v>
      </c>
      <c r="D902" s="295"/>
      <c r="E902" s="295"/>
      <c r="F902" s="295"/>
      <c r="G902" s="295"/>
      <c r="H902" s="295"/>
      <c r="I902" s="295"/>
      <c r="J902" s="295"/>
      <c r="K902" s="295"/>
      <c r="L902" s="295"/>
      <c r="M902" s="295"/>
      <c r="N902" s="295">
        <v>12</v>
      </c>
      <c r="O902" s="295"/>
      <c r="P902" s="295"/>
      <c r="Q902" s="295"/>
      <c r="R902" s="295"/>
      <c r="S902" s="295"/>
      <c r="T902" s="295"/>
      <c r="U902" s="295"/>
      <c r="V902" s="295"/>
      <c r="W902" s="295"/>
      <c r="X902" s="295"/>
      <c r="Y902" s="426"/>
      <c r="Z902" s="415"/>
      <c r="AA902" s="415"/>
      <c r="AB902" s="415"/>
      <c r="AC902" s="415"/>
      <c r="AD902" s="415"/>
      <c r="AE902" s="415"/>
      <c r="AF902" s="415"/>
      <c r="AG902" s="415"/>
      <c r="AH902" s="415"/>
      <c r="AI902" s="415"/>
      <c r="AJ902" s="415"/>
      <c r="AK902" s="415"/>
      <c r="AL902" s="415"/>
      <c r="AM902" s="296">
        <f>SUM(Y902:AL902)</f>
        <v>0</v>
      </c>
    </row>
    <row r="903" spans="1:39" ht="15" hidden="1" outlineLevel="1">
      <c r="A903" s="532"/>
      <c r="B903" s="294" t="s">
        <v>342</v>
      </c>
      <c r="C903" s="291" t="s">
        <v>163</v>
      </c>
      <c r="D903" s="295"/>
      <c r="E903" s="295"/>
      <c r="F903" s="295"/>
      <c r="G903" s="295"/>
      <c r="H903" s="295"/>
      <c r="I903" s="295"/>
      <c r="J903" s="295"/>
      <c r="K903" s="295"/>
      <c r="L903" s="295"/>
      <c r="M903" s="295"/>
      <c r="N903" s="295">
        <f>N902</f>
        <v>12</v>
      </c>
      <c r="O903" s="295"/>
      <c r="P903" s="295"/>
      <c r="Q903" s="295"/>
      <c r="R903" s="295"/>
      <c r="S903" s="295"/>
      <c r="T903" s="295"/>
      <c r="U903" s="295"/>
      <c r="V903" s="295"/>
      <c r="W903" s="295"/>
      <c r="X903" s="295"/>
      <c r="Y903" s="411">
        <f>Y902</f>
        <v>0</v>
      </c>
      <c r="Z903" s="411">
        <f t="shared" ref="Z903" si="2660">Z902</f>
        <v>0</v>
      </c>
      <c r="AA903" s="411">
        <f t="shared" ref="AA903" si="2661">AA902</f>
        <v>0</v>
      </c>
      <c r="AB903" s="411">
        <f t="shared" ref="AB903" si="2662">AB902</f>
        <v>0</v>
      </c>
      <c r="AC903" s="411">
        <f t="shared" ref="AC903" si="2663">AC902</f>
        <v>0</v>
      </c>
      <c r="AD903" s="411">
        <f t="shared" ref="AD903" si="2664">AD902</f>
        <v>0</v>
      </c>
      <c r="AE903" s="411">
        <f t="shared" ref="AE903" si="2665">AE902</f>
        <v>0</v>
      </c>
      <c r="AF903" s="411">
        <f t="shared" ref="AF903" si="2666">AF902</f>
        <v>0</v>
      </c>
      <c r="AG903" s="411">
        <f t="shared" ref="AG903" si="2667">AG902</f>
        <v>0</v>
      </c>
      <c r="AH903" s="411">
        <f t="shared" ref="AH903" si="2668">AH902</f>
        <v>0</v>
      </c>
      <c r="AI903" s="411">
        <f t="shared" ref="AI903" si="2669">AI902</f>
        <v>0</v>
      </c>
      <c r="AJ903" s="411">
        <f t="shared" ref="AJ903" si="2670">AJ902</f>
        <v>0</v>
      </c>
      <c r="AK903" s="411">
        <f t="shared" ref="AK903" si="2671">AK902</f>
        <v>0</v>
      </c>
      <c r="AL903" s="411">
        <f t="shared" ref="AL903" si="2672">AL902</f>
        <v>0</v>
      </c>
      <c r="AM903" s="306"/>
    </row>
    <row r="904" spans="1:39" ht="15" hidden="1" outlineLevel="1">
      <c r="A904" s="532"/>
      <c r="B904" s="428"/>
      <c r="C904" s="291"/>
      <c r="D904" s="291"/>
      <c r="E904" s="291"/>
      <c r="F904" s="291"/>
      <c r="G904" s="291"/>
      <c r="H904" s="291"/>
      <c r="I904" s="291"/>
      <c r="J904" s="291"/>
      <c r="K904" s="291"/>
      <c r="L904" s="291"/>
      <c r="M904" s="291"/>
      <c r="N904" s="291"/>
      <c r="O904" s="291"/>
      <c r="P904" s="291"/>
      <c r="Q904" s="291"/>
      <c r="R904" s="291"/>
      <c r="S904" s="291"/>
      <c r="T904" s="291"/>
      <c r="U904" s="291"/>
      <c r="V904" s="291"/>
      <c r="W904" s="291"/>
      <c r="X904" s="291"/>
      <c r="Y904" s="412"/>
      <c r="Z904" s="425"/>
      <c r="AA904" s="425"/>
      <c r="AB904" s="425"/>
      <c r="AC904" s="425"/>
      <c r="AD904" s="425"/>
      <c r="AE904" s="425"/>
      <c r="AF904" s="425"/>
      <c r="AG904" s="425"/>
      <c r="AH904" s="425"/>
      <c r="AI904" s="425"/>
      <c r="AJ904" s="425"/>
      <c r="AK904" s="425"/>
      <c r="AL904" s="425"/>
      <c r="AM904" s="306"/>
    </row>
    <row r="905" spans="1:39" ht="30" hidden="1" outlineLevel="1">
      <c r="A905" s="532">
        <v>39</v>
      </c>
      <c r="B905" s="428" t="s">
        <v>131</v>
      </c>
      <c r="C905" s="291" t="s">
        <v>25</v>
      </c>
      <c r="D905" s="295"/>
      <c r="E905" s="295"/>
      <c r="F905" s="295"/>
      <c r="G905" s="295"/>
      <c r="H905" s="295"/>
      <c r="I905" s="295"/>
      <c r="J905" s="295"/>
      <c r="K905" s="295"/>
      <c r="L905" s="295"/>
      <c r="M905" s="295"/>
      <c r="N905" s="295">
        <v>12</v>
      </c>
      <c r="O905" s="295"/>
      <c r="P905" s="295"/>
      <c r="Q905" s="295"/>
      <c r="R905" s="295"/>
      <c r="S905" s="295"/>
      <c r="T905" s="295"/>
      <c r="U905" s="295"/>
      <c r="V905" s="295"/>
      <c r="W905" s="295"/>
      <c r="X905" s="295"/>
      <c r="Y905" s="426"/>
      <c r="Z905" s="415"/>
      <c r="AA905" s="415"/>
      <c r="AB905" s="415"/>
      <c r="AC905" s="415"/>
      <c r="AD905" s="415"/>
      <c r="AE905" s="415"/>
      <c r="AF905" s="415"/>
      <c r="AG905" s="415"/>
      <c r="AH905" s="415"/>
      <c r="AI905" s="415"/>
      <c r="AJ905" s="415"/>
      <c r="AK905" s="415"/>
      <c r="AL905" s="415"/>
      <c r="AM905" s="296">
        <f>SUM(Y905:AL905)</f>
        <v>0</v>
      </c>
    </row>
    <row r="906" spans="1:39" ht="15" hidden="1" outlineLevel="1">
      <c r="A906" s="532"/>
      <c r="B906" s="294" t="s">
        <v>342</v>
      </c>
      <c r="C906" s="291" t="s">
        <v>163</v>
      </c>
      <c r="D906" s="295"/>
      <c r="E906" s="295"/>
      <c r="F906" s="295"/>
      <c r="G906" s="295"/>
      <c r="H906" s="295"/>
      <c r="I906" s="295"/>
      <c r="J906" s="295"/>
      <c r="K906" s="295"/>
      <c r="L906" s="295"/>
      <c r="M906" s="295"/>
      <c r="N906" s="295">
        <f>N905</f>
        <v>12</v>
      </c>
      <c r="O906" s="295"/>
      <c r="P906" s="295"/>
      <c r="Q906" s="295"/>
      <c r="R906" s="295"/>
      <c r="S906" s="295"/>
      <c r="T906" s="295"/>
      <c r="U906" s="295"/>
      <c r="V906" s="295"/>
      <c r="W906" s="295"/>
      <c r="X906" s="295"/>
      <c r="Y906" s="411">
        <f>Y905</f>
        <v>0</v>
      </c>
      <c r="Z906" s="411">
        <f t="shared" ref="Z906" si="2673">Z905</f>
        <v>0</v>
      </c>
      <c r="AA906" s="411">
        <f t="shared" ref="AA906" si="2674">AA905</f>
        <v>0</v>
      </c>
      <c r="AB906" s="411">
        <f t="shared" ref="AB906" si="2675">AB905</f>
        <v>0</v>
      </c>
      <c r="AC906" s="411">
        <f t="shared" ref="AC906" si="2676">AC905</f>
        <v>0</v>
      </c>
      <c r="AD906" s="411">
        <f t="shared" ref="AD906" si="2677">AD905</f>
        <v>0</v>
      </c>
      <c r="AE906" s="411">
        <f t="shared" ref="AE906" si="2678">AE905</f>
        <v>0</v>
      </c>
      <c r="AF906" s="411">
        <f t="shared" ref="AF906" si="2679">AF905</f>
        <v>0</v>
      </c>
      <c r="AG906" s="411">
        <f t="shared" ref="AG906" si="2680">AG905</f>
        <v>0</v>
      </c>
      <c r="AH906" s="411">
        <f t="shared" ref="AH906" si="2681">AH905</f>
        <v>0</v>
      </c>
      <c r="AI906" s="411">
        <f t="shared" ref="AI906" si="2682">AI905</f>
        <v>0</v>
      </c>
      <c r="AJ906" s="411">
        <f t="shared" ref="AJ906" si="2683">AJ905</f>
        <v>0</v>
      </c>
      <c r="AK906" s="411">
        <f t="shared" ref="AK906" si="2684">AK905</f>
        <v>0</v>
      </c>
      <c r="AL906" s="411">
        <f t="shared" ref="AL906" si="2685">AL905</f>
        <v>0</v>
      </c>
      <c r="AM906" s="306"/>
    </row>
    <row r="907" spans="1:39" ht="15" hidden="1" outlineLevel="1">
      <c r="A907" s="532"/>
      <c r="B907" s="428"/>
      <c r="C907" s="291"/>
      <c r="D907" s="291"/>
      <c r="E907" s="291"/>
      <c r="F907" s="291"/>
      <c r="G907" s="291"/>
      <c r="H907" s="291"/>
      <c r="I907" s="291"/>
      <c r="J907" s="291"/>
      <c r="K907" s="291"/>
      <c r="L907" s="291"/>
      <c r="M907" s="291"/>
      <c r="N907" s="291"/>
      <c r="O907" s="291"/>
      <c r="P907" s="291"/>
      <c r="Q907" s="291"/>
      <c r="R907" s="291"/>
      <c r="S907" s="291"/>
      <c r="T907" s="291"/>
      <c r="U907" s="291"/>
      <c r="V907" s="291"/>
      <c r="W907" s="291"/>
      <c r="X907" s="291"/>
      <c r="Y907" s="412"/>
      <c r="Z907" s="425"/>
      <c r="AA907" s="425"/>
      <c r="AB907" s="425"/>
      <c r="AC907" s="425"/>
      <c r="AD907" s="425"/>
      <c r="AE907" s="425"/>
      <c r="AF907" s="425"/>
      <c r="AG907" s="425"/>
      <c r="AH907" s="425"/>
      <c r="AI907" s="425"/>
      <c r="AJ907" s="425"/>
      <c r="AK907" s="425"/>
      <c r="AL907" s="425"/>
      <c r="AM907" s="306"/>
    </row>
    <row r="908" spans="1:39" ht="30" hidden="1" outlineLevel="1">
      <c r="A908" s="532">
        <v>40</v>
      </c>
      <c r="B908" s="428" t="s">
        <v>132</v>
      </c>
      <c r="C908" s="291" t="s">
        <v>25</v>
      </c>
      <c r="D908" s="295"/>
      <c r="E908" s="295"/>
      <c r="F908" s="295"/>
      <c r="G908" s="295"/>
      <c r="H908" s="295"/>
      <c r="I908" s="295"/>
      <c r="J908" s="295"/>
      <c r="K908" s="295"/>
      <c r="L908" s="295"/>
      <c r="M908" s="295"/>
      <c r="N908" s="295">
        <v>12</v>
      </c>
      <c r="O908" s="295"/>
      <c r="P908" s="295"/>
      <c r="Q908" s="295"/>
      <c r="R908" s="295"/>
      <c r="S908" s="295"/>
      <c r="T908" s="295"/>
      <c r="U908" s="295"/>
      <c r="V908" s="295"/>
      <c r="W908" s="295"/>
      <c r="X908" s="295"/>
      <c r="Y908" s="426"/>
      <c r="Z908" s="415"/>
      <c r="AA908" s="415"/>
      <c r="AB908" s="415"/>
      <c r="AC908" s="415"/>
      <c r="AD908" s="415"/>
      <c r="AE908" s="415"/>
      <c r="AF908" s="415"/>
      <c r="AG908" s="415"/>
      <c r="AH908" s="415"/>
      <c r="AI908" s="415"/>
      <c r="AJ908" s="415"/>
      <c r="AK908" s="415"/>
      <c r="AL908" s="415"/>
      <c r="AM908" s="296">
        <f>SUM(Y908:AL908)</f>
        <v>0</v>
      </c>
    </row>
    <row r="909" spans="1:39" ht="15" hidden="1" outlineLevel="1">
      <c r="A909" s="532"/>
      <c r="B909" s="294" t="s">
        <v>342</v>
      </c>
      <c r="C909" s="291" t="s">
        <v>163</v>
      </c>
      <c r="D909" s="295"/>
      <c r="E909" s="295"/>
      <c r="F909" s="295"/>
      <c r="G909" s="295"/>
      <c r="H909" s="295"/>
      <c r="I909" s="295"/>
      <c r="J909" s="295"/>
      <c r="K909" s="295"/>
      <c r="L909" s="295"/>
      <c r="M909" s="295"/>
      <c r="N909" s="295">
        <f>N908</f>
        <v>12</v>
      </c>
      <c r="O909" s="295"/>
      <c r="P909" s="295"/>
      <c r="Q909" s="295"/>
      <c r="R909" s="295"/>
      <c r="S909" s="295"/>
      <c r="T909" s="295"/>
      <c r="U909" s="295"/>
      <c r="V909" s="295"/>
      <c r="W909" s="295"/>
      <c r="X909" s="295"/>
      <c r="Y909" s="411">
        <f>Y908</f>
        <v>0</v>
      </c>
      <c r="Z909" s="411">
        <f t="shared" ref="Z909" si="2686">Z908</f>
        <v>0</v>
      </c>
      <c r="AA909" s="411">
        <f t="shared" ref="AA909" si="2687">AA908</f>
        <v>0</v>
      </c>
      <c r="AB909" s="411">
        <f t="shared" ref="AB909" si="2688">AB908</f>
        <v>0</v>
      </c>
      <c r="AC909" s="411">
        <f t="shared" ref="AC909" si="2689">AC908</f>
        <v>0</v>
      </c>
      <c r="AD909" s="411">
        <f t="shared" ref="AD909" si="2690">AD908</f>
        <v>0</v>
      </c>
      <c r="AE909" s="411">
        <f t="shared" ref="AE909" si="2691">AE908</f>
        <v>0</v>
      </c>
      <c r="AF909" s="411">
        <f t="shared" ref="AF909" si="2692">AF908</f>
        <v>0</v>
      </c>
      <c r="AG909" s="411">
        <f t="shared" ref="AG909" si="2693">AG908</f>
        <v>0</v>
      </c>
      <c r="AH909" s="411">
        <f t="shared" ref="AH909" si="2694">AH908</f>
        <v>0</v>
      </c>
      <c r="AI909" s="411">
        <f t="shared" ref="AI909" si="2695">AI908</f>
        <v>0</v>
      </c>
      <c r="AJ909" s="411">
        <f t="shared" ref="AJ909" si="2696">AJ908</f>
        <v>0</v>
      </c>
      <c r="AK909" s="411">
        <f t="shared" ref="AK909" si="2697">AK908</f>
        <v>0</v>
      </c>
      <c r="AL909" s="411">
        <f t="shared" ref="AL909" si="2698">AL908</f>
        <v>0</v>
      </c>
      <c r="AM909" s="306"/>
    </row>
    <row r="910" spans="1:39" ht="15" hidden="1" outlineLevel="1">
      <c r="A910" s="532"/>
      <c r="B910" s="428"/>
      <c r="C910" s="291"/>
      <c r="D910" s="291"/>
      <c r="E910" s="291"/>
      <c r="F910" s="291"/>
      <c r="G910" s="291"/>
      <c r="H910" s="291"/>
      <c r="I910" s="291"/>
      <c r="J910" s="291"/>
      <c r="K910" s="291"/>
      <c r="L910" s="291"/>
      <c r="M910" s="291"/>
      <c r="N910" s="291"/>
      <c r="O910" s="291"/>
      <c r="P910" s="291"/>
      <c r="Q910" s="291"/>
      <c r="R910" s="291"/>
      <c r="S910" s="291"/>
      <c r="T910" s="291"/>
      <c r="U910" s="291"/>
      <c r="V910" s="291"/>
      <c r="W910" s="291"/>
      <c r="X910" s="291"/>
      <c r="Y910" s="412"/>
      <c r="Z910" s="425"/>
      <c r="AA910" s="425"/>
      <c r="AB910" s="425"/>
      <c r="AC910" s="425"/>
      <c r="AD910" s="425"/>
      <c r="AE910" s="425"/>
      <c r="AF910" s="425"/>
      <c r="AG910" s="425"/>
      <c r="AH910" s="425"/>
      <c r="AI910" s="425"/>
      <c r="AJ910" s="425"/>
      <c r="AK910" s="425"/>
      <c r="AL910" s="425"/>
      <c r="AM910" s="306"/>
    </row>
    <row r="911" spans="1:39" ht="45" hidden="1" outlineLevel="1">
      <c r="A911" s="532">
        <v>41</v>
      </c>
      <c r="B911" s="428" t="s">
        <v>133</v>
      </c>
      <c r="C911" s="291" t="s">
        <v>25</v>
      </c>
      <c r="D911" s="295"/>
      <c r="E911" s="295"/>
      <c r="F911" s="295"/>
      <c r="G911" s="295"/>
      <c r="H911" s="295"/>
      <c r="I911" s="295"/>
      <c r="J911" s="295"/>
      <c r="K911" s="295"/>
      <c r="L911" s="295"/>
      <c r="M911" s="295"/>
      <c r="N911" s="295">
        <v>12</v>
      </c>
      <c r="O911" s="295"/>
      <c r="P911" s="295"/>
      <c r="Q911" s="295"/>
      <c r="R911" s="295"/>
      <c r="S911" s="295"/>
      <c r="T911" s="295"/>
      <c r="U911" s="295"/>
      <c r="V911" s="295"/>
      <c r="W911" s="295"/>
      <c r="X911" s="295"/>
      <c r="Y911" s="426"/>
      <c r="Z911" s="415"/>
      <c r="AA911" s="415"/>
      <c r="AB911" s="415"/>
      <c r="AC911" s="415"/>
      <c r="AD911" s="415"/>
      <c r="AE911" s="415"/>
      <c r="AF911" s="415"/>
      <c r="AG911" s="415"/>
      <c r="AH911" s="415"/>
      <c r="AI911" s="415"/>
      <c r="AJ911" s="415"/>
      <c r="AK911" s="415"/>
      <c r="AL911" s="415"/>
      <c r="AM911" s="296">
        <f>SUM(Y911:AL911)</f>
        <v>0</v>
      </c>
    </row>
    <row r="912" spans="1:39" ht="15" hidden="1" outlineLevel="1">
      <c r="A912" s="532"/>
      <c r="B912" s="294" t="s">
        <v>342</v>
      </c>
      <c r="C912" s="291" t="s">
        <v>163</v>
      </c>
      <c r="D912" s="295"/>
      <c r="E912" s="295"/>
      <c r="F912" s="295"/>
      <c r="G912" s="295"/>
      <c r="H912" s="295"/>
      <c r="I912" s="295"/>
      <c r="J912" s="295"/>
      <c r="K912" s="295"/>
      <c r="L912" s="295"/>
      <c r="M912" s="295"/>
      <c r="N912" s="295">
        <f>N911</f>
        <v>12</v>
      </c>
      <c r="O912" s="295"/>
      <c r="P912" s="295"/>
      <c r="Q912" s="295"/>
      <c r="R912" s="295"/>
      <c r="S912" s="295"/>
      <c r="T912" s="295"/>
      <c r="U912" s="295"/>
      <c r="V912" s="295"/>
      <c r="W912" s="295"/>
      <c r="X912" s="295"/>
      <c r="Y912" s="411">
        <f>Y911</f>
        <v>0</v>
      </c>
      <c r="Z912" s="411">
        <f t="shared" ref="Z912" si="2699">Z911</f>
        <v>0</v>
      </c>
      <c r="AA912" s="411">
        <f t="shared" ref="AA912" si="2700">AA911</f>
        <v>0</v>
      </c>
      <c r="AB912" s="411">
        <f t="shared" ref="AB912" si="2701">AB911</f>
        <v>0</v>
      </c>
      <c r="AC912" s="411">
        <f t="shared" ref="AC912" si="2702">AC911</f>
        <v>0</v>
      </c>
      <c r="AD912" s="411">
        <f t="shared" ref="AD912" si="2703">AD911</f>
        <v>0</v>
      </c>
      <c r="AE912" s="411">
        <f t="shared" ref="AE912" si="2704">AE911</f>
        <v>0</v>
      </c>
      <c r="AF912" s="411">
        <f t="shared" ref="AF912" si="2705">AF911</f>
        <v>0</v>
      </c>
      <c r="AG912" s="411">
        <f t="shared" ref="AG912" si="2706">AG911</f>
        <v>0</v>
      </c>
      <c r="AH912" s="411">
        <f t="shared" ref="AH912" si="2707">AH911</f>
        <v>0</v>
      </c>
      <c r="AI912" s="411">
        <f t="shared" ref="AI912" si="2708">AI911</f>
        <v>0</v>
      </c>
      <c r="AJ912" s="411">
        <f t="shared" ref="AJ912" si="2709">AJ911</f>
        <v>0</v>
      </c>
      <c r="AK912" s="411">
        <f t="shared" ref="AK912" si="2710">AK911</f>
        <v>0</v>
      </c>
      <c r="AL912" s="411">
        <f t="shared" ref="AL912" si="2711">AL911</f>
        <v>0</v>
      </c>
      <c r="AM912" s="306"/>
    </row>
    <row r="913" spans="1:39" ht="15" hidden="1" outlineLevel="1">
      <c r="A913" s="532"/>
      <c r="B913" s="428"/>
      <c r="C913" s="291"/>
      <c r="D913" s="291"/>
      <c r="E913" s="291"/>
      <c r="F913" s="291"/>
      <c r="G913" s="291"/>
      <c r="H913" s="291"/>
      <c r="I913" s="291"/>
      <c r="J913" s="291"/>
      <c r="K913" s="291"/>
      <c r="L913" s="291"/>
      <c r="M913" s="291"/>
      <c r="N913" s="291"/>
      <c r="O913" s="291"/>
      <c r="P913" s="291"/>
      <c r="Q913" s="291"/>
      <c r="R913" s="291"/>
      <c r="S913" s="291"/>
      <c r="T913" s="291"/>
      <c r="U913" s="291"/>
      <c r="V913" s="291"/>
      <c r="W913" s="291"/>
      <c r="X913" s="291"/>
      <c r="Y913" s="412"/>
      <c r="Z913" s="425"/>
      <c r="AA913" s="425"/>
      <c r="AB913" s="425"/>
      <c r="AC913" s="425"/>
      <c r="AD913" s="425"/>
      <c r="AE913" s="425"/>
      <c r="AF913" s="425"/>
      <c r="AG913" s="425"/>
      <c r="AH913" s="425"/>
      <c r="AI913" s="425"/>
      <c r="AJ913" s="425"/>
      <c r="AK913" s="425"/>
      <c r="AL913" s="425"/>
      <c r="AM913" s="306"/>
    </row>
    <row r="914" spans="1:39" ht="30" hidden="1" outlineLevel="1">
      <c r="A914" s="532">
        <v>42</v>
      </c>
      <c r="B914" s="428" t="s">
        <v>134</v>
      </c>
      <c r="C914" s="291" t="s">
        <v>25</v>
      </c>
      <c r="D914" s="295"/>
      <c r="E914" s="295"/>
      <c r="F914" s="295"/>
      <c r="G914" s="295"/>
      <c r="H914" s="295"/>
      <c r="I914" s="295"/>
      <c r="J914" s="295"/>
      <c r="K914" s="295"/>
      <c r="L914" s="295"/>
      <c r="M914" s="295"/>
      <c r="N914" s="291"/>
      <c r="O914" s="295"/>
      <c r="P914" s="295"/>
      <c r="Q914" s="295"/>
      <c r="R914" s="295"/>
      <c r="S914" s="295"/>
      <c r="T914" s="295"/>
      <c r="U914" s="295"/>
      <c r="V914" s="295"/>
      <c r="W914" s="295"/>
      <c r="X914" s="295"/>
      <c r="Y914" s="426"/>
      <c r="Z914" s="415"/>
      <c r="AA914" s="415"/>
      <c r="AB914" s="415"/>
      <c r="AC914" s="415"/>
      <c r="AD914" s="415"/>
      <c r="AE914" s="415"/>
      <c r="AF914" s="415"/>
      <c r="AG914" s="415"/>
      <c r="AH914" s="415"/>
      <c r="AI914" s="415"/>
      <c r="AJ914" s="415"/>
      <c r="AK914" s="415"/>
      <c r="AL914" s="415"/>
      <c r="AM914" s="296">
        <f>SUM(Y914:AL914)</f>
        <v>0</v>
      </c>
    </row>
    <row r="915" spans="1:39" ht="15" hidden="1" outlineLevel="1">
      <c r="A915" s="532"/>
      <c r="B915" s="294" t="s">
        <v>342</v>
      </c>
      <c r="C915" s="291" t="s">
        <v>163</v>
      </c>
      <c r="D915" s="295"/>
      <c r="E915" s="295"/>
      <c r="F915" s="295"/>
      <c r="G915" s="295"/>
      <c r="H915" s="295"/>
      <c r="I915" s="295"/>
      <c r="J915" s="295"/>
      <c r="K915" s="295"/>
      <c r="L915" s="295"/>
      <c r="M915" s="295"/>
      <c r="N915" s="468"/>
      <c r="O915" s="295"/>
      <c r="P915" s="295"/>
      <c r="Q915" s="295"/>
      <c r="R915" s="295"/>
      <c r="S915" s="295"/>
      <c r="T915" s="295"/>
      <c r="U915" s="295"/>
      <c r="V915" s="295"/>
      <c r="W915" s="295"/>
      <c r="X915" s="295"/>
      <c r="Y915" s="411">
        <f>Y914</f>
        <v>0</v>
      </c>
      <c r="Z915" s="411">
        <f t="shared" ref="Z915" si="2712">Z914</f>
        <v>0</v>
      </c>
      <c r="AA915" s="411">
        <f t="shared" ref="AA915" si="2713">AA914</f>
        <v>0</v>
      </c>
      <c r="AB915" s="411">
        <f t="shared" ref="AB915" si="2714">AB914</f>
        <v>0</v>
      </c>
      <c r="AC915" s="411">
        <f t="shared" ref="AC915" si="2715">AC914</f>
        <v>0</v>
      </c>
      <c r="AD915" s="411">
        <f t="shared" ref="AD915" si="2716">AD914</f>
        <v>0</v>
      </c>
      <c r="AE915" s="411">
        <f t="shared" ref="AE915" si="2717">AE914</f>
        <v>0</v>
      </c>
      <c r="AF915" s="411">
        <f t="shared" ref="AF915" si="2718">AF914</f>
        <v>0</v>
      </c>
      <c r="AG915" s="411">
        <f t="shared" ref="AG915" si="2719">AG914</f>
        <v>0</v>
      </c>
      <c r="AH915" s="411">
        <f t="shared" ref="AH915" si="2720">AH914</f>
        <v>0</v>
      </c>
      <c r="AI915" s="411">
        <f t="shared" ref="AI915" si="2721">AI914</f>
        <v>0</v>
      </c>
      <c r="AJ915" s="411">
        <f t="shared" ref="AJ915" si="2722">AJ914</f>
        <v>0</v>
      </c>
      <c r="AK915" s="411">
        <f t="shared" ref="AK915" si="2723">AK914</f>
        <v>0</v>
      </c>
      <c r="AL915" s="411">
        <f t="shared" ref="AL915" si="2724">AL914</f>
        <v>0</v>
      </c>
      <c r="AM915" s="306"/>
    </row>
    <row r="916" spans="1:39" ht="15" hidden="1" outlineLevel="1">
      <c r="A916" s="532"/>
      <c r="B916" s="428"/>
      <c r="C916" s="291"/>
      <c r="D916" s="291"/>
      <c r="E916" s="291"/>
      <c r="F916" s="291"/>
      <c r="G916" s="291"/>
      <c r="H916" s="291"/>
      <c r="I916" s="291"/>
      <c r="J916" s="291"/>
      <c r="K916" s="291"/>
      <c r="L916" s="291"/>
      <c r="M916" s="291"/>
      <c r="N916" s="291"/>
      <c r="O916" s="291"/>
      <c r="P916" s="291"/>
      <c r="Q916" s="291"/>
      <c r="R916" s="291"/>
      <c r="S916" s="291"/>
      <c r="T916" s="291"/>
      <c r="U916" s="291"/>
      <c r="V916" s="291"/>
      <c r="W916" s="291"/>
      <c r="X916" s="291"/>
      <c r="Y916" s="412"/>
      <c r="Z916" s="425"/>
      <c r="AA916" s="425"/>
      <c r="AB916" s="425"/>
      <c r="AC916" s="425"/>
      <c r="AD916" s="425"/>
      <c r="AE916" s="425"/>
      <c r="AF916" s="425"/>
      <c r="AG916" s="425"/>
      <c r="AH916" s="425"/>
      <c r="AI916" s="425"/>
      <c r="AJ916" s="425"/>
      <c r="AK916" s="425"/>
      <c r="AL916" s="425"/>
      <c r="AM916" s="306"/>
    </row>
    <row r="917" spans="1:39" ht="15" hidden="1" outlineLevel="1">
      <c r="A917" s="532">
        <v>43</v>
      </c>
      <c r="B917" s="428" t="s">
        <v>135</v>
      </c>
      <c r="C917" s="291" t="s">
        <v>25</v>
      </c>
      <c r="D917" s="295"/>
      <c r="E917" s="295"/>
      <c r="F917" s="295"/>
      <c r="G917" s="295"/>
      <c r="H917" s="295"/>
      <c r="I917" s="295"/>
      <c r="J917" s="295"/>
      <c r="K917" s="295"/>
      <c r="L917" s="295"/>
      <c r="M917" s="295"/>
      <c r="N917" s="295">
        <v>12</v>
      </c>
      <c r="O917" s="295"/>
      <c r="P917" s="295"/>
      <c r="Q917" s="295"/>
      <c r="R917" s="295"/>
      <c r="S917" s="295"/>
      <c r="T917" s="295"/>
      <c r="U917" s="295"/>
      <c r="V917" s="295"/>
      <c r="W917" s="295"/>
      <c r="X917" s="295"/>
      <c r="Y917" s="426"/>
      <c r="Z917" s="415"/>
      <c r="AA917" s="415"/>
      <c r="AB917" s="415"/>
      <c r="AC917" s="415"/>
      <c r="AD917" s="415"/>
      <c r="AE917" s="415"/>
      <c r="AF917" s="415"/>
      <c r="AG917" s="415"/>
      <c r="AH917" s="415"/>
      <c r="AI917" s="415"/>
      <c r="AJ917" s="415"/>
      <c r="AK917" s="415"/>
      <c r="AL917" s="415"/>
      <c r="AM917" s="296">
        <f>SUM(Y917:AL917)</f>
        <v>0</v>
      </c>
    </row>
    <row r="918" spans="1:39" ht="15" hidden="1" outlineLevel="1">
      <c r="A918" s="532"/>
      <c r="B918" s="294" t="s">
        <v>342</v>
      </c>
      <c r="C918" s="291" t="s">
        <v>163</v>
      </c>
      <c r="D918" s="295"/>
      <c r="E918" s="295"/>
      <c r="F918" s="295"/>
      <c r="G918" s="295"/>
      <c r="H918" s="295"/>
      <c r="I918" s="295"/>
      <c r="J918" s="295"/>
      <c r="K918" s="295"/>
      <c r="L918" s="295"/>
      <c r="M918" s="295"/>
      <c r="N918" s="295">
        <f>N917</f>
        <v>12</v>
      </c>
      <c r="O918" s="295"/>
      <c r="P918" s="295"/>
      <c r="Q918" s="295"/>
      <c r="R918" s="295"/>
      <c r="S918" s="295"/>
      <c r="T918" s="295"/>
      <c r="U918" s="295"/>
      <c r="V918" s="295"/>
      <c r="W918" s="295"/>
      <c r="X918" s="295"/>
      <c r="Y918" s="411">
        <f>Y917</f>
        <v>0</v>
      </c>
      <c r="Z918" s="411">
        <f t="shared" ref="Z918" si="2725">Z917</f>
        <v>0</v>
      </c>
      <c r="AA918" s="411">
        <f t="shared" ref="AA918" si="2726">AA917</f>
        <v>0</v>
      </c>
      <c r="AB918" s="411">
        <f t="shared" ref="AB918" si="2727">AB917</f>
        <v>0</v>
      </c>
      <c r="AC918" s="411">
        <f t="shared" ref="AC918" si="2728">AC917</f>
        <v>0</v>
      </c>
      <c r="AD918" s="411">
        <f t="shared" ref="AD918" si="2729">AD917</f>
        <v>0</v>
      </c>
      <c r="AE918" s="411">
        <f t="shared" ref="AE918" si="2730">AE917</f>
        <v>0</v>
      </c>
      <c r="AF918" s="411">
        <f t="shared" ref="AF918" si="2731">AF917</f>
        <v>0</v>
      </c>
      <c r="AG918" s="411">
        <f t="shared" ref="AG918" si="2732">AG917</f>
        <v>0</v>
      </c>
      <c r="AH918" s="411">
        <f t="shared" ref="AH918" si="2733">AH917</f>
        <v>0</v>
      </c>
      <c r="AI918" s="411">
        <f t="shared" ref="AI918" si="2734">AI917</f>
        <v>0</v>
      </c>
      <c r="AJ918" s="411">
        <f t="shared" ref="AJ918" si="2735">AJ917</f>
        <v>0</v>
      </c>
      <c r="AK918" s="411">
        <f t="shared" ref="AK918" si="2736">AK917</f>
        <v>0</v>
      </c>
      <c r="AL918" s="411">
        <f t="shared" ref="AL918" si="2737">AL917</f>
        <v>0</v>
      </c>
      <c r="AM918" s="306"/>
    </row>
    <row r="919" spans="1:39" ht="15" hidden="1" outlineLevel="1">
      <c r="A919" s="532"/>
      <c r="B919" s="428"/>
      <c r="C919" s="291"/>
      <c r="D919" s="291"/>
      <c r="E919" s="291"/>
      <c r="F919" s="291"/>
      <c r="G919" s="291"/>
      <c r="H919" s="291"/>
      <c r="I919" s="291"/>
      <c r="J919" s="291"/>
      <c r="K919" s="291"/>
      <c r="L919" s="291"/>
      <c r="M919" s="291"/>
      <c r="N919" s="291"/>
      <c r="O919" s="291"/>
      <c r="P919" s="291"/>
      <c r="Q919" s="291"/>
      <c r="R919" s="291"/>
      <c r="S919" s="291"/>
      <c r="T919" s="291"/>
      <c r="U919" s="291"/>
      <c r="V919" s="291"/>
      <c r="W919" s="291"/>
      <c r="X919" s="291"/>
      <c r="Y919" s="412"/>
      <c r="Z919" s="425"/>
      <c r="AA919" s="425"/>
      <c r="AB919" s="425"/>
      <c r="AC919" s="425"/>
      <c r="AD919" s="425"/>
      <c r="AE919" s="425"/>
      <c r="AF919" s="425"/>
      <c r="AG919" s="425"/>
      <c r="AH919" s="425"/>
      <c r="AI919" s="425"/>
      <c r="AJ919" s="425"/>
      <c r="AK919" s="425"/>
      <c r="AL919" s="425"/>
      <c r="AM919" s="306"/>
    </row>
    <row r="920" spans="1:39" ht="45" hidden="1" outlineLevel="1">
      <c r="A920" s="532">
        <v>44</v>
      </c>
      <c r="B920" s="428" t="s">
        <v>136</v>
      </c>
      <c r="C920" s="291" t="s">
        <v>25</v>
      </c>
      <c r="D920" s="295"/>
      <c r="E920" s="295"/>
      <c r="F920" s="295"/>
      <c r="G920" s="295"/>
      <c r="H920" s="295"/>
      <c r="I920" s="295"/>
      <c r="J920" s="295"/>
      <c r="K920" s="295"/>
      <c r="L920" s="295"/>
      <c r="M920" s="295"/>
      <c r="N920" s="295">
        <v>12</v>
      </c>
      <c r="O920" s="295"/>
      <c r="P920" s="295"/>
      <c r="Q920" s="295"/>
      <c r="R920" s="295"/>
      <c r="S920" s="295"/>
      <c r="T920" s="295"/>
      <c r="U920" s="295"/>
      <c r="V920" s="295"/>
      <c r="W920" s="295"/>
      <c r="X920" s="295"/>
      <c r="Y920" s="426"/>
      <c r="Z920" s="415"/>
      <c r="AA920" s="415"/>
      <c r="AB920" s="415"/>
      <c r="AC920" s="415"/>
      <c r="AD920" s="415"/>
      <c r="AE920" s="415"/>
      <c r="AF920" s="415"/>
      <c r="AG920" s="415"/>
      <c r="AH920" s="415"/>
      <c r="AI920" s="415"/>
      <c r="AJ920" s="415"/>
      <c r="AK920" s="415"/>
      <c r="AL920" s="415"/>
      <c r="AM920" s="296">
        <f>SUM(Y920:AL920)</f>
        <v>0</v>
      </c>
    </row>
    <row r="921" spans="1:39" ht="15" hidden="1" outlineLevel="1">
      <c r="A921" s="532"/>
      <c r="B921" s="294" t="s">
        <v>342</v>
      </c>
      <c r="C921" s="291" t="s">
        <v>163</v>
      </c>
      <c r="D921" s="295"/>
      <c r="E921" s="295"/>
      <c r="F921" s="295"/>
      <c r="G921" s="295"/>
      <c r="H921" s="295"/>
      <c r="I921" s="295"/>
      <c r="J921" s="295"/>
      <c r="K921" s="295"/>
      <c r="L921" s="295"/>
      <c r="M921" s="295"/>
      <c r="N921" s="295">
        <f>N920</f>
        <v>12</v>
      </c>
      <c r="O921" s="295"/>
      <c r="P921" s="295"/>
      <c r="Q921" s="295"/>
      <c r="R921" s="295"/>
      <c r="S921" s="295"/>
      <c r="T921" s="295"/>
      <c r="U921" s="295"/>
      <c r="V921" s="295"/>
      <c r="W921" s="295"/>
      <c r="X921" s="295"/>
      <c r="Y921" s="411">
        <f>Y920</f>
        <v>0</v>
      </c>
      <c r="Z921" s="411">
        <f t="shared" ref="Z921" si="2738">Z920</f>
        <v>0</v>
      </c>
      <c r="AA921" s="411">
        <f t="shared" ref="AA921" si="2739">AA920</f>
        <v>0</v>
      </c>
      <c r="AB921" s="411">
        <f t="shared" ref="AB921" si="2740">AB920</f>
        <v>0</v>
      </c>
      <c r="AC921" s="411">
        <f t="shared" ref="AC921" si="2741">AC920</f>
        <v>0</v>
      </c>
      <c r="AD921" s="411">
        <f t="shared" ref="AD921" si="2742">AD920</f>
        <v>0</v>
      </c>
      <c r="AE921" s="411">
        <f t="shared" ref="AE921" si="2743">AE920</f>
        <v>0</v>
      </c>
      <c r="AF921" s="411">
        <f t="shared" ref="AF921" si="2744">AF920</f>
        <v>0</v>
      </c>
      <c r="AG921" s="411">
        <f t="shared" ref="AG921" si="2745">AG920</f>
        <v>0</v>
      </c>
      <c r="AH921" s="411">
        <f t="shared" ref="AH921" si="2746">AH920</f>
        <v>0</v>
      </c>
      <c r="AI921" s="411">
        <f t="shared" ref="AI921" si="2747">AI920</f>
        <v>0</v>
      </c>
      <c r="AJ921" s="411">
        <f t="shared" ref="AJ921" si="2748">AJ920</f>
        <v>0</v>
      </c>
      <c r="AK921" s="411">
        <f t="shared" ref="AK921" si="2749">AK920</f>
        <v>0</v>
      </c>
      <c r="AL921" s="411">
        <f t="shared" ref="AL921" si="2750">AL920</f>
        <v>0</v>
      </c>
      <c r="AM921" s="306"/>
    </row>
    <row r="922" spans="1:39" ht="15" hidden="1" outlineLevel="1">
      <c r="A922" s="532"/>
      <c r="B922" s="428"/>
      <c r="C922" s="291"/>
      <c r="D922" s="291"/>
      <c r="E922" s="291"/>
      <c r="F922" s="291"/>
      <c r="G922" s="291"/>
      <c r="H922" s="291"/>
      <c r="I922" s="291"/>
      <c r="J922" s="291"/>
      <c r="K922" s="291"/>
      <c r="L922" s="291"/>
      <c r="M922" s="291"/>
      <c r="N922" s="291"/>
      <c r="O922" s="291"/>
      <c r="P922" s="291"/>
      <c r="Q922" s="291"/>
      <c r="R922" s="291"/>
      <c r="S922" s="291"/>
      <c r="T922" s="291"/>
      <c r="U922" s="291"/>
      <c r="V922" s="291"/>
      <c r="W922" s="291"/>
      <c r="X922" s="291"/>
      <c r="Y922" s="412"/>
      <c r="Z922" s="425"/>
      <c r="AA922" s="425"/>
      <c r="AB922" s="425"/>
      <c r="AC922" s="425"/>
      <c r="AD922" s="425"/>
      <c r="AE922" s="425"/>
      <c r="AF922" s="425"/>
      <c r="AG922" s="425"/>
      <c r="AH922" s="425"/>
      <c r="AI922" s="425"/>
      <c r="AJ922" s="425"/>
      <c r="AK922" s="425"/>
      <c r="AL922" s="425"/>
      <c r="AM922" s="306"/>
    </row>
    <row r="923" spans="1:39" ht="30" hidden="1" outlineLevel="1">
      <c r="A923" s="532">
        <v>45</v>
      </c>
      <c r="B923" s="428" t="s">
        <v>137</v>
      </c>
      <c r="C923" s="291" t="s">
        <v>25</v>
      </c>
      <c r="D923" s="295"/>
      <c r="E923" s="295"/>
      <c r="F923" s="295"/>
      <c r="G923" s="295"/>
      <c r="H923" s="295"/>
      <c r="I923" s="295"/>
      <c r="J923" s="295"/>
      <c r="K923" s="295"/>
      <c r="L923" s="295"/>
      <c r="M923" s="295"/>
      <c r="N923" s="295">
        <v>12</v>
      </c>
      <c r="O923" s="295"/>
      <c r="P923" s="295"/>
      <c r="Q923" s="295"/>
      <c r="R923" s="295"/>
      <c r="S923" s="295"/>
      <c r="T923" s="295"/>
      <c r="U923" s="295"/>
      <c r="V923" s="295"/>
      <c r="W923" s="295"/>
      <c r="X923" s="295"/>
      <c r="Y923" s="426"/>
      <c r="Z923" s="415"/>
      <c r="AA923" s="415"/>
      <c r="AB923" s="415"/>
      <c r="AC923" s="415"/>
      <c r="AD923" s="415"/>
      <c r="AE923" s="415"/>
      <c r="AF923" s="415"/>
      <c r="AG923" s="415"/>
      <c r="AH923" s="415"/>
      <c r="AI923" s="415"/>
      <c r="AJ923" s="415"/>
      <c r="AK923" s="415"/>
      <c r="AL923" s="415"/>
      <c r="AM923" s="296">
        <f>SUM(Y923:AL923)</f>
        <v>0</v>
      </c>
    </row>
    <row r="924" spans="1:39" ht="15" hidden="1" outlineLevel="1">
      <c r="A924" s="532"/>
      <c r="B924" s="294" t="s">
        <v>342</v>
      </c>
      <c r="C924" s="291" t="s">
        <v>163</v>
      </c>
      <c r="D924" s="295"/>
      <c r="E924" s="295"/>
      <c r="F924" s="295"/>
      <c r="G924" s="295"/>
      <c r="H924" s="295"/>
      <c r="I924" s="295"/>
      <c r="J924" s="295"/>
      <c r="K924" s="295"/>
      <c r="L924" s="295"/>
      <c r="M924" s="295"/>
      <c r="N924" s="295">
        <f>N923</f>
        <v>12</v>
      </c>
      <c r="O924" s="295"/>
      <c r="P924" s="295"/>
      <c r="Q924" s="295"/>
      <c r="R924" s="295"/>
      <c r="S924" s="295"/>
      <c r="T924" s="295"/>
      <c r="U924" s="295"/>
      <c r="V924" s="295"/>
      <c r="W924" s="295"/>
      <c r="X924" s="295"/>
      <c r="Y924" s="411">
        <f>Y923</f>
        <v>0</v>
      </c>
      <c r="Z924" s="411">
        <f t="shared" ref="Z924" si="2751">Z923</f>
        <v>0</v>
      </c>
      <c r="AA924" s="411">
        <f t="shared" ref="AA924" si="2752">AA923</f>
        <v>0</v>
      </c>
      <c r="AB924" s="411">
        <f t="shared" ref="AB924" si="2753">AB923</f>
        <v>0</v>
      </c>
      <c r="AC924" s="411">
        <f t="shared" ref="AC924" si="2754">AC923</f>
        <v>0</v>
      </c>
      <c r="AD924" s="411">
        <f t="shared" ref="AD924" si="2755">AD923</f>
        <v>0</v>
      </c>
      <c r="AE924" s="411">
        <f t="shared" ref="AE924" si="2756">AE923</f>
        <v>0</v>
      </c>
      <c r="AF924" s="411">
        <f t="shared" ref="AF924" si="2757">AF923</f>
        <v>0</v>
      </c>
      <c r="AG924" s="411">
        <f t="shared" ref="AG924" si="2758">AG923</f>
        <v>0</v>
      </c>
      <c r="AH924" s="411">
        <f t="shared" ref="AH924" si="2759">AH923</f>
        <v>0</v>
      </c>
      <c r="AI924" s="411">
        <f t="shared" ref="AI924" si="2760">AI923</f>
        <v>0</v>
      </c>
      <c r="AJ924" s="411">
        <f t="shared" ref="AJ924" si="2761">AJ923</f>
        <v>0</v>
      </c>
      <c r="AK924" s="411">
        <f t="shared" ref="AK924" si="2762">AK923</f>
        <v>0</v>
      </c>
      <c r="AL924" s="411">
        <f t="shared" ref="AL924" si="2763">AL923</f>
        <v>0</v>
      </c>
      <c r="AM924" s="306"/>
    </row>
    <row r="925" spans="1:39" ht="15" hidden="1" outlineLevel="1">
      <c r="A925" s="532"/>
      <c r="B925" s="428"/>
      <c r="C925" s="291"/>
      <c r="D925" s="291"/>
      <c r="E925" s="291"/>
      <c r="F925" s="291"/>
      <c r="G925" s="291"/>
      <c r="H925" s="291"/>
      <c r="I925" s="291"/>
      <c r="J925" s="291"/>
      <c r="K925" s="291"/>
      <c r="L925" s="291"/>
      <c r="M925" s="291"/>
      <c r="N925" s="291"/>
      <c r="O925" s="291"/>
      <c r="P925" s="291"/>
      <c r="Q925" s="291"/>
      <c r="R925" s="291"/>
      <c r="S925" s="291"/>
      <c r="T925" s="291"/>
      <c r="U925" s="291"/>
      <c r="V925" s="291"/>
      <c r="W925" s="291"/>
      <c r="X925" s="291"/>
      <c r="Y925" s="412"/>
      <c r="Z925" s="425"/>
      <c r="AA925" s="425"/>
      <c r="AB925" s="425"/>
      <c r="AC925" s="425"/>
      <c r="AD925" s="425"/>
      <c r="AE925" s="425"/>
      <c r="AF925" s="425"/>
      <c r="AG925" s="425"/>
      <c r="AH925" s="425"/>
      <c r="AI925" s="425"/>
      <c r="AJ925" s="425"/>
      <c r="AK925" s="425"/>
      <c r="AL925" s="425"/>
      <c r="AM925" s="306"/>
    </row>
    <row r="926" spans="1:39" ht="30" hidden="1" outlineLevel="1">
      <c r="A926" s="532">
        <v>46</v>
      </c>
      <c r="B926" s="428" t="s">
        <v>138</v>
      </c>
      <c r="C926" s="291" t="s">
        <v>25</v>
      </c>
      <c r="D926" s="295"/>
      <c r="E926" s="295"/>
      <c r="F926" s="295"/>
      <c r="G926" s="295"/>
      <c r="H926" s="295"/>
      <c r="I926" s="295"/>
      <c r="J926" s="295"/>
      <c r="K926" s="295"/>
      <c r="L926" s="295"/>
      <c r="M926" s="295"/>
      <c r="N926" s="295">
        <v>12</v>
      </c>
      <c r="O926" s="295"/>
      <c r="P926" s="295"/>
      <c r="Q926" s="295"/>
      <c r="R926" s="295"/>
      <c r="S926" s="295"/>
      <c r="T926" s="295"/>
      <c r="U926" s="295"/>
      <c r="V926" s="295"/>
      <c r="W926" s="295"/>
      <c r="X926" s="295"/>
      <c r="Y926" s="426"/>
      <c r="Z926" s="415"/>
      <c r="AA926" s="415"/>
      <c r="AB926" s="415"/>
      <c r="AC926" s="415"/>
      <c r="AD926" s="415"/>
      <c r="AE926" s="415"/>
      <c r="AF926" s="415"/>
      <c r="AG926" s="415"/>
      <c r="AH926" s="415"/>
      <c r="AI926" s="415"/>
      <c r="AJ926" s="415"/>
      <c r="AK926" s="415"/>
      <c r="AL926" s="415"/>
      <c r="AM926" s="296">
        <f>SUM(Y926:AL926)</f>
        <v>0</v>
      </c>
    </row>
    <row r="927" spans="1:39" ht="15" hidden="1" outlineLevel="1">
      <c r="A927" s="532"/>
      <c r="B927" s="294" t="s">
        <v>342</v>
      </c>
      <c r="C927" s="291" t="s">
        <v>163</v>
      </c>
      <c r="D927" s="295"/>
      <c r="E927" s="295"/>
      <c r="F927" s="295"/>
      <c r="G927" s="295"/>
      <c r="H927" s="295"/>
      <c r="I927" s="295"/>
      <c r="J927" s="295"/>
      <c r="K927" s="295"/>
      <c r="L927" s="295"/>
      <c r="M927" s="295"/>
      <c r="N927" s="295">
        <f>N926</f>
        <v>12</v>
      </c>
      <c r="O927" s="295"/>
      <c r="P927" s="295"/>
      <c r="Q927" s="295"/>
      <c r="R927" s="295"/>
      <c r="S927" s="295"/>
      <c r="T927" s="295"/>
      <c r="U927" s="295"/>
      <c r="V927" s="295"/>
      <c r="W927" s="295"/>
      <c r="X927" s="295"/>
      <c r="Y927" s="411">
        <f>Y926</f>
        <v>0</v>
      </c>
      <c r="Z927" s="411">
        <f t="shared" ref="Z927" si="2764">Z926</f>
        <v>0</v>
      </c>
      <c r="AA927" s="411">
        <f t="shared" ref="AA927" si="2765">AA926</f>
        <v>0</v>
      </c>
      <c r="AB927" s="411">
        <f t="shared" ref="AB927" si="2766">AB926</f>
        <v>0</v>
      </c>
      <c r="AC927" s="411">
        <f t="shared" ref="AC927" si="2767">AC926</f>
        <v>0</v>
      </c>
      <c r="AD927" s="411">
        <f t="shared" ref="AD927" si="2768">AD926</f>
        <v>0</v>
      </c>
      <c r="AE927" s="411">
        <f t="shared" ref="AE927" si="2769">AE926</f>
        <v>0</v>
      </c>
      <c r="AF927" s="411">
        <f t="shared" ref="AF927" si="2770">AF926</f>
        <v>0</v>
      </c>
      <c r="AG927" s="411">
        <f t="shared" ref="AG927" si="2771">AG926</f>
        <v>0</v>
      </c>
      <c r="AH927" s="411">
        <f t="shared" ref="AH927" si="2772">AH926</f>
        <v>0</v>
      </c>
      <c r="AI927" s="411">
        <f t="shared" ref="AI927" si="2773">AI926</f>
        <v>0</v>
      </c>
      <c r="AJ927" s="411">
        <f t="shared" ref="AJ927" si="2774">AJ926</f>
        <v>0</v>
      </c>
      <c r="AK927" s="411">
        <f t="shared" ref="AK927" si="2775">AK926</f>
        <v>0</v>
      </c>
      <c r="AL927" s="411">
        <f t="shared" ref="AL927" si="2776">AL926</f>
        <v>0</v>
      </c>
      <c r="AM927" s="306"/>
    </row>
    <row r="928" spans="1:39" ht="15" hidden="1" outlineLevel="1">
      <c r="A928" s="532"/>
      <c r="B928" s="428"/>
      <c r="C928" s="291"/>
      <c r="D928" s="291"/>
      <c r="E928" s="291"/>
      <c r="F928" s="291"/>
      <c r="G928" s="291"/>
      <c r="H928" s="291"/>
      <c r="I928" s="291"/>
      <c r="J928" s="291"/>
      <c r="K928" s="291"/>
      <c r="L928" s="291"/>
      <c r="M928" s="291"/>
      <c r="N928" s="291"/>
      <c r="O928" s="291"/>
      <c r="P928" s="291"/>
      <c r="Q928" s="291"/>
      <c r="R928" s="291"/>
      <c r="S928" s="291"/>
      <c r="T928" s="291"/>
      <c r="U928" s="291"/>
      <c r="V928" s="291"/>
      <c r="W928" s="291"/>
      <c r="X928" s="291"/>
      <c r="Y928" s="412"/>
      <c r="Z928" s="425"/>
      <c r="AA928" s="425"/>
      <c r="AB928" s="425"/>
      <c r="AC928" s="425"/>
      <c r="AD928" s="425"/>
      <c r="AE928" s="425"/>
      <c r="AF928" s="425"/>
      <c r="AG928" s="425"/>
      <c r="AH928" s="425"/>
      <c r="AI928" s="425"/>
      <c r="AJ928" s="425"/>
      <c r="AK928" s="425"/>
      <c r="AL928" s="425"/>
      <c r="AM928" s="306"/>
    </row>
    <row r="929" spans="1:39" ht="30" hidden="1" outlineLevel="1">
      <c r="A929" s="532">
        <v>47</v>
      </c>
      <c r="B929" s="428" t="s">
        <v>139</v>
      </c>
      <c r="C929" s="291" t="s">
        <v>25</v>
      </c>
      <c r="D929" s="295"/>
      <c r="E929" s="295"/>
      <c r="F929" s="295"/>
      <c r="G929" s="295"/>
      <c r="H929" s="295"/>
      <c r="I929" s="295"/>
      <c r="J929" s="295"/>
      <c r="K929" s="295"/>
      <c r="L929" s="295"/>
      <c r="M929" s="295"/>
      <c r="N929" s="295">
        <v>12</v>
      </c>
      <c r="O929" s="295"/>
      <c r="P929" s="295"/>
      <c r="Q929" s="295"/>
      <c r="R929" s="295"/>
      <c r="S929" s="295"/>
      <c r="T929" s="295"/>
      <c r="U929" s="295"/>
      <c r="V929" s="295"/>
      <c r="W929" s="295"/>
      <c r="X929" s="295"/>
      <c r="Y929" s="426"/>
      <c r="Z929" s="415"/>
      <c r="AA929" s="415"/>
      <c r="AB929" s="415"/>
      <c r="AC929" s="415"/>
      <c r="AD929" s="415"/>
      <c r="AE929" s="415"/>
      <c r="AF929" s="415"/>
      <c r="AG929" s="415"/>
      <c r="AH929" s="415"/>
      <c r="AI929" s="415"/>
      <c r="AJ929" s="415"/>
      <c r="AK929" s="415"/>
      <c r="AL929" s="415"/>
      <c r="AM929" s="296">
        <f>SUM(Y929:AL929)</f>
        <v>0</v>
      </c>
    </row>
    <row r="930" spans="1:39" ht="15" hidden="1" outlineLevel="1">
      <c r="A930" s="532"/>
      <c r="B930" s="294" t="s">
        <v>342</v>
      </c>
      <c r="C930" s="291" t="s">
        <v>163</v>
      </c>
      <c r="D930" s="295"/>
      <c r="E930" s="295"/>
      <c r="F930" s="295"/>
      <c r="G930" s="295"/>
      <c r="H930" s="295"/>
      <c r="I930" s="295"/>
      <c r="J930" s="295"/>
      <c r="K930" s="295"/>
      <c r="L930" s="295"/>
      <c r="M930" s="295"/>
      <c r="N930" s="295">
        <f>N929</f>
        <v>12</v>
      </c>
      <c r="O930" s="295"/>
      <c r="P930" s="295"/>
      <c r="Q930" s="295"/>
      <c r="R930" s="295"/>
      <c r="S930" s="295"/>
      <c r="T930" s="295"/>
      <c r="U930" s="295"/>
      <c r="V930" s="295"/>
      <c r="W930" s="295"/>
      <c r="X930" s="295"/>
      <c r="Y930" s="411">
        <f>Y929</f>
        <v>0</v>
      </c>
      <c r="Z930" s="411">
        <f t="shared" ref="Z930" si="2777">Z929</f>
        <v>0</v>
      </c>
      <c r="AA930" s="411">
        <f t="shared" ref="AA930" si="2778">AA929</f>
        <v>0</v>
      </c>
      <c r="AB930" s="411">
        <f t="shared" ref="AB930" si="2779">AB929</f>
        <v>0</v>
      </c>
      <c r="AC930" s="411">
        <f t="shared" ref="AC930" si="2780">AC929</f>
        <v>0</v>
      </c>
      <c r="AD930" s="411">
        <f t="shared" ref="AD930" si="2781">AD929</f>
        <v>0</v>
      </c>
      <c r="AE930" s="411">
        <f t="shared" ref="AE930" si="2782">AE929</f>
        <v>0</v>
      </c>
      <c r="AF930" s="411">
        <f t="shared" ref="AF930" si="2783">AF929</f>
        <v>0</v>
      </c>
      <c r="AG930" s="411">
        <f t="shared" ref="AG930" si="2784">AG929</f>
        <v>0</v>
      </c>
      <c r="AH930" s="411">
        <f t="shared" ref="AH930" si="2785">AH929</f>
        <v>0</v>
      </c>
      <c r="AI930" s="411">
        <f t="shared" ref="AI930" si="2786">AI929</f>
        <v>0</v>
      </c>
      <c r="AJ930" s="411">
        <f t="shared" ref="AJ930" si="2787">AJ929</f>
        <v>0</v>
      </c>
      <c r="AK930" s="411">
        <f t="shared" ref="AK930" si="2788">AK929</f>
        <v>0</v>
      </c>
      <c r="AL930" s="411">
        <f t="shared" ref="AL930" si="2789">AL929</f>
        <v>0</v>
      </c>
      <c r="AM930" s="306"/>
    </row>
    <row r="931" spans="1:39" ht="15" hidden="1" outlineLevel="1">
      <c r="A931" s="532"/>
      <c r="B931" s="428"/>
      <c r="C931" s="291"/>
      <c r="D931" s="291"/>
      <c r="E931" s="291"/>
      <c r="F931" s="291"/>
      <c r="G931" s="291"/>
      <c r="H931" s="291"/>
      <c r="I931" s="291"/>
      <c r="J931" s="291"/>
      <c r="K931" s="291"/>
      <c r="L931" s="291"/>
      <c r="M931" s="291"/>
      <c r="N931" s="291"/>
      <c r="O931" s="291"/>
      <c r="P931" s="291"/>
      <c r="Q931" s="291"/>
      <c r="R931" s="291"/>
      <c r="S931" s="291"/>
      <c r="T931" s="291"/>
      <c r="U931" s="291"/>
      <c r="V931" s="291"/>
      <c r="W931" s="291"/>
      <c r="X931" s="291"/>
      <c r="Y931" s="412"/>
      <c r="Z931" s="425"/>
      <c r="AA931" s="425"/>
      <c r="AB931" s="425"/>
      <c r="AC931" s="425"/>
      <c r="AD931" s="425"/>
      <c r="AE931" s="425"/>
      <c r="AF931" s="425"/>
      <c r="AG931" s="425"/>
      <c r="AH931" s="425"/>
      <c r="AI931" s="425"/>
      <c r="AJ931" s="425"/>
      <c r="AK931" s="425"/>
      <c r="AL931" s="425"/>
      <c r="AM931" s="306"/>
    </row>
    <row r="932" spans="1:39" ht="30" hidden="1" outlineLevel="1">
      <c r="A932" s="532">
        <v>48</v>
      </c>
      <c r="B932" s="428" t="s">
        <v>140</v>
      </c>
      <c r="C932" s="291" t="s">
        <v>25</v>
      </c>
      <c r="D932" s="295"/>
      <c r="E932" s="295"/>
      <c r="F932" s="295"/>
      <c r="G932" s="295"/>
      <c r="H932" s="295"/>
      <c r="I932" s="295"/>
      <c r="J932" s="295"/>
      <c r="K932" s="295"/>
      <c r="L932" s="295"/>
      <c r="M932" s="295"/>
      <c r="N932" s="295">
        <v>12</v>
      </c>
      <c r="O932" s="295"/>
      <c r="P932" s="295"/>
      <c r="Q932" s="295"/>
      <c r="R932" s="295"/>
      <c r="S932" s="295"/>
      <c r="T932" s="295"/>
      <c r="U932" s="295"/>
      <c r="V932" s="295"/>
      <c r="W932" s="295"/>
      <c r="X932" s="295"/>
      <c r="Y932" s="426"/>
      <c r="Z932" s="415"/>
      <c r="AA932" s="415"/>
      <c r="AB932" s="415"/>
      <c r="AC932" s="415"/>
      <c r="AD932" s="415"/>
      <c r="AE932" s="415"/>
      <c r="AF932" s="415"/>
      <c r="AG932" s="415"/>
      <c r="AH932" s="415"/>
      <c r="AI932" s="415"/>
      <c r="AJ932" s="415"/>
      <c r="AK932" s="415"/>
      <c r="AL932" s="415"/>
      <c r="AM932" s="296">
        <f>SUM(Y932:AL932)</f>
        <v>0</v>
      </c>
    </row>
    <row r="933" spans="1:39" ht="15" hidden="1" outlineLevel="1">
      <c r="A933" s="532"/>
      <c r="B933" s="294" t="s">
        <v>342</v>
      </c>
      <c r="C933" s="291" t="s">
        <v>163</v>
      </c>
      <c r="D933" s="295"/>
      <c r="E933" s="295"/>
      <c r="F933" s="295"/>
      <c r="G933" s="295"/>
      <c r="H933" s="295"/>
      <c r="I933" s="295"/>
      <c r="J933" s="295"/>
      <c r="K933" s="295"/>
      <c r="L933" s="295"/>
      <c r="M933" s="295"/>
      <c r="N933" s="295">
        <f>N932</f>
        <v>12</v>
      </c>
      <c r="O933" s="295"/>
      <c r="P933" s="295"/>
      <c r="Q933" s="295"/>
      <c r="R933" s="295"/>
      <c r="S933" s="295"/>
      <c r="T933" s="295"/>
      <c r="U933" s="295"/>
      <c r="V933" s="295"/>
      <c r="W933" s="295"/>
      <c r="X933" s="295"/>
      <c r="Y933" s="411">
        <f>Y932</f>
        <v>0</v>
      </c>
      <c r="Z933" s="411">
        <f t="shared" ref="Z933" si="2790">Z932</f>
        <v>0</v>
      </c>
      <c r="AA933" s="411">
        <f t="shared" ref="AA933" si="2791">AA932</f>
        <v>0</v>
      </c>
      <c r="AB933" s="411">
        <f t="shared" ref="AB933" si="2792">AB932</f>
        <v>0</v>
      </c>
      <c r="AC933" s="411">
        <f t="shared" ref="AC933" si="2793">AC932</f>
        <v>0</v>
      </c>
      <c r="AD933" s="411">
        <f t="shared" ref="AD933" si="2794">AD932</f>
        <v>0</v>
      </c>
      <c r="AE933" s="411">
        <f t="shared" ref="AE933" si="2795">AE932</f>
        <v>0</v>
      </c>
      <c r="AF933" s="411">
        <f t="shared" ref="AF933" si="2796">AF932</f>
        <v>0</v>
      </c>
      <c r="AG933" s="411">
        <f t="shared" ref="AG933" si="2797">AG932</f>
        <v>0</v>
      </c>
      <c r="AH933" s="411">
        <f t="shared" ref="AH933" si="2798">AH932</f>
        <v>0</v>
      </c>
      <c r="AI933" s="411">
        <f t="shared" ref="AI933" si="2799">AI932</f>
        <v>0</v>
      </c>
      <c r="AJ933" s="411">
        <f t="shared" ref="AJ933" si="2800">AJ932</f>
        <v>0</v>
      </c>
      <c r="AK933" s="411">
        <f t="shared" ref="AK933" si="2801">AK932</f>
        <v>0</v>
      </c>
      <c r="AL933" s="411">
        <f t="shared" ref="AL933" si="2802">AL932</f>
        <v>0</v>
      </c>
      <c r="AM933" s="306"/>
    </row>
    <row r="934" spans="1:39" ht="15" hidden="1" outlineLevel="1">
      <c r="A934" s="532"/>
      <c r="B934" s="428"/>
      <c r="C934" s="291"/>
      <c r="D934" s="291"/>
      <c r="E934" s="291"/>
      <c r="F934" s="291"/>
      <c r="G934" s="291"/>
      <c r="H934" s="291"/>
      <c r="I934" s="291"/>
      <c r="J934" s="291"/>
      <c r="K934" s="291"/>
      <c r="L934" s="291"/>
      <c r="M934" s="291"/>
      <c r="N934" s="291"/>
      <c r="O934" s="291"/>
      <c r="P934" s="291"/>
      <c r="Q934" s="291"/>
      <c r="R934" s="291"/>
      <c r="S934" s="291"/>
      <c r="T934" s="291"/>
      <c r="U934" s="291"/>
      <c r="V934" s="291"/>
      <c r="W934" s="291"/>
      <c r="X934" s="291"/>
      <c r="Y934" s="412"/>
      <c r="Z934" s="425"/>
      <c r="AA934" s="425"/>
      <c r="AB934" s="425"/>
      <c r="AC934" s="425"/>
      <c r="AD934" s="425"/>
      <c r="AE934" s="425"/>
      <c r="AF934" s="425"/>
      <c r="AG934" s="425"/>
      <c r="AH934" s="425"/>
      <c r="AI934" s="425"/>
      <c r="AJ934" s="425"/>
      <c r="AK934" s="425"/>
      <c r="AL934" s="425"/>
      <c r="AM934" s="306"/>
    </row>
    <row r="935" spans="1:39" ht="30" hidden="1" outlineLevel="1">
      <c r="A935" s="532">
        <v>49</v>
      </c>
      <c r="B935" s="428" t="s">
        <v>141</v>
      </c>
      <c r="C935" s="291" t="s">
        <v>25</v>
      </c>
      <c r="D935" s="295"/>
      <c r="E935" s="295"/>
      <c r="F935" s="295"/>
      <c r="G935" s="295"/>
      <c r="H935" s="295"/>
      <c r="I935" s="295"/>
      <c r="J935" s="295"/>
      <c r="K935" s="295"/>
      <c r="L935" s="295"/>
      <c r="M935" s="295"/>
      <c r="N935" s="295">
        <v>12</v>
      </c>
      <c r="O935" s="295"/>
      <c r="P935" s="295"/>
      <c r="Q935" s="295"/>
      <c r="R935" s="295"/>
      <c r="S935" s="295"/>
      <c r="T935" s="295"/>
      <c r="U935" s="295"/>
      <c r="V935" s="295"/>
      <c r="W935" s="295"/>
      <c r="X935" s="295"/>
      <c r="Y935" s="426"/>
      <c r="Z935" s="415"/>
      <c r="AA935" s="415"/>
      <c r="AB935" s="415"/>
      <c r="AC935" s="415"/>
      <c r="AD935" s="415"/>
      <c r="AE935" s="415"/>
      <c r="AF935" s="415"/>
      <c r="AG935" s="415"/>
      <c r="AH935" s="415"/>
      <c r="AI935" s="415"/>
      <c r="AJ935" s="415"/>
      <c r="AK935" s="415"/>
      <c r="AL935" s="415"/>
      <c r="AM935" s="296">
        <f>SUM(Y935:AL935)</f>
        <v>0</v>
      </c>
    </row>
    <row r="936" spans="1:39" ht="15" hidden="1" outlineLevel="1">
      <c r="A936" s="532"/>
      <c r="B936" s="294" t="s">
        <v>342</v>
      </c>
      <c r="C936" s="291" t="s">
        <v>163</v>
      </c>
      <c r="D936" s="295"/>
      <c r="E936" s="295"/>
      <c r="F936" s="295"/>
      <c r="G936" s="295"/>
      <c r="H936" s="295"/>
      <c r="I936" s="295"/>
      <c r="J936" s="295"/>
      <c r="K936" s="295"/>
      <c r="L936" s="295"/>
      <c r="M936" s="295"/>
      <c r="N936" s="295">
        <f>N935</f>
        <v>12</v>
      </c>
      <c r="O936" s="295"/>
      <c r="P936" s="295"/>
      <c r="Q936" s="295"/>
      <c r="R936" s="295"/>
      <c r="S936" s="295"/>
      <c r="T936" s="295"/>
      <c r="U936" s="295"/>
      <c r="V936" s="295"/>
      <c r="W936" s="295"/>
      <c r="X936" s="295"/>
      <c r="Y936" s="411">
        <f>Y935</f>
        <v>0</v>
      </c>
      <c r="Z936" s="411">
        <f t="shared" ref="Z936" si="2803">Z935</f>
        <v>0</v>
      </c>
      <c r="AA936" s="411">
        <f t="shared" ref="AA936" si="2804">AA935</f>
        <v>0</v>
      </c>
      <c r="AB936" s="411">
        <f t="shared" ref="AB936" si="2805">AB935</f>
        <v>0</v>
      </c>
      <c r="AC936" s="411">
        <f t="shared" ref="AC936" si="2806">AC935</f>
        <v>0</v>
      </c>
      <c r="AD936" s="411">
        <f t="shared" ref="AD936" si="2807">AD935</f>
        <v>0</v>
      </c>
      <c r="AE936" s="411">
        <f t="shared" ref="AE936" si="2808">AE935</f>
        <v>0</v>
      </c>
      <c r="AF936" s="411">
        <f t="shared" ref="AF936" si="2809">AF935</f>
        <v>0</v>
      </c>
      <c r="AG936" s="411">
        <f t="shared" ref="AG936" si="2810">AG935</f>
        <v>0</v>
      </c>
      <c r="AH936" s="411">
        <f t="shared" ref="AH936" si="2811">AH935</f>
        <v>0</v>
      </c>
      <c r="AI936" s="411">
        <f t="shared" ref="AI936" si="2812">AI935</f>
        <v>0</v>
      </c>
      <c r="AJ936" s="411">
        <f t="shared" ref="AJ936" si="2813">AJ935</f>
        <v>0</v>
      </c>
      <c r="AK936" s="411">
        <f t="shared" ref="AK936" si="2814">AK935</f>
        <v>0</v>
      </c>
      <c r="AL936" s="411">
        <f t="shared" ref="AL936" si="2815">AL935</f>
        <v>0</v>
      </c>
      <c r="AM936" s="306"/>
    </row>
    <row r="937" spans="1:39" ht="15" hidden="1" outlineLevel="1">
      <c r="A937" s="532"/>
      <c r="B937" s="294"/>
      <c r="C937" s="305"/>
      <c r="D937" s="291"/>
      <c r="E937" s="291"/>
      <c r="F937" s="291"/>
      <c r="G937" s="291"/>
      <c r="H937" s="291"/>
      <c r="I937" s="291"/>
      <c r="J937" s="291"/>
      <c r="K937" s="291"/>
      <c r="L937" s="291"/>
      <c r="M937" s="291"/>
      <c r="N937" s="291"/>
      <c r="O937" s="291"/>
      <c r="P937" s="291"/>
      <c r="Q937" s="291"/>
      <c r="R937" s="291"/>
      <c r="S937" s="291"/>
      <c r="T937" s="291"/>
      <c r="U937" s="291"/>
      <c r="V937" s="291"/>
      <c r="W937" s="291"/>
      <c r="X937" s="291"/>
      <c r="Y937" s="301"/>
      <c r="Z937" s="301"/>
      <c r="AA937" s="301"/>
      <c r="AB937" s="301"/>
      <c r="AC937" s="301"/>
      <c r="AD937" s="301"/>
      <c r="AE937" s="301"/>
      <c r="AF937" s="301"/>
      <c r="AG937" s="301"/>
      <c r="AH937" s="301"/>
      <c r="AI937" s="301"/>
      <c r="AJ937" s="301"/>
      <c r="AK937" s="301"/>
      <c r="AL937" s="301"/>
      <c r="AM937" s="306"/>
    </row>
    <row r="938" spans="1:39" ht="15.6" collapsed="1">
      <c r="B938" s="327" t="s">
        <v>328</v>
      </c>
      <c r="C938" s="329"/>
      <c r="D938" s="329">
        <f>SUM(D781:D936)</f>
        <v>0</v>
      </c>
      <c r="E938" s="329"/>
      <c r="F938" s="329"/>
      <c r="G938" s="329"/>
      <c r="H938" s="329"/>
      <c r="I938" s="329"/>
      <c r="J938" s="329"/>
      <c r="K938" s="329"/>
      <c r="L938" s="329"/>
      <c r="M938" s="329"/>
      <c r="N938" s="329"/>
      <c r="O938" s="329">
        <f>SUM(O781:O936)</f>
        <v>0</v>
      </c>
      <c r="P938" s="329"/>
      <c r="Q938" s="329"/>
      <c r="R938" s="329"/>
      <c r="S938" s="329"/>
      <c r="T938" s="329"/>
      <c r="U938" s="329"/>
      <c r="V938" s="329"/>
      <c r="W938" s="329"/>
      <c r="X938" s="329"/>
      <c r="Y938" s="329">
        <f>IF(Y779="kWh",SUMPRODUCT(D781:D936,Y781:Y936))</f>
        <v>0</v>
      </c>
      <c r="Z938" s="329">
        <f>IF(Z779="kWh",SUMPRODUCT(D781:D936,Z781:Z936))</f>
        <v>0</v>
      </c>
      <c r="AA938" s="329">
        <f>IF(AA779="kw",SUMPRODUCT(N781:N936,O781:O936,AA781:AA936),SUMPRODUCT(D781:D936,AA781:AA936))</f>
        <v>0</v>
      </c>
      <c r="AB938" s="329">
        <f>IF(AB779="kw",SUMPRODUCT(N781:N936,O781:O936,AB781:AB936),SUMPRODUCT(D781:D936,AB781:AB936))</f>
        <v>0</v>
      </c>
      <c r="AC938" s="329">
        <f>IF(AC779="kw",SUMPRODUCT(N781:N936,O781:O936,AC781:AC936),SUMPRODUCT(D781:D936,AC781:AC936))</f>
        <v>0</v>
      </c>
      <c r="AD938" s="329">
        <f>IF(AD779="kw",SUMPRODUCT(N781:N936,O781:O936,AD781:AD936),SUMPRODUCT(D781:D936,AD781:AD936))</f>
        <v>0</v>
      </c>
      <c r="AE938" s="329">
        <f>IF(AE779="kw",SUMPRODUCT(N781:N936,O781:O936,AE781:AE936),SUMPRODUCT(D781:D936,AE781:AE936))</f>
        <v>0</v>
      </c>
      <c r="AF938" s="329">
        <f>IF(AF779="kw",SUMPRODUCT(N781:N936,O781:O936,AF781:AF936),SUMPRODUCT(D781:D936,AF781:AF936))</f>
        <v>0</v>
      </c>
      <c r="AG938" s="329">
        <f>IF(AG779="kw",SUMPRODUCT(N781:N936,O781:O936,AG781:AG936),SUMPRODUCT(D781:D936,AG781:AG936))</f>
        <v>0</v>
      </c>
      <c r="AH938" s="329">
        <f>IF(AH779="kw",SUMPRODUCT(N781:N936,O781:O936,AH781:AH936),SUMPRODUCT(D781:D936,AH781:AH936))</f>
        <v>0</v>
      </c>
      <c r="AI938" s="329">
        <f>IF(AI779="kw",SUMPRODUCT(N781:N936,O781:O936,AI781:AI936),SUMPRODUCT(D781:D936,AI781:AI936))</f>
        <v>0</v>
      </c>
      <c r="AJ938" s="329">
        <f>IF(AJ779="kw",SUMPRODUCT(N781:N936,O781:O936,AJ781:AJ936),SUMPRODUCT(D781:D936,AJ781:AJ936))</f>
        <v>0</v>
      </c>
      <c r="AK938" s="329">
        <f>IF(AK779="kw",SUMPRODUCT(N781:N936,O781:O936,AK781:AK936),SUMPRODUCT(D781:D936,AK781:AK936))</f>
        <v>0</v>
      </c>
      <c r="AL938" s="329">
        <f>IF(AL779="kw",SUMPRODUCT(N781:N936,O781:O936,AL781:AL936),SUMPRODUCT(D781:D936,AL781:AL936))</f>
        <v>0</v>
      </c>
      <c r="AM938" s="330"/>
    </row>
    <row r="939" spans="1:39" ht="15.6">
      <c r="B939" s="391" t="s">
        <v>329</v>
      </c>
      <c r="C939" s="392"/>
      <c r="D939" s="392"/>
      <c r="E939" s="392"/>
      <c r="F939" s="392"/>
      <c r="G939" s="392"/>
      <c r="H939" s="392"/>
      <c r="I939" s="392"/>
      <c r="J939" s="392"/>
      <c r="K939" s="392"/>
      <c r="L939" s="392"/>
      <c r="M939" s="392"/>
      <c r="N939" s="392"/>
      <c r="O939" s="392"/>
      <c r="P939" s="392"/>
      <c r="Q939" s="392"/>
      <c r="R939" s="392"/>
      <c r="S939" s="392"/>
      <c r="T939" s="392"/>
      <c r="U939" s="392"/>
      <c r="V939" s="392"/>
      <c r="W939" s="392"/>
      <c r="X939" s="392"/>
      <c r="Y939" s="392">
        <f>HLOOKUP(Y594,'2. LRAMVA Threshold'!$B$42:$Q$53,11,FALSE)</f>
        <v>0</v>
      </c>
      <c r="Z939" s="392">
        <f>HLOOKUP(Z594,'2. LRAMVA Threshold'!$B$42:$Q$53,11,FALSE)</f>
        <v>0</v>
      </c>
      <c r="AA939" s="392">
        <f>HLOOKUP(AA594,'2. LRAMVA Threshold'!$B$42:$Q$53,11,FALSE)</f>
        <v>0</v>
      </c>
      <c r="AB939" s="392">
        <f>HLOOKUP(AB594,'2. LRAMVA Threshold'!$B$42:$Q$53,11,FALSE)</f>
        <v>0</v>
      </c>
      <c r="AC939" s="392">
        <f>HLOOKUP(AC594,'2. LRAMVA Threshold'!$B$42:$Q$53,11,FALSE)</f>
        <v>0</v>
      </c>
      <c r="AD939" s="392">
        <f>HLOOKUP(AD594,'2. LRAMVA Threshold'!$B$42:$Q$53,11,FALSE)</f>
        <v>0</v>
      </c>
      <c r="AE939" s="392">
        <f>HLOOKUP(AE594,'2. LRAMVA Threshold'!$B$42:$Q$53,11,FALSE)</f>
        <v>0</v>
      </c>
      <c r="AF939" s="392">
        <f>HLOOKUP(AF594,'2. LRAMVA Threshold'!$B$42:$Q$53,11,FALSE)</f>
        <v>0</v>
      </c>
      <c r="AG939" s="392">
        <f>HLOOKUP(AG594,'2. LRAMVA Threshold'!$B$42:$Q$53,11,FALSE)</f>
        <v>0</v>
      </c>
      <c r="AH939" s="392">
        <f>HLOOKUP(AH594,'2. LRAMVA Threshold'!$B$42:$Q$53,11,FALSE)</f>
        <v>0</v>
      </c>
      <c r="AI939" s="392">
        <f>HLOOKUP(AI594,'2. LRAMVA Threshold'!$B$42:$Q$53,11,FALSE)</f>
        <v>0</v>
      </c>
      <c r="AJ939" s="392">
        <f>HLOOKUP(AJ594,'2. LRAMVA Threshold'!$B$42:$Q$53,11,FALSE)</f>
        <v>0</v>
      </c>
      <c r="AK939" s="392">
        <f>HLOOKUP(AK594,'2. LRAMVA Threshold'!$B$42:$Q$53,11,FALSE)</f>
        <v>0</v>
      </c>
      <c r="AL939" s="392">
        <f>HLOOKUP(AL594,'2. LRAMVA Threshold'!$B$42:$Q$53,11,FALSE)</f>
        <v>0</v>
      </c>
      <c r="AM939" s="442"/>
    </row>
    <row r="940" spans="1:39" ht="15">
      <c r="B940" s="394"/>
      <c r="C940" s="432"/>
      <c r="D940" s="433"/>
      <c r="E940" s="433"/>
      <c r="F940" s="433"/>
      <c r="G940" s="433"/>
      <c r="H940" s="433"/>
      <c r="I940" s="433"/>
      <c r="J940" s="433"/>
      <c r="K940" s="433"/>
      <c r="L940" s="433"/>
      <c r="M940" s="433"/>
      <c r="N940" s="433"/>
      <c r="O940" s="434"/>
      <c r="P940" s="433"/>
      <c r="Q940" s="433"/>
      <c r="R940" s="433"/>
      <c r="S940" s="435"/>
      <c r="T940" s="435"/>
      <c r="U940" s="435"/>
      <c r="V940" s="435"/>
      <c r="W940" s="433"/>
      <c r="X940" s="433"/>
      <c r="Y940" s="436"/>
      <c r="Z940" s="436"/>
      <c r="AA940" s="436"/>
      <c r="AB940" s="436"/>
      <c r="AC940" s="436"/>
      <c r="AD940" s="436"/>
      <c r="AE940" s="436"/>
      <c r="AF940" s="399"/>
      <c r="AG940" s="399"/>
      <c r="AH940" s="399"/>
      <c r="AI940" s="399"/>
      <c r="AJ940" s="399"/>
      <c r="AK940" s="399"/>
      <c r="AL940" s="399"/>
      <c r="AM940" s="400"/>
    </row>
    <row r="941" spans="1:39" ht="15">
      <c r="B941" s="324" t="s">
        <v>330</v>
      </c>
      <c r="C941" s="338"/>
      <c r="D941" s="338"/>
      <c r="E941" s="376"/>
      <c r="F941" s="376"/>
      <c r="G941" s="376"/>
      <c r="H941" s="376"/>
      <c r="I941" s="376"/>
      <c r="J941" s="376"/>
      <c r="K941" s="376"/>
      <c r="L941" s="376"/>
      <c r="M941" s="376"/>
      <c r="N941" s="376"/>
      <c r="O941" s="291"/>
      <c r="P941" s="340"/>
      <c r="Q941" s="340"/>
      <c r="R941" s="340"/>
      <c r="S941" s="339"/>
      <c r="T941" s="339"/>
      <c r="U941" s="339"/>
      <c r="V941" s="339"/>
      <c r="W941" s="340"/>
      <c r="X941" s="340"/>
      <c r="Y941" s="341">
        <f>HLOOKUP(Y$35,'3.  Distribution Rates'!$C$122:$P$133,11,FALSE)</f>
        <v>0</v>
      </c>
      <c r="Z941" s="341">
        <f>HLOOKUP(Z$35,'3.  Distribution Rates'!$C$122:$P$133,11,FALSE)</f>
        <v>0</v>
      </c>
      <c r="AA941" s="341">
        <f>HLOOKUP(AA$35,'3.  Distribution Rates'!$C$122:$P$133,11,FALSE)</f>
        <v>0</v>
      </c>
      <c r="AB941" s="341">
        <f>HLOOKUP(AB$35,'3.  Distribution Rates'!$C$122:$P$133,11,FALSE)</f>
        <v>0</v>
      </c>
      <c r="AC941" s="341">
        <f>HLOOKUP(AC$35,'3.  Distribution Rates'!$C$122:$P$133,11,FALSE)</f>
        <v>0</v>
      </c>
      <c r="AD941" s="341">
        <f>HLOOKUP(AD$35,'3.  Distribution Rates'!$C$122:$P$133,11,FALSE)</f>
        <v>0</v>
      </c>
      <c r="AE941" s="341">
        <f>HLOOKUP(AE$35,'3.  Distribution Rates'!$C$122:$P$133,11,FALSE)</f>
        <v>0</v>
      </c>
      <c r="AF941" s="341">
        <f>HLOOKUP(AF$35,'3.  Distribution Rates'!$C$122:$P$133,11,FALSE)</f>
        <v>0</v>
      </c>
      <c r="AG941" s="341">
        <f>HLOOKUP(AG$35,'3.  Distribution Rates'!$C$122:$P$133,11,FALSE)</f>
        <v>0</v>
      </c>
      <c r="AH941" s="341">
        <f>HLOOKUP(AH$35,'3.  Distribution Rates'!$C$122:$P$133,11,FALSE)</f>
        <v>0</v>
      </c>
      <c r="AI941" s="341">
        <f>HLOOKUP(AI$35,'3.  Distribution Rates'!$C$122:$P$133,11,FALSE)</f>
        <v>0</v>
      </c>
      <c r="AJ941" s="341">
        <f>HLOOKUP(AJ$35,'3.  Distribution Rates'!$C$122:$P$133,11,FALSE)</f>
        <v>0</v>
      </c>
      <c r="AK941" s="341">
        <f>HLOOKUP(AK$35,'3.  Distribution Rates'!$C$122:$P$133,11,FALSE)</f>
        <v>0</v>
      </c>
      <c r="AL941" s="341">
        <f>HLOOKUP(AL$35,'3.  Distribution Rates'!$C$122:$P$133,11,FALSE)</f>
        <v>0</v>
      </c>
      <c r="AM941" s="377"/>
    </row>
    <row r="942" spans="1:39" ht="15">
      <c r="B942" s="324" t="s">
        <v>331</v>
      </c>
      <c r="C942" s="345"/>
      <c r="D942" s="309"/>
      <c r="E942" s="279"/>
      <c r="F942" s="279"/>
      <c r="G942" s="279"/>
      <c r="H942" s="279"/>
      <c r="I942" s="279"/>
      <c r="J942" s="279"/>
      <c r="K942" s="279"/>
      <c r="L942" s="279"/>
      <c r="M942" s="279"/>
      <c r="N942" s="279"/>
      <c r="O942" s="291"/>
      <c r="P942" s="279"/>
      <c r="Q942" s="279"/>
      <c r="R942" s="279"/>
      <c r="S942" s="309"/>
      <c r="T942" s="309"/>
      <c r="U942" s="309"/>
      <c r="V942" s="309"/>
      <c r="W942" s="279"/>
      <c r="X942" s="279"/>
      <c r="Y942" s="378">
        <f>'4.  2011-2014 LRAM'!Y142*Y941</f>
        <v>0</v>
      </c>
      <c r="Z942" s="378">
        <f>'4.  2011-2014 LRAM'!Z142*Z941</f>
        <v>0</v>
      </c>
      <c r="AA942" s="378">
        <f>'4.  2011-2014 LRAM'!AA142*AA941</f>
        <v>0</v>
      </c>
      <c r="AB942" s="378">
        <f>'4.  2011-2014 LRAM'!AB142*AB941</f>
        <v>0</v>
      </c>
      <c r="AC942" s="378">
        <f>'4.  2011-2014 LRAM'!AC142*AC941</f>
        <v>0</v>
      </c>
      <c r="AD942" s="378">
        <f>'4.  2011-2014 LRAM'!AD142*AD941</f>
        <v>0</v>
      </c>
      <c r="AE942" s="378">
        <f>'4.  2011-2014 LRAM'!AE142*AE941</f>
        <v>0</v>
      </c>
      <c r="AF942" s="378">
        <f>'4.  2011-2014 LRAM'!AF142*AF941</f>
        <v>0</v>
      </c>
      <c r="AG942" s="378">
        <f>'4.  2011-2014 LRAM'!AG142*AG941</f>
        <v>0</v>
      </c>
      <c r="AH942" s="378">
        <f>'4.  2011-2014 LRAM'!AH142*AH941</f>
        <v>0</v>
      </c>
      <c r="AI942" s="378">
        <f>'4.  2011-2014 LRAM'!AI142*AI941</f>
        <v>0</v>
      </c>
      <c r="AJ942" s="378">
        <f>'4.  2011-2014 LRAM'!AJ142*AJ941</f>
        <v>0</v>
      </c>
      <c r="AK942" s="378">
        <f>'4.  2011-2014 LRAM'!AK142*AK941</f>
        <v>0</v>
      </c>
      <c r="AL942" s="378">
        <f>'4.  2011-2014 LRAM'!AL142*AL941</f>
        <v>0</v>
      </c>
      <c r="AM942" s="629">
        <f t="shared" ref="AM942:AM950" si="2816">SUM(Y942:AL942)</f>
        <v>0</v>
      </c>
    </row>
    <row r="943" spans="1:39" ht="15">
      <c r="B943" s="324" t="s">
        <v>332</v>
      </c>
      <c r="C943" s="345"/>
      <c r="D943" s="309"/>
      <c r="E943" s="279"/>
      <c r="F943" s="279"/>
      <c r="G943" s="279"/>
      <c r="H943" s="279"/>
      <c r="I943" s="279"/>
      <c r="J943" s="279"/>
      <c r="K943" s="279"/>
      <c r="L943" s="279"/>
      <c r="M943" s="279"/>
      <c r="N943" s="279"/>
      <c r="O943" s="291"/>
      <c r="P943" s="279"/>
      <c r="Q943" s="279"/>
      <c r="R943" s="279"/>
      <c r="S943" s="309"/>
      <c r="T943" s="309"/>
      <c r="U943" s="309"/>
      <c r="V943" s="309"/>
      <c r="W943" s="279"/>
      <c r="X943" s="279"/>
      <c r="Y943" s="378">
        <f>'4.  2011-2014 LRAM'!Y273*Y941</f>
        <v>0</v>
      </c>
      <c r="Z943" s="378">
        <f>'4.  2011-2014 LRAM'!Z273*Z941</f>
        <v>0</v>
      </c>
      <c r="AA943" s="378">
        <f>'4.  2011-2014 LRAM'!AA273*AA941</f>
        <v>0</v>
      </c>
      <c r="AB943" s="378">
        <f>'4.  2011-2014 LRAM'!AB273*AB941</f>
        <v>0</v>
      </c>
      <c r="AC943" s="378">
        <f>'4.  2011-2014 LRAM'!AC273*AC941</f>
        <v>0</v>
      </c>
      <c r="AD943" s="378">
        <f>'4.  2011-2014 LRAM'!AD273*AD941</f>
        <v>0</v>
      </c>
      <c r="AE943" s="378">
        <f>'4.  2011-2014 LRAM'!AE273*AE941</f>
        <v>0</v>
      </c>
      <c r="AF943" s="378">
        <f>'4.  2011-2014 LRAM'!AF273*AF941</f>
        <v>0</v>
      </c>
      <c r="AG943" s="378">
        <f>'4.  2011-2014 LRAM'!AG273*AG941</f>
        <v>0</v>
      </c>
      <c r="AH943" s="378">
        <f>'4.  2011-2014 LRAM'!AH273*AH941</f>
        <v>0</v>
      </c>
      <c r="AI943" s="378">
        <f>'4.  2011-2014 LRAM'!AI273*AI941</f>
        <v>0</v>
      </c>
      <c r="AJ943" s="378">
        <f>'4.  2011-2014 LRAM'!AJ273*AJ941</f>
        <v>0</v>
      </c>
      <c r="AK943" s="378">
        <f>'4.  2011-2014 LRAM'!AK273*AK941</f>
        <v>0</v>
      </c>
      <c r="AL943" s="378">
        <f>'4.  2011-2014 LRAM'!AL273*AL941</f>
        <v>0</v>
      </c>
      <c r="AM943" s="629">
        <f t="shared" si="2816"/>
        <v>0</v>
      </c>
    </row>
    <row r="944" spans="1:39" ht="15">
      <c r="B944" s="324" t="s">
        <v>333</v>
      </c>
      <c r="C944" s="345"/>
      <c r="D944" s="309"/>
      <c r="E944" s="279"/>
      <c r="F944" s="279"/>
      <c r="G944" s="279"/>
      <c r="H944" s="279"/>
      <c r="I944" s="279"/>
      <c r="J944" s="279"/>
      <c r="K944" s="279"/>
      <c r="L944" s="279"/>
      <c r="M944" s="279"/>
      <c r="N944" s="279"/>
      <c r="O944" s="291"/>
      <c r="P944" s="279"/>
      <c r="Q944" s="279"/>
      <c r="R944" s="279"/>
      <c r="S944" s="309"/>
      <c r="T944" s="309"/>
      <c r="U944" s="309"/>
      <c r="V944" s="309"/>
      <c r="W944" s="279"/>
      <c r="X944" s="279"/>
      <c r="Y944" s="378">
        <f>'4.  2011-2014 LRAM'!Y403*Y941</f>
        <v>0</v>
      </c>
      <c r="Z944" s="378">
        <f>'4.  2011-2014 LRAM'!Z403*Z941</f>
        <v>0</v>
      </c>
      <c r="AA944" s="378">
        <f>'4.  2011-2014 LRAM'!AA403*AA941</f>
        <v>0</v>
      </c>
      <c r="AB944" s="378">
        <f>'4.  2011-2014 LRAM'!AB403*AB941</f>
        <v>0</v>
      </c>
      <c r="AC944" s="378">
        <f>'4.  2011-2014 LRAM'!AC403*AC941</f>
        <v>0</v>
      </c>
      <c r="AD944" s="378">
        <f>'4.  2011-2014 LRAM'!AD403*AD941</f>
        <v>0</v>
      </c>
      <c r="AE944" s="378">
        <f>'4.  2011-2014 LRAM'!AE403*AE941</f>
        <v>0</v>
      </c>
      <c r="AF944" s="378">
        <f>'4.  2011-2014 LRAM'!AF403*AF941</f>
        <v>0</v>
      </c>
      <c r="AG944" s="378">
        <f>'4.  2011-2014 LRAM'!AG403*AG941</f>
        <v>0</v>
      </c>
      <c r="AH944" s="378">
        <f>'4.  2011-2014 LRAM'!AH403*AH941</f>
        <v>0</v>
      </c>
      <c r="AI944" s="378">
        <f>'4.  2011-2014 LRAM'!AI403*AI941</f>
        <v>0</v>
      </c>
      <c r="AJ944" s="378">
        <f>'4.  2011-2014 LRAM'!AJ403*AJ941</f>
        <v>0</v>
      </c>
      <c r="AK944" s="378">
        <f>'4.  2011-2014 LRAM'!AK403*AK941</f>
        <v>0</v>
      </c>
      <c r="AL944" s="378">
        <f>'4.  2011-2014 LRAM'!AL403*AL941</f>
        <v>0</v>
      </c>
      <c r="AM944" s="629">
        <f t="shared" si="2816"/>
        <v>0</v>
      </c>
    </row>
    <row r="945" spans="2:39" ht="15">
      <c r="B945" s="324" t="s">
        <v>334</v>
      </c>
      <c r="C945" s="345"/>
      <c r="D945" s="309"/>
      <c r="E945" s="279"/>
      <c r="F945" s="279"/>
      <c r="G945" s="279"/>
      <c r="H945" s="279"/>
      <c r="I945" s="279"/>
      <c r="J945" s="279"/>
      <c r="K945" s="279"/>
      <c r="L945" s="279"/>
      <c r="M945" s="279"/>
      <c r="N945" s="279"/>
      <c r="O945" s="291"/>
      <c r="P945" s="279"/>
      <c r="Q945" s="279"/>
      <c r="R945" s="279"/>
      <c r="S945" s="309"/>
      <c r="T945" s="309"/>
      <c r="U945" s="309"/>
      <c r="V945" s="309"/>
      <c r="W945" s="279"/>
      <c r="X945" s="279"/>
      <c r="Y945" s="378">
        <f>'4.  2011-2014 LRAM'!Y534*Y941</f>
        <v>0</v>
      </c>
      <c r="Z945" s="378">
        <f>'4.  2011-2014 LRAM'!Z534*Z941</f>
        <v>0</v>
      </c>
      <c r="AA945" s="378">
        <f>'4.  2011-2014 LRAM'!AA534*AA941</f>
        <v>0</v>
      </c>
      <c r="AB945" s="378">
        <f>'4.  2011-2014 LRAM'!AB534*AB941</f>
        <v>0</v>
      </c>
      <c r="AC945" s="378">
        <f>'4.  2011-2014 LRAM'!AC534*AC941</f>
        <v>0</v>
      </c>
      <c r="AD945" s="378">
        <f>'4.  2011-2014 LRAM'!AD534*AD941</f>
        <v>0</v>
      </c>
      <c r="AE945" s="378">
        <f>'4.  2011-2014 LRAM'!AE534*AE941</f>
        <v>0</v>
      </c>
      <c r="AF945" s="378">
        <f>'4.  2011-2014 LRAM'!AF534*AF941</f>
        <v>0</v>
      </c>
      <c r="AG945" s="378">
        <f>'4.  2011-2014 LRAM'!AG534*AG941</f>
        <v>0</v>
      </c>
      <c r="AH945" s="378">
        <f>'4.  2011-2014 LRAM'!AH534*AH941</f>
        <v>0</v>
      </c>
      <c r="AI945" s="378">
        <f>'4.  2011-2014 LRAM'!AI534*AI941</f>
        <v>0</v>
      </c>
      <c r="AJ945" s="378">
        <f>'4.  2011-2014 LRAM'!AJ534*AJ941</f>
        <v>0</v>
      </c>
      <c r="AK945" s="378">
        <f>'4.  2011-2014 LRAM'!AK534*AK941</f>
        <v>0</v>
      </c>
      <c r="AL945" s="378">
        <f>'4.  2011-2014 LRAM'!AL534*AL941</f>
        <v>0</v>
      </c>
      <c r="AM945" s="629">
        <f t="shared" si="2816"/>
        <v>0</v>
      </c>
    </row>
    <row r="946" spans="2:39" ht="15">
      <c r="B946" s="324" t="s">
        <v>335</v>
      </c>
      <c r="C946" s="345"/>
      <c r="D946" s="309"/>
      <c r="E946" s="279"/>
      <c r="F946" s="279"/>
      <c r="G946" s="279"/>
      <c r="H946" s="279"/>
      <c r="I946" s="279"/>
      <c r="J946" s="279"/>
      <c r="K946" s="279"/>
      <c r="L946" s="279"/>
      <c r="M946" s="279"/>
      <c r="N946" s="279"/>
      <c r="O946" s="291"/>
      <c r="P946" s="279"/>
      <c r="Q946" s="279"/>
      <c r="R946" s="279"/>
      <c r="S946" s="309"/>
      <c r="T946" s="309"/>
      <c r="U946" s="309"/>
      <c r="V946" s="309"/>
      <c r="W946" s="279"/>
      <c r="X946" s="279"/>
      <c r="Y946" s="378">
        <f t="shared" ref="Y946:AL946" si="2817">Y213*Y941</f>
        <v>0</v>
      </c>
      <c r="Z946" s="378">
        <f t="shared" si="2817"/>
        <v>0</v>
      </c>
      <c r="AA946" s="378">
        <f t="shared" si="2817"/>
        <v>0</v>
      </c>
      <c r="AB946" s="378">
        <f t="shared" si="2817"/>
        <v>0</v>
      </c>
      <c r="AC946" s="378">
        <f t="shared" si="2817"/>
        <v>0</v>
      </c>
      <c r="AD946" s="378">
        <f t="shared" si="2817"/>
        <v>0</v>
      </c>
      <c r="AE946" s="378">
        <f t="shared" si="2817"/>
        <v>0</v>
      </c>
      <c r="AF946" s="378">
        <f t="shared" si="2817"/>
        <v>0</v>
      </c>
      <c r="AG946" s="378">
        <f t="shared" si="2817"/>
        <v>0</v>
      </c>
      <c r="AH946" s="378">
        <f t="shared" si="2817"/>
        <v>0</v>
      </c>
      <c r="AI946" s="378">
        <f t="shared" si="2817"/>
        <v>0</v>
      </c>
      <c r="AJ946" s="378">
        <f t="shared" si="2817"/>
        <v>0</v>
      </c>
      <c r="AK946" s="378">
        <f t="shared" si="2817"/>
        <v>0</v>
      </c>
      <c r="AL946" s="378">
        <f t="shared" si="2817"/>
        <v>0</v>
      </c>
      <c r="AM946" s="629">
        <f t="shared" si="2816"/>
        <v>0</v>
      </c>
    </row>
    <row r="947" spans="2:39" ht="15">
      <c r="B947" s="324" t="s">
        <v>336</v>
      </c>
      <c r="C947" s="345"/>
      <c r="D947" s="309"/>
      <c r="E947" s="279"/>
      <c r="F947" s="279"/>
      <c r="G947" s="279"/>
      <c r="H947" s="279"/>
      <c r="I947" s="279"/>
      <c r="J947" s="279"/>
      <c r="K947" s="279"/>
      <c r="L947" s="279"/>
      <c r="M947" s="279"/>
      <c r="N947" s="279"/>
      <c r="O947" s="291"/>
      <c r="P947" s="279"/>
      <c r="Q947" s="279"/>
      <c r="R947" s="279"/>
      <c r="S947" s="309"/>
      <c r="T947" s="309"/>
      <c r="U947" s="309"/>
      <c r="V947" s="309"/>
      <c r="W947" s="279"/>
      <c r="X947" s="279"/>
      <c r="Y947" s="378">
        <f t="shared" ref="Y947:AL947" si="2818">Y397*Y941</f>
        <v>0</v>
      </c>
      <c r="Z947" s="378">
        <f t="shared" si="2818"/>
        <v>0</v>
      </c>
      <c r="AA947" s="378">
        <f t="shared" si="2818"/>
        <v>0</v>
      </c>
      <c r="AB947" s="378">
        <f t="shared" si="2818"/>
        <v>0</v>
      </c>
      <c r="AC947" s="378">
        <f t="shared" si="2818"/>
        <v>0</v>
      </c>
      <c r="AD947" s="378">
        <f t="shared" si="2818"/>
        <v>0</v>
      </c>
      <c r="AE947" s="378">
        <f t="shared" si="2818"/>
        <v>0</v>
      </c>
      <c r="AF947" s="378">
        <f t="shared" si="2818"/>
        <v>0</v>
      </c>
      <c r="AG947" s="378">
        <f t="shared" si="2818"/>
        <v>0</v>
      </c>
      <c r="AH947" s="378">
        <f t="shared" si="2818"/>
        <v>0</v>
      </c>
      <c r="AI947" s="378">
        <f t="shared" si="2818"/>
        <v>0</v>
      </c>
      <c r="AJ947" s="378">
        <f t="shared" si="2818"/>
        <v>0</v>
      </c>
      <c r="AK947" s="378">
        <f t="shared" si="2818"/>
        <v>0</v>
      </c>
      <c r="AL947" s="378">
        <f t="shared" si="2818"/>
        <v>0</v>
      </c>
      <c r="AM947" s="629">
        <f t="shared" si="2816"/>
        <v>0</v>
      </c>
    </row>
    <row r="948" spans="2:39" ht="15">
      <c r="B948" s="324" t="s">
        <v>337</v>
      </c>
      <c r="C948" s="345"/>
      <c r="D948" s="309"/>
      <c r="E948" s="279"/>
      <c r="F948" s="279"/>
      <c r="G948" s="279"/>
      <c r="H948" s="279"/>
      <c r="I948" s="279"/>
      <c r="J948" s="279"/>
      <c r="K948" s="279"/>
      <c r="L948" s="279"/>
      <c r="M948" s="279"/>
      <c r="N948" s="279"/>
      <c r="O948" s="291"/>
      <c r="P948" s="279"/>
      <c r="Q948" s="279"/>
      <c r="R948" s="279"/>
      <c r="S948" s="309"/>
      <c r="T948" s="309"/>
      <c r="U948" s="309"/>
      <c r="V948" s="309"/>
      <c r="W948" s="279"/>
      <c r="X948" s="279"/>
      <c r="Y948" s="378">
        <f t="shared" ref="Y948:AL948" si="2819">Y587*Y941</f>
        <v>0</v>
      </c>
      <c r="Z948" s="378">
        <f t="shared" si="2819"/>
        <v>0</v>
      </c>
      <c r="AA948" s="378">
        <f t="shared" si="2819"/>
        <v>0</v>
      </c>
      <c r="AB948" s="378">
        <f t="shared" si="2819"/>
        <v>0</v>
      </c>
      <c r="AC948" s="378">
        <f t="shared" si="2819"/>
        <v>0</v>
      </c>
      <c r="AD948" s="378">
        <f t="shared" si="2819"/>
        <v>0</v>
      </c>
      <c r="AE948" s="378">
        <f t="shared" si="2819"/>
        <v>0</v>
      </c>
      <c r="AF948" s="378">
        <f t="shared" si="2819"/>
        <v>0</v>
      </c>
      <c r="AG948" s="378">
        <f t="shared" si="2819"/>
        <v>0</v>
      </c>
      <c r="AH948" s="378">
        <f t="shared" si="2819"/>
        <v>0</v>
      </c>
      <c r="AI948" s="378">
        <f t="shared" si="2819"/>
        <v>0</v>
      </c>
      <c r="AJ948" s="378">
        <f t="shared" si="2819"/>
        <v>0</v>
      </c>
      <c r="AK948" s="378">
        <f t="shared" si="2819"/>
        <v>0</v>
      </c>
      <c r="AL948" s="378">
        <f t="shared" si="2819"/>
        <v>0</v>
      </c>
      <c r="AM948" s="629">
        <f t="shared" si="2816"/>
        <v>0</v>
      </c>
    </row>
    <row r="949" spans="2:39" ht="15">
      <c r="B949" s="324" t="s">
        <v>338</v>
      </c>
      <c r="C949" s="345"/>
      <c r="D949" s="309"/>
      <c r="E949" s="279"/>
      <c r="F949" s="279"/>
      <c r="G949" s="279"/>
      <c r="H949" s="279"/>
      <c r="I949" s="279"/>
      <c r="J949" s="279"/>
      <c r="K949" s="279"/>
      <c r="L949" s="279"/>
      <c r="M949" s="279"/>
      <c r="N949" s="279"/>
      <c r="O949" s="291"/>
      <c r="P949" s="279"/>
      <c r="Q949" s="279"/>
      <c r="R949" s="279"/>
      <c r="S949" s="309"/>
      <c r="T949" s="309"/>
      <c r="U949" s="309"/>
      <c r="V949" s="309"/>
      <c r="W949" s="279"/>
      <c r="X949" s="279"/>
      <c r="Y949" s="378">
        <f t="shared" ref="Y949:AL949" si="2820">Y771*Y941</f>
        <v>0</v>
      </c>
      <c r="Z949" s="378">
        <f t="shared" si="2820"/>
        <v>0</v>
      </c>
      <c r="AA949" s="378">
        <f t="shared" si="2820"/>
        <v>0</v>
      </c>
      <c r="AB949" s="378">
        <f t="shared" si="2820"/>
        <v>0</v>
      </c>
      <c r="AC949" s="378">
        <f t="shared" si="2820"/>
        <v>0</v>
      </c>
      <c r="AD949" s="378">
        <f t="shared" si="2820"/>
        <v>0</v>
      </c>
      <c r="AE949" s="378">
        <f t="shared" si="2820"/>
        <v>0</v>
      </c>
      <c r="AF949" s="378">
        <f t="shared" si="2820"/>
        <v>0</v>
      </c>
      <c r="AG949" s="378">
        <f t="shared" si="2820"/>
        <v>0</v>
      </c>
      <c r="AH949" s="378">
        <f t="shared" si="2820"/>
        <v>0</v>
      </c>
      <c r="AI949" s="378">
        <f t="shared" si="2820"/>
        <v>0</v>
      </c>
      <c r="AJ949" s="378">
        <f t="shared" si="2820"/>
        <v>0</v>
      </c>
      <c r="AK949" s="378">
        <f t="shared" si="2820"/>
        <v>0</v>
      </c>
      <c r="AL949" s="378">
        <f t="shared" si="2820"/>
        <v>0</v>
      </c>
      <c r="AM949" s="629">
        <f t="shared" si="2816"/>
        <v>0</v>
      </c>
    </row>
    <row r="950" spans="2:39" ht="15">
      <c r="B950" s="324" t="s">
        <v>339</v>
      </c>
      <c r="C950" s="345"/>
      <c r="D950" s="309"/>
      <c r="E950" s="279"/>
      <c r="F950" s="279"/>
      <c r="G950" s="279"/>
      <c r="H950" s="279"/>
      <c r="I950" s="279"/>
      <c r="J950" s="279"/>
      <c r="K950" s="279"/>
      <c r="L950" s="279"/>
      <c r="M950" s="279"/>
      <c r="N950" s="279"/>
      <c r="O950" s="291"/>
      <c r="P950" s="279"/>
      <c r="Q950" s="279"/>
      <c r="R950" s="279"/>
      <c r="S950" s="309"/>
      <c r="T950" s="309"/>
      <c r="U950" s="309"/>
      <c r="V950" s="309"/>
      <c r="W950" s="279"/>
      <c r="X950" s="279"/>
      <c r="Y950" s="378">
        <f>Y938*Y941</f>
        <v>0</v>
      </c>
      <c r="Z950" s="378">
        <f t="shared" ref="Z950:AL950" si="2821">Z938*Z941</f>
        <v>0</v>
      </c>
      <c r="AA950" s="378">
        <f t="shared" si="2821"/>
        <v>0</v>
      </c>
      <c r="AB950" s="378">
        <f t="shared" si="2821"/>
        <v>0</v>
      </c>
      <c r="AC950" s="378">
        <f t="shared" si="2821"/>
        <v>0</v>
      </c>
      <c r="AD950" s="378">
        <f t="shared" si="2821"/>
        <v>0</v>
      </c>
      <c r="AE950" s="378">
        <f t="shared" si="2821"/>
        <v>0</v>
      </c>
      <c r="AF950" s="378">
        <f t="shared" si="2821"/>
        <v>0</v>
      </c>
      <c r="AG950" s="378">
        <f t="shared" si="2821"/>
        <v>0</v>
      </c>
      <c r="AH950" s="378">
        <f t="shared" si="2821"/>
        <v>0</v>
      </c>
      <c r="AI950" s="378">
        <f t="shared" si="2821"/>
        <v>0</v>
      </c>
      <c r="AJ950" s="378">
        <f t="shared" si="2821"/>
        <v>0</v>
      </c>
      <c r="AK950" s="378">
        <f t="shared" si="2821"/>
        <v>0</v>
      </c>
      <c r="AL950" s="378">
        <f t="shared" si="2821"/>
        <v>0</v>
      </c>
      <c r="AM950" s="629">
        <f t="shared" si="2816"/>
        <v>0</v>
      </c>
    </row>
    <row r="951" spans="2:39" ht="15.6">
      <c r="B951" s="349" t="s">
        <v>343</v>
      </c>
      <c r="C951" s="345"/>
      <c r="D951" s="336"/>
      <c r="E951" s="334"/>
      <c r="F951" s="334"/>
      <c r="G951" s="334"/>
      <c r="H951" s="334"/>
      <c r="I951" s="334"/>
      <c r="J951" s="334"/>
      <c r="K951" s="334"/>
      <c r="L951" s="334"/>
      <c r="M951" s="334"/>
      <c r="N951" s="334"/>
      <c r="O951" s="300"/>
      <c r="P951" s="334"/>
      <c r="Q951" s="334"/>
      <c r="R951" s="334"/>
      <c r="S951" s="336"/>
      <c r="T951" s="336"/>
      <c r="U951" s="336"/>
      <c r="V951" s="336"/>
      <c r="W951" s="334"/>
      <c r="X951" s="334"/>
      <c r="Y951" s="346">
        <f>SUM(Y942:Y950)</f>
        <v>0</v>
      </c>
      <c r="Z951" s="346">
        <f t="shared" ref="Z951:AE951" si="2822">SUM(Z942:Z950)</f>
        <v>0</v>
      </c>
      <c r="AA951" s="346">
        <f t="shared" si="2822"/>
        <v>0</v>
      </c>
      <c r="AB951" s="346">
        <f t="shared" si="2822"/>
        <v>0</v>
      </c>
      <c r="AC951" s="346">
        <f t="shared" si="2822"/>
        <v>0</v>
      </c>
      <c r="AD951" s="346">
        <f t="shared" si="2822"/>
        <v>0</v>
      </c>
      <c r="AE951" s="346">
        <f t="shared" si="2822"/>
        <v>0</v>
      </c>
      <c r="AF951" s="346">
        <f>SUM(AF942:AF950)</f>
        <v>0</v>
      </c>
      <c r="AG951" s="346">
        <f t="shared" ref="AG951:AL951" si="2823">SUM(AG942:AG950)</f>
        <v>0</v>
      </c>
      <c r="AH951" s="346">
        <f t="shared" si="2823"/>
        <v>0</v>
      </c>
      <c r="AI951" s="346">
        <f t="shared" si="2823"/>
        <v>0</v>
      </c>
      <c r="AJ951" s="346">
        <f t="shared" si="2823"/>
        <v>0</v>
      </c>
      <c r="AK951" s="346">
        <f t="shared" si="2823"/>
        <v>0</v>
      </c>
      <c r="AL951" s="346">
        <f t="shared" si="2823"/>
        <v>0</v>
      </c>
      <c r="AM951" s="407">
        <f>SUM(AM942:AM950)</f>
        <v>0</v>
      </c>
    </row>
    <row r="952" spans="2:39" ht="15.6">
      <c r="B952" s="349" t="s">
        <v>344</v>
      </c>
      <c r="C952" s="345"/>
      <c r="D952" s="350"/>
      <c r="E952" s="334"/>
      <c r="F952" s="334"/>
      <c r="G952" s="334"/>
      <c r="H952" s="334"/>
      <c r="I952" s="334"/>
      <c r="J952" s="334"/>
      <c r="K952" s="334"/>
      <c r="L952" s="334"/>
      <c r="M952" s="334"/>
      <c r="N952" s="334"/>
      <c r="O952" s="300"/>
      <c r="P952" s="334"/>
      <c r="Q952" s="334"/>
      <c r="R952" s="334"/>
      <c r="S952" s="336"/>
      <c r="T952" s="336"/>
      <c r="U952" s="336"/>
      <c r="V952" s="336"/>
      <c r="W952" s="334"/>
      <c r="X952" s="334"/>
      <c r="Y952" s="347">
        <f>Y939*Y941</f>
        <v>0</v>
      </c>
      <c r="Z952" s="347">
        <f t="shared" ref="Z952:AE952" si="2824">Z939*Z941</f>
        <v>0</v>
      </c>
      <c r="AA952" s="347">
        <f t="shared" si="2824"/>
        <v>0</v>
      </c>
      <c r="AB952" s="347">
        <f t="shared" si="2824"/>
        <v>0</v>
      </c>
      <c r="AC952" s="347">
        <f t="shared" si="2824"/>
        <v>0</v>
      </c>
      <c r="AD952" s="347">
        <f t="shared" si="2824"/>
        <v>0</v>
      </c>
      <c r="AE952" s="347">
        <f t="shared" si="2824"/>
        <v>0</v>
      </c>
      <c r="AF952" s="347">
        <f>AF939*AF941</f>
        <v>0</v>
      </c>
      <c r="AG952" s="347">
        <f t="shared" ref="AG952:AL952" si="2825">AG939*AG941</f>
        <v>0</v>
      </c>
      <c r="AH952" s="347">
        <f t="shared" si="2825"/>
        <v>0</v>
      </c>
      <c r="AI952" s="347">
        <f t="shared" si="2825"/>
        <v>0</v>
      </c>
      <c r="AJ952" s="347">
        <f t="shared" si="2825"/>
        <v>0</v>
      </c>
      <c r="AK952" s="347">
        <f t="shared" si="2825"/>
        <v>0</v>
      </c>
      <c r="AL952" s="347">
        <f t="shared" si="2825"/>
        <v>0</v>
      </c>
      <c r="AM952" s="407">
        <f>SUM(Y952:AL952)</f>
        <v>0</v>
      </c>
    </row>
    <row r="953" spans="2:39" ht="15.6">
      <c r="B953" s="349" t="s">
        <v>345</v>
      </c>
      <c r="C953" s="345"/>
      <c r="D953" s="350"/>
      <c r="E953" s="334"/>
      <c r="F953" s="334"/>
      <c r="G953" s="334"/>
      <c r="H953" s="334"/>
      <c r="I953" s="334"/>
      <c r="J953" s="334"/>
      <c r="K953" s="334"/>
      <c r="L953" s="334"/>
      <c r="M953" s="334"/>
      <c r="N953" s="334"/>
      <c r="O953" s="300"/>
      <c r="P953" s="334"/>
      <c r="Q953" s="334"/>
      <c r="R953" s="334"/>
      <c r="S953" s="350"/>
      <c r="T953" s="350"/>
      <c r="U953" s="350"/>
      <c r="V953" s="350"/>
      <c r="W953" s="334"/>
      <c r="X953" s="334"/>
      <c r="Y953" s="351"/>
      <c r="Z953" s="351"/>
      <c r="AA953" s="351"/>
      <c r="AB953" s="351"/>
      <c r="AC953" s="351"/>
      <c r="AD953" s="351"/>
      <c r="AE953" s="351"/>
      <c r="AF953" s="351"/>
      <c r="AG953" s="351"/>
      <c r="AH953" s="351"/>
      <c r="AI953" s="351"/>
      <c r="AJ953" s="351"/>
      <c r="AK953" s="351"/>
      <c r="AL953" s="351"/>
      <c r="AM953" s="407">
        <f>AM951-AM952</f>
        <v>0</v>
      </c>
    </row>
    <row r="954" spans="2:39" ht="15">
      <c r="B954" s="324"/>
      <c r="C954" s="350"/>
      <c r="D954" s="350"/>
      <c r="E954" s="334"/>
      <c r="F954" s="334"/>
      <c r="G954" s="334"/>
      <c r="H954" s="334"/>
      <c r="I954" s="334"/>
      <c r="J954" s="334"/>
      <c r="K954" s="334"/>
      <c r="L954" s="334"/>
      <c r="M954" s="334"/>
      <c r="N954" s="334"/>
      <c r="O954" s="300"/>
      <c r="P954" s="334"/>
      <c r="Q954" s="334"/>
      <c r="R954" s="334"/>
      <c r="S954" s="350"/>
      <c r="T954" s="345"/>
      <c r="U954" s="350"/>
      <c r="V954" s="350"/>
      <c r="W954" s="334"/>
      <c r="X954" s="334"/>
      <c r="Y954" s="352"/>
      <c r="Z954" s="352"/>
      <c r="AA954" s="352"/>
      <c r="AB954" s="352"/>
      <c r="AC954" s="352"/>
      <c r="AD954" s="352"/>
      <c r="AE954" s="352"/>
      <c r="AF954" s="352"/>
      <c r="AG954" s="352"/>
      <c r="AH954" s="352"/>
      <c r="AI954" s="352"/>
      <c r="AJ954" s="352"/>
      <c r="AK954" s="352"/>
      <c r="AL954" s="352"/>
      <c r="AM954" s="337"/>
    </row>
    <row r="955" spans="2:39" ht="15">
      <c r="B955" s="440" t="s">
        <v>340</v>
      </c>
      <c r="C955" s="364"/>
      <c r="D955" s="384"/>
      <c r="E955" s="384"/>
      <c r="F955" s="384"/>
      <c r="G955" s="384"/>
      <c r="H955" s="384"/>
      <c r="I955" s="384"/>
      <c r="J955" s="384"/>
      <c r="K955" s="384"/>
      <c r="L955" s="384"/>
      <c r="M955" s="384"/>
      <c r="N955" s="384"/>
      <c r="O955" s="383"/>
      <c r="P955" s="384"/>
      <c r="Q955" s="384"/>
      <c r="R955" s="384"/>
      <c r="S955" s="364"/>
      <c r="T955" s="385"/>
      <c r="U955" s="385"/>
      <c r="V955" s="384"/>
      <c r="W955" s="384"/>
      <c r="X955" s="385"/>
      <c r="Y955" s="326">
        <f>SUMPRODUCT(E781:E936,Y781:Y936)</f>
        <v>0</v>
      </c>
      <c r="Z955" s="326">
        <f>SUMPRODUCT(E781:E936,Z781:Z936)</f>
        <v>0</v>
      </c>
      <c r="AA955" s="326">
        <f t="shared" ref="AA955:AL955" si="2826">IF(AA779="kw",SUMPRODUCT($N$781:$N$936,$P$781:$P$936,AA781:AA936),SUMPRODUCT($E$781:$E$936,AA781:AA936))</f>
        <v>0</v>
      </c>
      <c r="AB955" s="326">
        <f t="shared" si="2826"/>
        <v>0</v>
      </c>
      <c r="AC955" s="326">
        <f t="shared" si="2826"/>
        <v>0</v>
      </c>
      <c r="AD955" s="326">
        <f t="shared" si="2826"/>
        <v>0</v>
      </c>
      <c r="AE955" s="326">
        <f t="shared" si="2826"/>
        <v>0</v>
      </c>
      <c r="AF955" s="326">
        <f t="shared" si="2826"/>
        <v>0</v>
      </c>
      <c r="AG955" s="326">
        <f t="shared" si="2826"/>
        <v>0</v>
      </c>
      <c r="AH955" s="326">
        <f t="shared" si="2826"/>
        <v>0</v>
      </c>
      <c r="AI955" s="326">
        <f t="shared" si="2826"/>
        <v>0</v>
      </c>
      <c r="AJ955" s="326">
        <f t="shared" si="2826"/>
        <v>0</v>
      </c>
      <c r="AK955" s="326">
        <f t="shared" si="2826"/>
        <v>0</v>
      </c>
      <c r="AL955" s="326">
        <f t="shared" si="2826"/>
        <v>0</v>
      </c>
      <c r="AM955" s="386"/>
    </row>
    <row r="956" spans="2:39" ht="18.75" customHeight="1">
      <c r="B956" s="368" t="s">
        <v>590</v>
      </c>
      <c r="C956" s="387"/>
      <c r="D956" s="388"/>
      <c r="E956" s="388"/>
      <c r="F956" s="388"/>
      <c r="G956" s="388"/>
      <c r="H956" s="388"/>
      <c r="I956" s="388"/>
      <c r="J956" s="388"/>
      <c r="K956" s="388"/>
      <c r="L956" s="388"/>
      <c r="M956" s="388"/>
      <c r="N956" s="388"/>
      <c r="O956" s="388"/>
      <c r="P956" s="388"/>
      <c r="Q956" s="388"/>
      <c r="R956" s="388"/>
      <c r="S956" s="371"/>
      <c r="T956" s="372"/>
      <c r="U956" s="388"/>
      <c r="V956" s="388"/>
      <c r="W956" s="388"/>
      <c r="X956" s="388"/>
      <c r="Y956" s="409"/>
      <c r="Z956" s="409"/>
      <c r="AA956" s="409"/>
      <c r="AB956" s="409"/>
      <c r="AC956" s="409"/>
      <c r="AD956" s="409"/>
      <c r="AE956" s="409"/>
      <c r="AF956" s="409"/>
      <c r="AG956" s="409"/>
      <c r="AH956" s="409"/>
      <c r="AI956" s="409"/>
      <c r="AJ956" s="409"/>
      <c r="AK956" s="409"/>
      <c r="AL956" s="409"/>
      <c r="AM956" s="389"/>
    </row>
    <row r="957" spans="2:39" collapsed="1"/>
    <row r="959" spans="2:39" ht="15.6">
      <c r="B959" s="280" t="s">
        <v>341</v>
      </c>
      <c r="C959" s="281"/>
      <c r="D959" s="590" t="s">
        <v>525</v>
      </c>
      <c r="E959" s="253"/>
      <c r="F959" s="590"/>
      <c r="G959" s="253"/>
      <c r="H959" s="253"/>
      <c r="I959" s="253"/>
      <c r="J959" s="253"/>
      <c r="K959" s="253"/>
      <c r="L959" s="253"/>
      <c r="M959" s="253"/>
      <c r="N959" s="253"/>
      <c r="O959" s="281"/>
      <c r="P959" s="253"/>
      <c r="Q959" s="253"/>
      <c r="R959" s="253"/>
      <c r="S959" s="253"/>
      <c r="T959" s="253"/>
      <c r="U959" s="253"/>
      <c r="V959" s="253"/>
      <c r="W959" s="253"/>
      <c r="X959" s="253"/>
      <c r="Y959" s="270"/>
      <c r="Z959" s="267"/>
      <c r="AA959" s="267"/>
      <c r="AB959" s="267"/>
      <c r="AC959" s="267"/>
      <c r="AD959" s="267"/>
      <c r="AE959" s="267"/>
      <c r="AF959" s="267"/>
      <c r="AG959" s="267"/>
      <c r="AH959" s="267"/>
      <c r="AI959" s="267"/>
      <c r="AJ959" s="267"/>
      <c r="AK959" s="267"/>
      <c r="AL959" s="267"/>
    </row>
    <row r="960" spans="2:39" ht="39.75" customHeight="1">
      <c r="B960" s="854" t="s">
        <v>211</v>
      </c>
      <c r="C960" s="856" t="s">
        <v>33</v>
      </c>
      <c r="D960" s="284" t="s">
        <v>421</v>
      </c>
      <c r="E960" s="858" t="s">
        <v>209</v>
      </c>
      <c r="F960" s="859"/>
      <c r="G960" s="859"/>
      <c r="H960" s="859"/>
      <c r="I960" s="859"/>
      <c r="J960" s="859"/>
      <c r="K960" s="859"/>
      <c r="L960" s="859"/>
      <c r="M960" s="860"/>
      <c r="N960" s="864" t="s">
        <v>213</v>
      </c>
      <c r="O960" s="284" t="s">
        <v>422</v>
      </c>
      <c r="P960" s="858" t="s">
        <v>212</v>
      </c>
      <c r="Q960" s="859"/>
      <c r="R960" s="859"/>
      <c r="S960" s="859"/>
      <c r="T960" s="859"/>
      <c r="U960" s="859"/>
      <c r="V960" s="859"/>
      <c r="W960" s="859"/>
      <c r="X960" s="860"/>
      <c r="Y960" s="861" t="s">
        <v>243</v>
      </c>
      <c r="Z960" s="862"/>
      <c r="AA960" s="862"/>
      <c r="AB960" s="862"/>
      <c r="AC960" s="862"/>
      <c r="AD960" s="862"/>
      <c r="AE960" s="862"/>
      <c r="AF960" s="862"/>
      <c r="AG960" s="862"/>
      <c r="AH960" s="862"/>
      <c r="AI960" s="862"/>
      <c r="AJ960" s="862"/>
      <c r="AK960" s="862"/>
      <c r="AL960" s="862"/>
      <c r="AM960" s="863"/>
    </row>
    <row r="961" spans="1:39" ht="65.25" customHeight="1">
      <c r="B961" s="855"/>
      <c r="C961" s="857"/>
      <c r="D961" s="285">
        <v>2020</v>
      </c>
      <c r="E961" s="285">
        <v>2021</v>
      </c>
      <c r="F961" s="285">
        <v>2022</v>
      </c>
      <c r="G961" s="285">
        <v>2023</v>
      </c>
      <c r="H961" s="285">
        <v>2024</v>
      </c>
      <c r="I961" s="285">
        <v>2025</v>
      </c>
      <c r="J961" s="285">
        <v>2026</v>
      </c>
      <c r="K961" s="285">
        <v>2027</v>
      </c>
      <c r="L961" s="285">
        <v>2028</v>
      </c>
      <c r="M961" s="285">
        <v>2029</v>
      </c>
      <c r="N961" s="865"/>
      <c r="O961" s="285">
        <v>2020</v>
      </c>
      <c r="P961" s="285">
        <v>2021</v>
      </c>
      <c r="Q961" s="285">
        <v>2022</v>
      </c>
      <c r="R961" s="285">
        <v>2023</v>
      </c>
      <c r="S961" s="285">
        <v>2024</v>
      </c>
      <c r="T961" s="285">
        <v>2025</v>
      </c>
      <c r="U961" s="285">
        <v>2026</v>
      </c>
      <c r="V961" s="285">
        <v>2027</v>
      </c>
      <c r="W961" s="285">
        <v>2028</v>
      </c>
      <c r="X961" s="285">
        <v>2029</v>
      </c>
      <c r="Y961" s="285" t="str">
        <f>'1.  LRAMVA Summary'!D52</f>
        <v>Residential</v>
      </c>
      <c r="Z961" s="285" t="str">
        <f>'1.  LRAMVA Summary'!E52</f>
        <v>GS&lt;50 kW</v>
      </c>
      <c r="AA961" s="285" t="str">
        <f>'1.  LRAMVA Summary'!F52</f>
        <v>GS&gt;50 to 999 kW</v>
      </c>
      <c r="AB961" s="285" t="str">
        <f>'1.  LRAMVA Summary'!G52</f>
        <v>Intermediate</v>
      </c>
      <c r="AC961" s="285" t="str">
        <f>'1.  LRAMVA Summary'!H52</f>
        <v>Large Use</v>
      </c>
      <c r="AD961" s="285" t="str">
        <f>'1.  LRAMVA Summary'!I52</f>
        <v>Embedded Distributor</v>
      </c>
      <c r="AE961" s="285" t="str">
        <f>'1.  LRAMVA Summary'!J52</f>
        <v>Unmetered Scattered Load</v>
      </c>
      <c r="AF961" s="285" t="str">
        <f>'1.  LRAMVA Summary'!K52</f>
        <v>Sentinel Lighting</v>
      </c>
      <c r="AG961" s="285" t="str">
        <f>'1.  LRAMVA Summary'!L52</f>
        <v>Street Lighting</v>
      </c>
      <c r="AH961" s="285" t="str">
        <f>'1.  LRAMVA Summary'!M52</f>
        <v/>
      </c>
      <c r="AI961" s="285" t="str">
        <f>'1.  LRAMVA Summary'!N52</f>
        <v/>
      </c>
      <c r="AJ961" s="285" t="str">
        <f>'1.  LRAMVA Summary'!O52</f>
        <v/>
      </c>
      <c r="AK961" s="285" t="str">
        <f>'1.  LRAMVA Summary'!P52</f>
        <v/>
      </c>
      <c r="AL961" s="285" t="str">
        <f>'1.  LRAMVA Summary'!Q52</f>
        <v/>
      </c>
      <c r="AM961" s="287" t="str">
        <f>'1.  LRAMVA Summary'!R52</f>
        <v>Total</v>
      </c>
    </row>
    <row r="962" spans="1:39" ht="15" customHeight="1">
      <c r="A962" s="532"/>
      <c r="B962" s="518" t="s">
        <v>503</v>
      </c>
      <c r="C962" s="289"/>
      <c r="D962" s="289"/>
      <c r="E962" s="289"/>
      <c r="F962" s="289"/>
      <c r="G962" s="289"/>
      <c r="H962" s="289"/>
      <c r="I962" s="289"/>
      <c r="J962" s="289"/>
      <c r="K962" s="289"/>
      <c r="L962" s="289"/>
      <c r="M962" s="289"/>
      <c r="N962" s="290"/>
      <c r="O962" s="289"/>
      <c r="P962" s="289"/>
      <c r="Q962" s="289"/>
      <c r="R962" s="289"/>
      <c r="S962" s="289"/>
      <c r="T962" s="289"/>
      <c r="U962" s="289"/>
      <c r="V962" s="289"/>
      <c r="W962" s="289"/>
      <c r="X962" s="289"/>
      <c r="Y962" s="291" t="str">
        <f>'1.  LRAMVA Summary'!D53</f>
        <v>kWh</v>
      </c>
      <c r="Z962" s="291" t="str">
        <f>'1.  LRAMVA Summary'!E53</f>
        <v>kWh</v>
      </c>
      <c r="AA962" s="291" t="str">
        <f>'1.  LRAMVA Summary'!F53</f>
        <v>kW</v>
      </c>
      <c r="AB962" s="291" t="str">
        <f>'1.  LRAMVA Summary'!G53</f>
        <v>kW</v>
      </c>
      <c r="AC962" s="291" t="str">
        <f>'1.  LRAMVA Summary'!H53</f>
        <v>kW</v>
      </c>
      <c r="AD962" s="291" t="str">
        <f>'1.  LRAMVA Summary'!I53</f>
        <v>kW</v>
      </c>
      <c r="AE962" s="291" t="str">
        <f>'1.  LRAMVA Summary'!J53</f>
        <v>kWh</v>
      </c>
      <c r="AF962" s="291" t="str">
        <f>'1.  LRAMVA Summary'!K53</f>
        <v>kW</v>
      </c>
      <c r="AG962" s="291" t="str">
        <f>'1.  LRAMVA Summary'!L53</f>
        <v>kW</v>
      </c>
      <c r="AH962" s="291">
        <f>'1.  LRAMVA Summary'!M53</f>
        <v>0</v>
      </c>
      <c r="AI962" s="291">
        <f>'1.  LRAMVA Summary'!N53</f>
        <v>0</v>
      </c>
      <c r="AJ962" s="291">
        <f>'1.  LRAMVA Summary'!O53</f>
        <v>0</v>
      </c>
      <c r="AK962" s="291">
        <f>'1.  LRAMVA Summary'!P53</f>
        <v>0</v>
      </c>
      <c r="AL962" s="291">
        <f>'1.  LRAMVA Summary'!Q53</f>
        <v>0</v>
      </c>
      <c r="AM962" s="292"/>
    </row>
    <row r="963" spans="1:39" ht="15" hidden="1" customHeight="1" outlineLevel="1">
      <c r="A963" s="532"/>
      <c r="B963" s="504" t="s">
        <v>496</v>
      </c>
      <c r="C963" s="289"/>
      <c r="D963" s="289"/>
      <c r="E963" s="289"/>
      <c r="F963" s="289"/>
      <c r="G963" s="289"/>
      <c r="H963" s="289"/>
      <c r="I963" s="289"/>
      <c r="J963" s="289"/>
      <c r="K963" s="289"/>
      <c r="L963" s="289"/>
      <c r="M963" s="289"/>
      <c r="N963" s="290"/>
      <c r="O963" s="289"/>
      <c r="P963" s="289"/>
      <c r="Q963" s="289"/>
      <c r="R963" s="289"/>
      <c r="S963" s="289"/>
      <c r="T963" s="289"/>
      <c r="U963" s="289"/>
      <c r="V963" s="289"/>
      <c r="W963" s="289"/>
      <c r="X963" s="289"/>
      <c r="Y963" s="291"/>
      <c r="Z963" s="291"/>
      <c r="AA963" s="291"/>
      <c r="AB963" s="291"/>
      <c r="AC963" s="291"/>
      <c r="AD963" s="291"/>
      <c r="AE963" s="291"/>
      <c r="AF963" s="291"/>
      <c r="AG963" s="291"/>
      <c r="AH963" s="291"/>
      <c r="AI963" s="291"/>
      <c r="AJ963" s="291"/>
      <c r="AK963" s="291"/>
      <c r="AL963" s="291"/>
      <c r="AM963" s="292"/>
    </row>
    <row r="964" spans="1:39" ht="15" hidden="1" customHeight="1" outlineLevel="1">
      <c r="A964" s="532">
        <v>1</v>
      </c>
      <c r="B964" s="428" t="s">
        <v>95</v>
      </c>
      <c r="C964" s="291" t="s">
        <v>25</v>
      </c>
      <c r="D964" s="295"/>
      <c r="E964" s="295"/>
      <c r="F964" s="295"/>
      <c r="G964" s="295"/>
      <c r="H964" s="295"/>
      <c r="I964" s="295"/>
      <c r="J964" s="295"/>
      <c r="K964" s="295"/>
      <c r="L964" s="295"/>
      <c r="M964" s="295"/>
      <c r="N964" s="291"/>
      <c r="O964" s="295"/>
      <c r="P964" s="295"/>
      <c r="Q964" s="295"/>
      <c r="R964" s="295"/>
      <c r="S964" s="295"/>
      <c r="T964" s="295"/>
      <c r="U964" s="295"/>
      <c r="V964" s="295"/>
      <c r="W964" s="295"/>
      <c r="X964" s="295"/>
      <c r="Y964" s="415"/>
      <c r="Z964" s="415"/>
      <c r="AA964" s="415"/>
      <c r="AB964" s="415"/>
      <c r="AC964" s="415"/>
      <c r="AD964" s="415"/>
      <c r="AE964" s="415"/>
      <c r="AF964" s="410"/>
      <c r="AG964" s="410"/>
      <c r="AH964" s="410"/>
      <c r="AI964" s="410"/>
      <c r="AJ964" s="410"/>
      <c r="AK964" s="410"/>
      <c r="AL964" s="410"/>
      <c r="AM964" s="296">
        <f>SUM(Y964:AL964)</f>
        <v>0</v>
      </c>
    </row>
    <row r="965" spans="1:39" ht="15" hidden="1" customHeight="1" outlineLevel="1">
      <c r="A965" s="532"/>
      <c r="B965" s="294" t="s">
        <v>346</v>
      </c>
      <c r="C965" s="291" t="s">
        <v>163</v>
      </c>
      <c r="D965" s="295"/>
      <c r="E965" s="295"/>
      <c r="F965" s="295"/>
      <c r="G965" s="295"/>
      <c r="H965" s="295"/>
      <c r="I965" s="295"/>
      <c r="J965" s="295"/>
      <c r="K965" s="295"/>
      <c r="L965" s="295"/>
      <c r="M965" s="295"/>
      <c r="N965" s="468"/>
      <c r="O965" s="295"/>
      <c r="P965" s="295"/>
      <c r="Q965" s="295"/>
      <c r="R965" s="295"/>
      <c r="S965" s="295"/>
      <c r="T965" s="295"/>
      <c r="U965" s="295"/>
      <c r="V965" s="295"/>
      <c r="W965" s="295"/>
      <c r="X965" s="295"/>
      <c r="Y965" s="411">
        <f>Y964</f>
        <v>0</v>
      </c>
      <c r="Z965" s="411">
        <f t="shared" ref="Z965" si="2827">Z964</f>
        <v>0</v>
      </c>
      <c r="AA965" s="411">
        <f t="shared" ref="AA965" si="2828">AA964</f>
        <v>0</v>
      </c>
      <c r="AB965" s="411">
        <f t="shared" ref="AB965" si="2829">AB964</f>
        <v>0</v>
      </c>
      <c r="AC965" s="411">
        <f t="shared" ref="AC965" si="2830">AC964</f>
        <v>0</v>
      </c>
      <c r="AD965" s="411">
        <f t="shared" ref="AD965" si="2831">AD964</f>
        <v>0</v>
      </c>
      <c r="AE965" s="411">
        <f t="shared" ref="AE965" si="2832">AE964</f>
        <v>0</v>
      </c>
      <c r="AF965" s="411">
        <f t="shared" ref="AF965" si="2833">AF964</f>
        <v>0</v>
      </c>
      <c r="AG965" s="411">
        <f t="shared" ref="AG965" si="2834">AG964</f>
        <v>0</v>
      </c>
      <c r="AH965" s="411">
        <f t="shared" ref="AH965" si="2835">AH964</f>
        <v>0</v>
      </c>
      <c r="AI965" s="411">
        <f t="shared" ref="AI965" si="2836">AI964</f>
        <v>0</v>
      </c>
      <c r="AJ965" s="411">
        <f t="shared" ref="AJ965" si="2837">AJ964</f>
        <v>0</v>
      </c>
      <c r="AK965" s="411">
        <f t="shared" ref="AK965" si="2838">AK964</f>
        <v>0</v>
      </c>
      <c r="AL965" s="411">
        <f t="shared" ref="AL965" si="2839">AL964</f>
        <v>0</v>
      </c>
      <c r="AM965" s="297"/>
    </row>
    <row r="966" spans="1:39" ht="15" hidden="1" customHeight="1" outlineLevel="1">
      <c r="A966" s="532"/>
      <c r="B966" s="298"/>
      <c r="C966" s="299"/>
      <c r="D966" s="299"/>
      <c r="E966" s="299"/>
      <c r="F966" s="299"/>
      <c r="G966" s="299"/>
      <c r="H966" s="299"/>
      <c r="I966" s="299"/>
      <c r="J966" s="299"/>
      <c r="K966" s="299"/>
      <c r="L966" s="299"/>
      <c r="M966" s="299"/>
      <c r="N966" s="300"/>
      <c r="O966" s="299"/>
      <c r="P966" s="299"/>
      <c r="Q966" s="299"/>
      <c r="R966" s="299"/>
      <c r="S966" s="299"/>
      <c r="T966" s="299"/>
      <c r="U966" s="299"/>
      <c r="V966" s="299"/>
      <c r="W966" s="299"/>
      <c r="X966" s="299"/>
      <c r="Y966" s="412"/>
      <c r="Z966" s="413"/>
      <c r="AA966" s="413"/>
      <c r="AB966" s="413"/>
      <c r="AC966" s="413"/>
      <c r="AD966" s="413"/>
      <c r="AE966" s="413"/>
      <c r="AF966" s="413"/>
      <c r="AG966" s="413"/>
      <c r="AH966" s="413"/>
      <c r="AI966" s="413"/>
      <c r="AJ966" s="413"/>
      <c r="AK966" s="413"/>
      <c r="AL966" s="413"/>
      <c r="AM966" s="302"/>
    </row>
    <row r="967" spans="1:39" ht="15" hidden="1" customHeight="1" outlineLevel="1">
      <c r="A967" s="532">
        <v>2</v>
      </c>
      <c r="B967" s="428" t="s">
        <v>96</v>
      </c>
      <c r="C967" s="291" t="s">
        <v>25</v>
      </c>
      <c r="D967" s="295"/>
      <c r="E967" s="295"/>
      <c r="F967" s="295"/>
      <c r="G967" s="295"/>
      <c r="H967" s="295"/>
      <c r="I967" s="295"/>
      <c r="J967" s="295"/>
      <c r="K967" s="295"/>
      <c r="L967" s="295"/>
      <c r="M967" s="295"/>
      <c r="N967" s="291"/>
      <c r="O967" s="295"/>
      <c r="P967" s="295"/>
      <c r="Q967" s="295"/>
      <c r="R967" s="295"/>
      <c r="S967" s="295"/>
      <c r="T967" s="295"/>
      <c r="U967" s="295"/>
      <c r="V967" s="295"/>
      <c r="W967" s="295"/>
      <c r="X967" s="295"/>
      <c r="Y967" s="415"/>
      <c r="Z967" s="415"/>
      <c r="AA967" s="415"/>
      <c r="AB967" s="415"/>
      <c r="AC967" s="415"/>
      <c r="AD967" s="415"/>
      <c r="AE967" s="415"/>
      <c r="AF967" s="410"/>
      <c r="AG967" s="410"/>
      <c r="AH967" s="410"/>
      <c r="AI967" s="410"/>
      <c r="AJ967" s="410"/>
      <c r="AK967" s="410"/>
      <c r="AL967" s="410"/>
      <c r="AM967" s="296">
        <f>SUM(Y967:AL967)</f>
        <v>0</v>
      </c>
    </row>
    <row r="968" spans="1:39" ht="15" hidden="1" customHeight="1" outlineLevel="1">
      <c r="A968" s="532"/>
      <c r="B968" s="294" t="s">
        <v>346</v>
      </c>
      <c r="C968" s="291" t="s">
        <v>163</v>
      </c>
      <c r="D968" s="295"/>
      <c r="E968" s="295"/>
      <c r="F968" s="295"/>
      <c r="G968" s="295"/>
      <c r="H968" s="295"/>
      <c r="I968" s="295"/>
      <c r="J968" s="295"/>
      <c r="K968" s="295"/>
      <c r="L968" s="295"/>
      <c r="M968" s="295"/>
      <c r="N968" s="468"/>
      <c r="O968" s="295"/>
      <c r="P968" s="295"/>
      <c r="Q968" s="295"/>
      <c r="R968" s="295"/>
      <c r="S968" s="295"/>
      <c r="T968" s="295"/>
      <c r="U968" s="295"/>
      <c r="V968" s="295"/>
      <c r="W968" s="295"/>
      <c r="X968" s="295"/>
      <c r="Y968" s="411">
        <f>Y967</f>
        <v>0</v>
      </c>
      <c r="Z968" s="411">
        <f t="shared" ref="Z968" si="2840">Z967</f>
        <v>0</v>
      </c>
      <c r="AA968" s="411">
        <f t="shared" ref="AA968" si="2841">AA967</f>
        <v>0</v>
      </c>
      <c r="AB968" s="411">
        <f t="shared" ref="AB968" si="2842">AB967</f>
        <v>0</v>
      </c>
      <c r="AC968" s="411">
        <f t="shared" ref="AC968" si="2843">AC967</f>
        <v>0</v>
      </c>
      <c r="AD968" s="411">
        <f t="shared" ref="AD968" si="2844">AD967</f>
        <v>0</v>
      </c>
      <c r="AE968" s="411">
        <f t="shared" ref="AE968" si="2845">AE967</f>
        <v>0</v>
      </c>
      <c r="AF968" s="411">
        <f t="shared" ref="AF968" si="2846">AF967</f>
        <v>0</v>
      </c>
      <c r="AG968" s="411">
        <f t="shared" ref="AG968" si="2847">AG967</f>
        <v>0</v>
      </c>
      <c r="AH968" s="411">
        <f t="shared" ref="AH968" si="2848">AH967</f>
        <v>0</v>
      </c>
      <c r="AI968" s="411">
        <f t="shared" ref="AI968" si="2849">AI967</f>
        <v>0</v>
      </c>
      <c r="AJ968" s="411">
        <f t="shared" ref="AJ968" si="2850">AJ967</f>
        <v>0</v>
      </c>
      <c r="AK968" s="411">
        <f t="shared" ref="AK968" si="2851">AK967</f>
        <v>0</v>
      </c>
      <c r="AL968" s="411">
        <f t="shared" ref="AL968" si="2852">AL967</f>
        <v>0</v>
      </c>
      <c r="AM968" s="297"/>
    </row>
    <row r="969" spans="1:39" ht="15" hidden="1" customHeight="1" outlineLevel="1">
      <c r="A969" s="532"/>
      <c r="B969" s="298"/>
      <c r="C969" s="299"/>
      <c r="D969" s="304"/>
      <c r="E969" s="304"/>
      <c r="F969" s="304"/>
      <c r="G969" s="304"/>
      <c r="H969" s="304"/>
      <c r="I969" s="304"/>
      <c r="J969" s="304"/>
      <c r="K969" s="304"/>
      <c r="L969" s="304"/>
      <c r="M969" s="304"/>
      <c r="N969" s="300"/>
      <c r="O969" s="304"/>
      <c r="P969" s="304"/>
      <c r="Q969" s="304"/>
      <c r="R969" s="304"/>
      <c r="S969" s="304"/>
      <c r="T969" s="304"/>
      <c r="U969" s="304"/>
      <c r="V969" s="304"/>
      <c r="W969" s="304"/>
      <c r="X969" s="304"/>
      <c r="Y969" s="412"/>
      <c r="Z969" s="413"/>
      <c r="AA969" s="413"/>
      <c r="AB969" s="413"/>
      <c r="AC969" s="413"/>
      <c r="AD969" s="413"/>
      <c r="AE969" s="413"/>
      <c r="AF969" s="413"/>
      <c r="AG969" s="413"/>
      <c r="AH969" s="413"/>
      <c r="AI969" s="413"/>
      <c r="AJ969" s="413"/>
      <c r="AK969" s="413"/>
      <c r="AL969" s="413"/>
      <c r="AM969" s="302"/>
    </row>
    <row r="970" spans="1:39" ht="15" hidden="1" customHeight="1" outlineLevel="1">
      <c r="A970" s="532">
        <v>3</v>
      </c>
      <c r="B970" s="428" t="s">
        <v>97</v>
      </c>
      <c r="C970" s="291" t="s">
        <v>25</v>
      </c>
      <c r="D970" s="295"/>
      <c r="E970" s="295"/>
      <c r="F970" s="295"/>
      <c r="G970" s="295"/>
      <c r="H970" s="295"/>
      <c r="I970" s="295"/>
      <c r="J970" s="295"/>
      <c r="K970" s="295"/>
      <c r="L970" s="295"/>
      <c r="M970" s="295"/>
      <c r="N970" s="291"/>
      <c r="O970" s="295"/>
      <c r="P970" s="295"/>
      <c r="Q970" s="295"/>
      <c r="R970" s="295"/>
      <c r="S970" s="295"/>
      <c r="T970" s="295"/>
      <c r="U970" s="295"/>
      <c r="V970" s="295"/>
      <c r="W970" s="295"/>
      <c r="X970" s="295"/>
      <c r="Y970" s="415"/>
      <c r="Z970" s="415"/>
      <c r="AA970" s="415"/>
      <c r="AB970" s="415"/>
      <c r="AC970" s="415"/>
      <c r="AD970" s="415"/>
      <c r="AE970" s="415"/>
      <c r="AF970" s="410"/>
      <c r="AG970" s="410"/>
      <c r="AH970" s="410"/>
      <c r="AI970" s="410"/>
      <c r="AJ970" s="410"/>
      <c r="AK970" s="410"/>
      <c r="AL970" s="410"/>
      <c r="AM970" s="296">
        <f>SUM(Y970:AL970)</f>
        <v>0</v>
      </c>
    </row>
    <row r="971" spans="1:39" ht="15" hidden="1" customHeight="1" outlineLevel="1">
      <c r="A971" s="532"/>
      <c r="B971" s="294" t="s">
        <v>346</v>
      </c>
      <c r="C971" s="291" t="s">
        <v>163</v>
      </c>
      <c r="D971" s="295"/>
      <c r="E971" s="295"/>
      <c r="F971" s="295"/>
      <c r="G971" s="295"/>
      <c r="H971" s="295"/>
      <c r="I971" s="295"/>
      <c r="J971" s="295"/>
      <c r="K971" s="295"/>
      <c r="L971" s="295"/>
      <c r="M971" s="295"/>
      <c r="N971" s="468"/>
      <c r="O971" s="295"/>
      <c r="P971" s="295"/>
      <c r="Q971" s="295"/>
      <c r="R971" s="295"/>
      <c r="S971" s="295"/>
      <c r="T971" s="295"/>
      <c r="U971" s="295"/>
      <c r="V971" s="295"/>
      <c r="W971" s="295"/>
      <c r="X971" s="295"/>
      <c r="Y971" s="411">
        <f>Y970</f>
        <v>0</v>
      </c>
      <c r="Z971" s="411">
        <f t="shared" ref="Z971" si="2853">Z970</f>
        <v>0</v>
      </c>
      <c r="AA971" s="411">
        <f t="shared" ref="AA971" si="2854">AA970</f>
        <v>0</v>
      </c>
      <c r="AB971" s="411">
        <f t="shared" ref="AB971" si="2855">AB970</f>
        <v>0</v>
      </c>
      <c r="AC971" s="411">
        <f t="shared" ref="AC971" si="2856">AC970</f>
        <v>0</v>
      </c>
      <c r="AD971" s="411">
        <f t="shared" ref="AD971" si="2857">AD970</f>
        <v>0</v>
      </c>
      <c r="AE971" s="411">
        <f t="shared" ref="AE971" si="2858">AE970</f>
        <v>0</v>
      </c>
      <c r="AF971" s="411">
        <f t="shared" ref="AF971" si="2859">AF970</f>
        <v>0</v>
      </c>
      <c r="AG971" s="411">
        <f t="shared" ref="AG971" si="2860">AG970</f>
        <v>0</v>
      </c>
      <c r="AH971" s="411">
        <f t="shared" ref="AH971" si="2861">AH970</f>
        <v>0</v>
      </c>
      <c r="AI971" s="411">
        <f t="shared" ref="AI971" si="2862">AI970</f>
        <v>0</v>
      </c>
      <c r="AJ971" s="411">
        <f t="shared" ref="AJ971" si="2863">AJ970</f>
        <v>0</v>
      </c>
      <c r="AK971" s="411">
        <f t="shared" ref="AK971" si="2864">AK970</f>
        <v>0</v>
      </c>
      <c r="AL971" s="411">
        <f t="shared" ref="AL971" si="2865">AL970</f>
        <v>0</v>
      </c>
      <c r="AM971" s="297"/>
    </row>
    <row r="972" spans="1:39" ht="15" hidden="1" customHeight="1" outlineLevel="1">
      <c r="A972" s="532"/>
      <c r="B972" s="294"/>
      <c r="C972" s="305"/>
      <c r="D972" s="291"/>
      <c r="E972" s="291"/>
      <c r="F972" s="291"/>
      <c r="G972" s="291"/>
      <c r="H972" s="291"/>
      <c r="I972" s="291"/>
      <c r="J972" s="291"/>
      <c r="K972" s="291"/>
      <c r="L972" s="291"/>
      <c r="M972" s="291"/>
      <c r="N972" s="291"/>
      <c r="O972" s="291"/>
      <c r="P972" s="291"/>
      <c r="Q972" s="291"/>
      <c r="R972" s="291"/>
      <c r="S972" s="291"/>
      <c r="T972" s="291"/>
      <c r="U972" s="291"/>
      <c r="V972" s="291"/>
      <c r="W972" s="291"/>
      <c r="X972" s="291"/>
      <c r="Y972" s="412"/>
      <c r="Z972" s="412"/>
      <c r="AA972" s="412"/>
      <c r="AB972" s="412"/>
      <c r="AC972" s="412"/>
      <c r="AD972" s="412"/>
      <c r="AE972" s="412"/>
      <c r="AF972" s="412"/>
      <c r="AG972" s="412"/>
      <c r="AH972" s="412"/>
      <c r="AI972" s="412"/>
      <c r="AJ972" s="412"/>
      <c r="AK972" s="412"/>
      <c r="AL972" s="412"/>
      <c r="AM972" s="306"/>
    </row>
    <row r="973" spans="1:39" ht="15" hidden="1" customHeight="1" outlineLevel="1">
      <c r="A973" s="532">
        <v>4</v>
      </c>
      <c r="B973" s="520" t="s">
        <v>679</v>
      </c>
      <c r="C973" s="291" t="s">
        <v>25</v>
      </c>
      <c r="D973" s="295"/>
      <c r="E973" s="295"/>
      <c r="F973" s="295"/>
      <c r="G973" s="295"/>
      <c r="H973" s="295"/>
      <c r="I973" s="295"/>
      <c r="J973" s="295"/>
      <c r="K973" s="295"/>
      <c r="L973" s="295"/>
      <c r="M973" s="295"/>
      <c r="N973" s="291"/>
      <c r="O973" s="295"/>
      <c r="P973" s="295"/>
      <c r="Q973" s="295"/>
      <c r="R973" s="295"/>
      <c r="S973" s="295"/>
      <c r="T973" s="295"/>
      <c r="U973" s="295"/>
      <c r="V973" s="295"/>
      <c r="W973" s="295"/>
      <c r="X973" s="295"/>
      <c r="Y973" s="415"/>
      <c r="Z973" s="415"/>
      <c r="AA973" s="415"/>
      <c r="AB973" s="415"/>
      <c r="AC973" s="415"/>
      <c r="AD973" s="415"/>
      <c r="AE973" s="415"/>
      <c r="AF973" s="410"/>
      <c r="AG973" s="410"/>
      <c r="AH973" s="410"/>
      <c r="AI973" s="410"/>
      <c r="AJ973" s="410"/>
      <c r="AK973" s="410"/>
      <c r="AL973" s="410"/>
      <c r="AM973" s="296">
        <f>SUM(Y973:AL973)</f>
        <v>0</v>
      </c>
    </row>
    <row r="974" spans="1:39" ht="15" hidden="1" customHeight="1" outlineLevel="1">
      <c r="A974" s="532"/>
      <c r="B974" s="294" t="s">
        <v>346</v>
      </c>
      <c r="C974" s="291" t="s">
        <v>163</v>
      </c>
      <c r="D974" s="295"/>
      <c r="E974" s="295"/>
      <c r="F974" s="295"/>
      <c r="G974" s="295"/>
      <c r="H974" s="295"/>
      <c r="I974" s="295"/>
      <c r="J974" s="295"/>
      <c r="K974" s="295"/>
      <c r="L974" s="295"/>
      <c r="M974" s="295"/>
      <c r="N974" s="468"/>
      <c r="O974" s="295"/>
      <c r="P974" s="295"/>
      <c r="Q974" s="295"/>
      <c r="R974" s="295"/>
      <c r="S974" s="295"/>
      <c r="T974" s="295"/>
      <c r="U974" s="295"/>
      <c r="V974" s="295"/>
      <c r="W974" s="295"/>
      <c r="X974" s="295"/>
      <c r="Y974" s="411">
        <f>Y973</f>
        <v>0</v>
      </c>
      <c r="Z974" s="411">
        <f t="shared" ref="Z974" si="2866">Z973</f>
        <v>0</v>
      </c>
      <c r="AA974" s="411">
        <f t="shared" ref="AA974" si="2867">AA973</f>
        <v>0</v>
      </c>
      <c r="AB974" s="411">
        <f t="shared" ref="AB974" si="2868">AB973</f>
        <v>0</v>
      </c>
      <c r="AC974" s="411">
        <f t="shared" ref="AC974" si="2869">AC973</f>
        <v>0</v>
      </c>
      <c r="AD974" s="411">
        <f t="shared" ref="AD974" si="2870">AD973</f>
        <v>0</v>
      </c>
      <c r="AE974" s="411">
        <f t="shared" ref="AE974" si="2871">AE973</f>
        <v>0</v>
      </c>
      <c r="AF974" s="411">
        <f t="shared" ref="AF974" si="2872">AF973</f>
        <v>0</v>
      </c>
      <c r="AG974" s="411">
        <f t="shared" ref="AG974" si="2873">AG973</f>
        <v>0</v>
      </c>
      <c r="AH974" s="411">
        <f t="shared" ref="AH974" si="2874">AH973</f>
        <v>0</v>
      </c>
      <c r="AI974" s="411">
        <f t="shared" ref="AI974" si="2875">AI973</f>
        <v>0</v>
      </c>
      <c r="AJ974" s="411">
        <f t="shared" ref="AJ974" si="2876">AJ973</f>
        <v>0</v>
      </c>
      <c r="AK974" s="411">
        <f t="shared" ref="AK974" si="2877">AK973</f>
        <v>0</v>
      </c>
      <c r="AL974" s="411">
        <f t="shared" ref="AL974" si="2878">AL973</f>
        <v>0</v>
      </c>
      <c r="AM974" s="297"/>
    </row>
    <row r="975" spans="1:39" ht="15" hidden="1" customHeight="1" outlineLevel="1">
      <c r="A975" s="532"/>
      <c r="B975" s="294"/>
      <c r="C975" s="305"/>
      <c r="D975" s="304"/>
      <c r="E975" s="304"/>
      <c r="F975" s="304"/>
      <c r="G975" s="304"/>
      <c r="H975" s="304"/>
      <c r="I975" s="304"/>
      <c r="J975" s="304"/>
      <c r="K975" s="304"/>
      <c r="L975" s="304"/>
      <c r="M975" s="304"/>
      <c r="N975" s="291"/>
      <c r="O975" s="304"/>
      <c r="P975" s="304"/>
      <c r="Q975" s="304"/>
      <c r="R975" s="304"/>
      <c r="S975" s="304"/>
      <c r="T975" s="304"/>
      <c r="U975" s="304"/>
      <c r="V975" s="304"/>
      <c r="W975" s="304"/>
      <c r="X975" s="304"/>
      <c r="Y975" s="412"/>
      <c r="Z975" s="412"/>
      <c r="AA975" s="412"/>
      <c r="AB975" s="412"/>
      <c r="AC975" s="412"/>
      <c r="AD975" s="412"/>
      <c r="AE975" s="412"/>
      <c r="AF975" s="412"/>
      <c r="AG975" s="412"/>
      <c r="AH975" s="412"/>
      <c r="AI975" s="412"/>
      <c r="AJ975" s="412"/>
      <c r="AK975" s="412"/>
      <c r="AL975" s="412"/>
      <c r="AM975" s="306"/>
    </row>
    <row r="976" spans="1:39" ht="15" hidden="1" customHeight="1" outlineLevel="1">
      <c r="A976" s="532">
        <v>5</v>
      </c>
      <c r="B976" s="428" t="s">
        <v>98</v>
      </c>
      <c r="C976" s="291" t="s">
        <v>25</v>
      </c>
      <c r="D976" s="295"/>
      <c r="E976" s="295"/>
      <c r="F976" s="295"/>
      <c r="G976" s="295"/>
      <c r="H976" s="295"/>
      <c r="I976" s="295"/>
      <c r="J976" s="295"/>
      <c r="K976" s="295"/>
      <c r="L976" s="295"/>
      <c r="M976" s="295"/>
      <c r="N976" s="291"/>
      <c r="O976" s="295"/>
      <c r="P976" s="295"/>
      <c r="Q976" s="295"/>
      <c r="R976" s="295"/>
      <c r="S976" s="295"/>
      <c r="T976" s="295"/>
      <c r="U976" s="295"/>
      <c r="V976" s="295"/>
      <c r="W976" s="295"/>
      <c r="X976" s="295"/>
      <c r="Y976" s="415"/>
      <c r="Z976" s="415"/>
      <c r="AA976" s="415"/>
      <c r="AB976" s="415"/>
      <c r="AC976" s="415"/>
      <c r="AD976" s="415"/>
      <c r="AE976" s="415"/>
      <c r="AF976" s="410"/>
      <c r="AG976" s="410"/>
      <c r="AH976" s="410"/>
      <c r="AI976" s="410"/>
      <c r="AJ976" s="410"/>
      <c r="AK976" s="410"/>
      <c r="AL976" s="410"/>
      <c r="AM976" s="296">
        <f>SUM(Y976:AL976)</f>
        <v>0</v>
      </c>
    </row>
    <row r="977" spans="1:39" ht="15" hidden="1" customHeight="1" outlineLevel="1">
      <c r="A977" s="532"/>
      <c r="B977" s="294" t="s">
        <v>346</v>
      </c>
      <c r="C977" s="291" t="s">
        <v>163</v>
      </c>
      <c r="D977" s="295"/>
      <c r="E977" s="295"/>
      <c r="F977" s="295"/>
      <c r="G977" s="295"/>
      <c r="H977" s="295"/>
      <c r="I977" s="295"/>
      <c r="J977" s="295"/>
      <c r="K977" s="295"/>
      <c r="L977" s="295"/>
      <c r="M977" s="295"/>
      <c r="N977" s="468"/>
      <c r="O977" s="295"/>
      <c r="P977" s="295"/>
      <c r="Q977" s="295"/>
      <c r="R977" s="295"/>
      <c r="S977" s="295"/>
      <c r="T977" s="295"/>
      <c r="U977" s="295"/>
      <c r="V977" s="295"/>
      <c r="W977" s="295"/>
      <c r="X977" s="295"/>
      <c r="Y977" s="411">
        <f>Y976</f>
        <v>0</v>
      </c>
      <c r="Z977" s="411">
        <f t="shared" ref="Z977" si="2879">Z976</f>
        <v>0</v>
      </c>
      <c r="AA977" s="411">
        <f t="shared" ref="AA977" si="2880">AA976</f>
        <v>0</v>
      </c>
      <c r="AB977" s="411">
        <f t="shared" ref="AB977" si="2881">AB976</f>
        <v>0</v>
      </c>
      <c r="AC977" s="411">
        <f t="shared" ref="AC977" si="2882">AC976</f>
        <v>0</v>
      </c>
      <c r="AD977" s="411">
        <f t="shared" ref="AD977" si="2883">AD976</f>
        <v>0</v>
      </c>
      <c r="AE977" s="411">
        <f t="shared" ref="AE977" si="2884">AE976</f>
        <v>0</v>
      </c>
      <c r="AF977" s="411">
        <f t="shared" ref="AF977" si="2885">AF976</f>
        <v>0</v>
      </c>
      <c r="AG977" s="411">
        <f t="shared" ref="AG977" si="2886">AG976</f>
        <v>0</v>
      </c>
      <c r="AH977" s="411">
        <f t="shared" ref="AH977" si="2887">AH976</f>
        <v>0</v>
      </c>
      <c r="AI977" s="411">
        <f t="shared" ref="AI977" si="2888">AI976</f>
        <v>0</v>
      </c>
      <c r="AJ977" s="411">
        <f t="shared" ref="AJ977" si="2889">AJ976</f>
        <v>0</v>
      </c>
      <c r="AK977" s="411">
        <f t="shared" ref="AK977" si="2890">AK976</f>
        <v>0</v>
      </c>
      <c r="AL977" s="411">
        <f t="shared" ref="AL977" si="2891">AL976</f>
        <v>0</v>
      </c>
      <c r="AM977" s="297"/>
    </row>
    <row r="978" spans="1:39" ht="15" hidden="1" customHeight="1" outlineLevel="1">
      <c r="A978" s="532"/>
      <c r="B978" s="294"/>
      <c r="C978" s="291"/>
      <c r="D978" s="291"/>
      <c r="E978" s="291"/>
      <c r="F978" s="291"/>
      <c r="G978" s="291"/>
      <c r="H978" s="291"/>
      <c r="I978" s="291"/>
      <c r="J978" s="291"/>
      <c r="K978" s="291"/>
      <c r="L978" s="291"/>
      <c r="M978" s="291"/>
      <c r="N978" s="291"/>
      <c r="O978" s="291"/>
      <c r="P978" s="291"/>
      <c r="Q978" s="291"/>
      <c r="R978" s="291"/>
      <c r="S978" s="291"/>
      <c r="T978" s="291"/>
      <c r="U978" s="291"/>
      <c r="V978" s="291"/>
      <c r="W978" s="291"/>
      <c r="X978" s="291"/>
      <c r="Y978" s="422"/>
      <c r="Z978" s="423"/>
      <c r="AA978" s="423"/>
      <c r="AB978" s="423"/>
      <c r="AC978" s="423"/>
      <c r="AD978" s="423"/>
      <c r="AE978" s="423"/>
      <c r="AF978" s="423"/>
      <c r="AG978" s="423"/>
      <c r="AH978" s="423"/>
      <c r="AI978" s="423"/>
      <c r="AJ978" s="423"/>
      <c r="AK978" s="423"/>
      <c r="AL978" s="423"/>
      <c r="AM978" s="297"/>
    </row>
    <row r="979" spans="1:39" ht="15.6" hidden="1" outlineLevel="1">
      <c r="A979" s="532"/>
      <c r="B979" s="319" t="s">
        <v>497</v>
      </c>
      <c r="C979" s="289"/>
      <c r="D979" s="289"/>
      <c r="E979" s="289"/>
      <c r="F979" s="289"/>
      <c r="G979" s="289"/>
      <c r="H979" s="289"/>
      <c r="I979" s="289"/>
      <c r="J979" s="289"/>
      <c r="K979" s="289"/>
      <c r="L979" s="289"/>
      <c r="M979" s="289"/>
      <c r="N979" s="290"/>
      <c r="O979" s="289"/>
      <c r="P979" s="289"/>
      <c r="Q979" s="289"/>
      <c r="R979" s="289"/>
      <c r="S979" s="289"/>
      <c r="T979" s="289"/>
      <c r="U979" s="289"/>
      <c r="V979" s="289"/>
      <c r="W979" s="289"/>
      <c r="X979" s="289"/>
      <c r="Y979" s="414"/>
      <c r="Z979" s="414"/>
      <c r="AA979" s="414"/>
      <c r="AB979" s="414"/>
      <c r="AC979" s="414"/>
      <c r="AD979" s="414"/>
      <c r="AE979" s="414"/>
      <c r="AF979" s="414"/>
      <c r="AG979" s="414"/>
      <c r="AH979" s="414"/>
      <c r="AI979" s="414"/>
      <c r="AJ979" s="414"/>
      <c r="AK979" s="414"/>
      <c r="AL979" s="414"/>
      <c r="AM979" s="292"/>
    </row>
    <row r="980" spans="1:39" ht="15" hidden="1" customHeight="1" outlineLevel="1">
      <c r="A980" s="532">
        <v>6</v>
      </c>
      <c r="B980" s="428" t="s">
        <v>99</v>
      </c>
      <c r="C980" s="291" t="s">
        <v>25</v>
      </c>
      <c r="D980" s="295"/>
      <c r="E980" s="295"/>
      <c r="F980" s="295"/>
      <c r="G980" s="295"/>
      <c r="H980" s="295"/>
      <c r="I980" s="295"/>
      <c r="J980" s="295"/>
      <c r="K980" s="295"/>
      <c r="L980" s="295"/>
      <c r="M980" s="295"/>
      <c r="N980" s="295">
        <v>12</v>
      </c>
      <c r="O980" s="295"/>
      <c r="P980" s="295"/>
      <c r="Q980" s="295"/>
      <c r="R980" s="295"/>
      <c r="S980" s="295"/>
      <c r="T980" s="295"/>
      <c r="U980" s="295"/>
      <c r="V980" s="295"/>
      <c r="W980" s="295"/>
      <c r="X980" s="295"/>
      <c r="Y980" s="415"/>
      <c r="Z980" s="415"/>
      <c r="AA980" s="415"/>
      <c r="AB980" s="415"/>
      <c r="AC980" s="415"/>
      <c r="AD980" s="415"/>
      <c r="AE980" s="415"/>
      <c r="AF980" s="415"/>
      <c r="AG980" s="415"/>
      <c r="AH980" s="415"/>
      <c r="AI980" s="415"/>
      <c r="AJ980" s="415"/>
      <c r="AK980" s="415"/>
      <c r="AL980" s="415"/>
      <c r="AM980" s="296">
        <f>SUM(Y980:AL980)</f>
        <v>0</v>
      </c>
    </row>
    <row r="981" spans="1:39" ht="15" hidden="1" customHeight="1" outlineLevel="1">
      <c r="A981" s="532"/>
      <c r="B981" s="294" t="s">
        <v>346</v>
      </c>
      <c r="C981" s="291" t="s">
        <v>163</v>
      </c>
      <c r="D981" s="295"/>
      <c r="E981" s="295"/>
      <c r="F981" s="295"/>
      <c r="G981" s="295"/>
      <c r="H981" s="295"/>
      <c r="I981" s="295"/>
      <c r="J981" s="295"/>
      <c r="K981" s="295"/>
      <c r="L981" s="295"/>
      <c r="M981" s="295"/>
      <c r="N981" s="295">
        <f>N980</f>
        <v>12</v>
      </c>
      <c r="O981" s="295"/>
      <c r="P981" s="295"/>
      <c r="Q981" s="295"/>
      <c r="R981" s="295"/>
      <c r="S981" s="295"/>
      <c r="T981" s="295"/>
      <c r="U981" s="295"/>
      <c r="V981" s="295"/>
      <c r="W981" s="295"/>
      <c r="X981" s="295"/>
      <c r="Y981" s="411">
        <f>Y980</f>
        <v>0</v>
      </c>
      <c r="Z981" s="411">
        <f t="shared" ref="Z981" si="2892">Z980</f>
        <v>0</v>
      </c>
      <c r="AA981" s="411">
        <f t="shared" ref="AA981" si="2893">AA980</f>
        <v>0</v>
      </c>
      <c r="AB981" s="411">
        <f t="shared" ref="AB981" si="2894">AB980</f>
        <v>0</v>
      </c>
      <c r="AC981" s="411">
        <f t="shared" ref="AC981" si="2895">AC980</f>
        <v>0</v>
      </c>
      <c r="AD981" s="411">
        <f t="shared" ref="AD981" si="2896">AD980</f>
        <v>0</v>
      </c>
      <c r="AE981" s="411">
        <f t="shared" ref="AE981" si="2897">AE980</f>
        <v>0</v>
      </c>
      <c r="AF981" s="411">
        <f t="shared" ref="AF981" si="2898">AF980</f>
        <v>0</v>
      </c>
      <c r="AG981" s="411">
        <f t="shared" ref="AG981" si="2899">AG980</f>
        <v>0</v>
      </c>
      <c r="AH981" s="411">
        <f t="shared" ref="AH981" si="2900">AH980</f>
        <v>0</v>
      </c>
      <c r="AI981" s="411">
        <f t="shared" ref="AI981" si="2901">AI980</f>
        <v>0</v>
      </c>
      <c r="AJ981" s="411">
        <f t="shared" ref="AJ981" si="2902">AJ980</f>
        <v>0</v>
      </c>
      <c r="AK981" s="411">
        <f t="shared" ref="AK981" si="2903">AK980</f>
        <v>0</v>
      </c>
      <c r="AL981" s="411">
        <f t="shared" ref="AL981" si="2904">AL980</f>
        <v>0</v>
      </c>
      <c r="AM981" s="311"/>
    </row>
    <row r="982" spans="1:39" ht="15" hidden="1" customHeight="1" outlineLevel="1">
      <c r="A982" s="532"/>
      <c r="B982" s="310"/>
      <c r="C982" s="312"/>
      <c r="D982" s="291"/>
      <c r="E982" s="291"/>
      <c r="F982" s="291"/>
      <c r="G982" s="291"/>
      <c r="H982" s="291"/>
      <c r="I982" s="291"/>
      <c r="J982" s="291"/>
      <c r="K982" s="291"/>
      <c r="L982" s="291"/>
      <c r="M982" s="291"/>
      <c r="N982" s="291"/>
      <c r="O982" s="291"/>
      <c r="P982" s="291"/>
      <c r="Q982" s="291"/>
      <c r="R982" s="291"/>
      <c r="S982" s="291"/>
      <c r="T982" s="291"/>
      <c r="U982" s="291"/>
      <c r="V982" s="291"/>
      <c r="W982" s="291"/>
      <c r="X982" s="291"/>
      <c r="Y982" s="416"/>
      <c r="Z982" s="416"/>
      <c r="AA982" s="416"/>
      <c r="AB982" s="416"/>
      <c r="AC982" s="416"/>
      <c r="AD982" s="416"/>
      <c r="AE982" s="416"/>
      <c r="AF982" s="416"/>
      <c r="AG982" s="416"/>
      <c r="AH982" s="416"/>
      <c r="AI982" s="416"/>
      <c r="AJ982" s="416"/>
      <c r="AK982" s="416"/>
      <c r="AL982" s="416"/>
      <c r="AM982" s="313"/>
    </row>
    <row r="983" spans="1:39" ht="15" hidden="1" customHeight="1" outlineLevel="1">
      <c r="A983" s="532">
        <v>7</v>
      </c>
      <c r="B983" s="428" t="s">
        <v>100</v>
      </c>
      <c r="C983" s="291" t="s">
        <v>25</v>
      </c>
      <c r="D983" s="295"/>
      <c r="E983" s="295"/>
      <c r="F983" s="295"/>
      <c r="G983" s="295"/>
      <c r="H983" s="295"/>
      <c r="I983" s="295"/>
      <c r="J983" s="295"/>
      <c r="K983" s="295"/>
      <c r="L983" s="295"/>
      <c r="M983" s="295"/>
      <c r="N983" s="295">
        <v>12</v>
      </c>
      <c r="O983" s="295"/>
      <c r="P983" s="295"/>
      <c r="Q983" s="295"/>
      <c r="R983" s="295"/>
      <c r="S983" s="295"/>
      <c r="T983" s="295"/>
      <c r="U983" s="295"/>
      <c r="V983" s="295"/>
      <c r="W983" s="295"/>
      <c r="X983" s="295"/>
      <c r="Y983" s="415"/>
      <c r="Z983" s="415"/>
      <c r="AA983" s="415"/>
      <c r="AB983" s="415"/>
      <c r="AC983" s="415"/>
      <c r="AD983" s="415"/>
      <c r="AE983" s="415"/>
      <c r="AF983" s="415"/>
      <c r="AG983" s="415"/>
      <c r="AH983" s="415"/>
      <c r="AI983" s="415"/>
      <c r="AJ983" s="415"/>
      <c r="AK983" s="415"/>
      <c r="AL983" s="415"/>
      <c r="AM983" s="296">
        <f>SUM(Y983:AL983)</f>
        <v>0</v>
      </c>
    </row>
    <row r="984" spans="1:39" ht="15" hidden="1" customHeight="1" outlineLevel="1">
      <c r="A984" s="532"/>
      <c r="B984" s="294" t="s">
        <v>346</v>
      </c>
      <c r="C984" s="291" t="s">
        <v>163</v>
      </c>
      <c r="D984" s="295"/>
      <c r="E984" s="295"/>
      <c r="F984" s="295"/>
      <c r="G984" s="295"/>
      <c r="H984" s="295"/>
      <c r="I984" s="295"/>
      <c r="J984" s="295"/>
      <c r="K984" s="295"/>
      <c r="L984" s="295"/>
      <c r="M984" s="295"/>
      <c r="N984" s="295">
        <f>N983</f>
        <v>12</v>
      </c>
      <c r="O984" s="295"/>
      <c r="P984" s="295"/>
      <c r="Q984" s="295"/>
      <c r="R984" s="295"/>
      <c r="S984" s="295"/>
      <c r="T984" s="295"/>
      <c r="U984" s="295"/>
      <c r="V984" s="295"/>
      <c r="W984" s="295"/>
      <c r="X984" s="295"/>
      <c r="Y984" s="411">
        <f>Y983</f>
        <v>0</v>
      </c>
      <c r="Z984" s="411">
        <f t="shared" ref="Z984" si="2905">Z983</f>
        <v>0</v>
      </c>
      <c r="AA984" s="411">
        <f t="shared" ref="AA984" si="2906">AA983</f>
        <v>0</v>
      </c>
      <c r="AB984" s="411">
        <f t="shared" ref="AB984" si="2907">AB983</f>
        <v>0</v>
      </c>
      <c r="AC984" s="411">
        <f t="shared" ref="AC984" si="2908">AC983</f>
        <v>0</v>
      </c>
      <c r="AD984" s="411">
        <f t="shared" ref="AD984" si="2909">AD983</f>
        <v>0</v>
      </c>
      <c r="AE984" s="411">
        <f t="shared" ref="AE984" si="2910">AE983</f>
        <v>0</v>
      </c>
      <c r="AF984" s="411">
        <f t="shared" ref="AF984" si="2911">AF983</f>
        <v>0</v>
      </c>
      <c r="AG984" s="411">
        <f t="shared" ref="AG984" si="2912">AG983</f>
        <v>0</v>
      </c>
      <c r="AH984" s="411">
        <f t="shared" ref="AH984" si="2913">AH983</f>
        <v>0</v>
      </c>
      <c r="AI984" s="411">
        <f t="shared" ref="AI984" si="2914">AI983</f>
        <v>0</v>
      </c>
      <c r="AJ984" s="411">
        <f t="shared" ref="AJ984" si="2915">AJ983</f>
        <v>0</v>
      </c>
      <c r="AK984" s="411">
        <f t="shared" ref="AK984" si="2916">AK983</f>
        <v>0</v>
      </c>
      <c r="AL984" s="411">
        <f t="shared" ref="AL984" si="2917">AL983</f>
        <v>0</v>
      </c>
      <c r="AM984" s="311"/>
    </row>
    <row r="985" spans="1:39" ht="15" hidden="1" customHeight="1" outlineLevel="1">
      <c r="A985" s="532"/>
      <c r="B985" s="314"/>
      <c r="C985" s="312"/>
      <c r="D985" s="291"/>
      <c r="E985" s="291"/>
      <c r="F985" s="291"/>
      <c r="G985" s="291"/>
      <c r="H985" s="291"/>
      <c r="I985" s="291"/>
      <c r="J985" s="291"/>
      <c r="K985" s="291"/>
      <c r="L985" s="291"/>
      <c r="M985" s="291"/>
      <c r="N985" s="291"/>
      <c r="O985" s="291"/>
      <c r="P985" s="291"/>
      <c r="Q985" s="291"/>
      <c r="R985" s="291"/>
      <c r="S985" s="291"/>
      <c r="T985" s="291"/>
      <c r="U985" s="291"/>
      <c r="V985" s="291"/>
      <c r="W985" s="291"/>
      <c r="X985" s="291"/>
      <c r="Y985" s="416"/>
      <c r="Z985" s="417"/>
      <c r="AA985" s="416"/>
      <c r="AB985" s="416"/>
      <c r="AC985" s="416"/>
      <c r="AD985" s="416"/>
      <c r="AE985" s="416"/>
      <c r="AF985" s="416"/>
      <c r="AG985" s="416"/>
      <c r="AH985" s="416"/>
      <c r="AI985" s="416"/>
      <c r="AJ985" s="416"/>
      <c r="AK985" s="416"/>
      <c r="AL985" s="416"/>
      <c r="AM985" s="313"/>
    </row>
    <row r="986" spans="1:39" ht="15" hidden="1" customHeight="1" outlineLevel="1">
      <c r="A986" s="532">
        <v>8</v>
      </c>
      <c r="B986" s="428" t="s">
        <v>101</v>
      </c>
      <c r="C986" s="291" t="s">
        <v>25</v>
      </c>
      <c r="D986" s="295"/>
      <c r="E986" s="295"/>
      <c r="F986" s="295"/>
      <c r="G986" s="295"/>
      <c r="H986" s="295"/>
      <c r="I986" s="295"/>
      <c r="J986" s="295"/>
      <c r="K986" s="295"/>
      <c r="L986" s="295"/>
      <c r="M986" s="295"/>
      <c r="N986" s="295">
        <v>12</v>
      </c>
      <c r="O986" s="295"/>
      <c r="P986" s="295"/>
      <c r="Q986" s="295"/>
      <c r="R986" s="295"/>
      <c r="S986" s="295"/>
      <c r="T986" s="295"/>
      <c r="U986" s="295"/>
      <c r="V986" s="295"/>
      <c r="W986" s="295"/>
      <c r="X986" s="295"/>
      <c r="Y986" s="415"/>
      <c r="Z986" s="415"/>
      <c r="AA986" s="415"/>
      <c r="AB986" s="415"/>
      <c r="AC986" s="415"/>
      <c r="AD986" s="415"/>
      <c r="AE986" s="415"/>
      <c r="AF986" s="415"/>
      <c r="AG986" s="415"/>
      <c r="AH986" s="415"/>
      <c r="AI986" s="415"/>
      <c r="AJ986" s="415"/>
      <c r="AK986" s="415"/>
      <c r="AL986" s="415"/>
      <c r="AM986" s="296">
        <f>SUM(Y986:AL986)</f>
        <v>0</v>
      </c>
    </row>
    <row r="987" spans="1:39" ht="15" hidden="1" customHeight="1" outlineLevel="1">
      <c r="A987" s="532"/>
      <c r="B987" s="294" t="s">
        <v>346</v>
      </c>
      <c r="C987" s="291" t="s">
        <v>163</v>
      </c>
      <c r="D987" s="295"/>
      <c r="E987" s="295"/>
      <c r="F987" s="295"/>
      <c r="G987" s="295"/>
      <c r="H987" s="295"/>
      <c r="I987" s="295"/>
      <c r="J987" s="295"/>
      <c r="K987" s="295"/>
      <c r="L987" s="295"/>
      <c r="M987" s="295"/>
      <c r="N987" s="295">
        <f>N986</f>
        <v>12</v>
      </c>
      <c r="O987" s="295"/>
      <c r="P987" s="295"/>
      <c r="Q987" s="295"/>
      <c r="R987" s="295"/>
      <c r="S987" s="295"/>
      <c r="T987" s="295"/>
      <c r="U987" s="295"/>
      <c r="V987" s="295"/>
      <c r="W987" s="295"/>
      <c r="X987" s="295"/>
      <c r="Y987" s="411">
        <f>Y986</f>
        <v>0</v>
      </c>
      <c r="Z987" s="411">
        <f t="shared" ref="Z987" si="2918">Z986</f>
        <v>0</v>
      </c>
      <c r="AA987" s="411">
        <f t="shared" ref="AA987" si="2919">AA986</f>
        <v>0</v>
      </c>
      <c r="AB987" s="411">
        <f t="shared" ref="AB987" si="2920">AB986</f>
        <v>0</v>
      </c>
      <c r="AC987" s="411">
        <f t="shared" ref="AC987" si="2921">AC986</f>
        <v>0</v>
      </c>
      <c r="AD987" s="411">
        <f t="shared" ref="AD987" si="2922">AD986</f>
        <v>0</v>
      </c>
      <c r="AE987" s="411">
        <f t="shared" ref="AE987" si="2923">AE986</f>
        <v>0</v>
      </c>
      <c r="AF987" s="411">
        <f t="shared" ref="AF987" si="2924">AF986</f>
        <v>0</v>
      </c>
      <c r="AG987" s="411">
        <f t="shared" ref="AG987" si="2925">AG986</f>
        <v>0</v>
      </c>
      <c r="AH987" s="411">
        <f t="shared" ref="AH987" si="2926">AH986</f>
        <v>0</v>
      </c>
      <c r="AI987" s="411">
        <f t="shared" ref="AI987" si="2927">AI986</f>
        <v>0</v>
      </c>
      <c r="AJ987" s="411">
        <f t="shared" ref="AJ987" si="2928">AJ986</f>
        <v>0</v>
      </c>
      <c r="AK987" s="411">
        <f t="shared" ref="AK987" si="2929">AK986</f>
        <v>0</v>
      </c>
      <c r="AL987" s="411">
        <f t="shared" ref="AL987" si="2930">AL986</f>
        <v>0</v>
      </c>
      <c r="AM987" s="311"/>
    </row>
    <row r="988" spans="1:39" ht="15" hidden="1" customHeight="1" outlineLevel="1">
      <c r="A988" s="532"/>
      <c r="B988" s="314"/>
      <c r="C988" s="312"/>
      <c r="D988" s="316"/>
      <c r="E988" s="316"/>
      <c r="F988" s="316"/>
      <c r="G988" s="316"/>
      <c r="H988" s="316"/>
      <c r="I988" s="316"/>
      <c r="J988" s="316"/>
      <c r="K988" s="316"/>
      <c r="L988" s="316"/>
      <c r="M988" s="316"/>
      <c r="N988" s="291"/>
      <c r="O988" s="316"/>
      <c r="P988" s="316"/>
      <c r="Q988" s="316"/>
      <c r="R988" s="316"/>
      <c r="S988" s="316"/>
      <c r="T988" s="316"/>
      <c r="U988" s="316"/>
      <c r="V988" s="316"/>
      <c r="W988" s="316"/>
      <c r="X988" s="316"/>
      <c r="Y988" s="416"/>
      <c r="Z988" s="417"/>
      <c r="AA988" s="416"/>
      <c r="AB988" s="416"/>
      <c r="AC988" s="416"/>
      <c r="AD988" s="416"/>
      <c r="AE988" s="416"/>
      <c r="AF988" s="416"/>
      <c r="AG988" s="416"/>
      <c r="AH988" s="416"/>
      <c r="AI988" s="416"/>
      <c r="AJ988" s="416"/>
      <c r="AK988" s="416"/>
      <c r="AL988" s="416"/>
      <c r="AM988" s="313"/>
    </row>
    <row r="989" spans="1:39" ht="15" hidden="1" customHeight="1" outlineLevel="1">
      <c r="A989" s="532">
        <v>9</v>
      </c>
      <c r="B989" s="428" t="s">
        <v>102</v>
      </c>
      <c r="C989" s="291" t="s">
        <v>25</v>
      </c>
      <c r="D989" s="295"/>
      <c r="E989" s="295"/>
      <c r="F989" s="295"/>
      <c r="G989" s="295"/>
      <c r="H989" s="295"/>
      <c r="I989" s="295"/>
      <c r="J989" s="295"/>
      <c r="K989" s="295"/>
      <c r="L989" s="295"/>
      <c r="M989" s="295"/>
      <c r="N989" s="295">
        <v>12</v>
      </c>
      <c r="O989" s="295"/>
      <c r="P989" s="295"/>
      <c r="Q989" s="295"/>
      <c r="R989" s="295"/>
      <c r="S989" s="295"/>
      <c r="T989" s="295"/>
      <c r="U989" s="295"/>
      <c r="V989" s="295"/>
      <c r="W989" s="295"/>
      <c r="X989" s="295"/>
      <c r="Y989" s="415"/>
      <c r="Z989" s="415"/>
      <c r="AA989" s="415"/>
      <c r="AB989" s="415"/>
      <c r="AC989" s="415"/>
      <c r="AD989" s="415"/>
      <c r="AE989" s="415"/>
      <c r="AF989" s="415"/>
      <c r="AG989" s="415"/>
      <c r="AH989" s="415"/>
      <c r="AI989" s="415"/>
      <c r="AJ989" s="415"/>
      <c r="AK989" s="415"/>
      <c r="AL989" s="415"/>
      <c r="AM989" s="296">
        <f>SUM(Y989:AL989)</f>
        <v>0</v>
      </c>
    </row>
    <row r="990" spans="1:39" ht="15" hidden="1" customHeight="1" outlineLevel="1">
      <c r="A990" s="532"/>
      <c r="B990" s="294" t="s">
        <v>346</v>
      </c>
      <c r="C990" s="291" t="s">
        <v>163</v>
      </c>
      <c r="D990" s="295"/>
      <c r="E990" s="295"/>
      <c r="F990" s="295"/>
      <c r="G990" s="295"/>
      <c r="H990" s="295"/>
      <c r="I990" s="295"/>
      <c r="J990" s="295"/>
      <c r="K990" s="295"/>
      <c r="L990" s="295"/>
      <c r="M990" s="295"/>
      <c r="N990" s="295">
        <f>N989</f>
        <v>12</v>
      </c>
      <c r="O990" s="295"/>
      <c r="P990" s="295"/>
      <c r="Q990" s="295"/>
      <c r="R990" s="295"/>
      <c r="S990" s="295"/>
      <c r="T990" s="295"/>
      <c r="U990" s="295"/>
      <c r="V990" s="295"/>
      <c r="W990" s="295"/>
      <c r="X990" s="295"/>
      <c r="Y990" s="411">
        <f>Y989</f>
        <v>0</v>
      </c>
      <c r="Z990" s="411">
        <f t="shared" ref="Z990" si="2931">Z989</f>
        <v>0</v>
      </c>
      <c r="AA990" s="411">
        <f t="shared" ref="AA990" si="2932">AA989</f>
        <v>0</v>
      </c>
      <c r="AB990" s="411">
        <f t="shared" ref="AB990" si="2933">AB989</f>
        <v>0</v>
      </c>
      <c r="AC990" s="411">
        <f t="shared" ref="AC990" si="2934">AC989</f>
        <v>0</v>
      </c>
      <c r="AD990" s="411">
        <f t="shared" ref="AD990" si="2935">AD989</f>
        <v>0</v>
      </c>
      <c r="AE990" s="411">
        <f t="shared" ref="AE990" si="2936">AE989</f>
        <v>0</v>
      </c>
      <c r="AF990" s="411">
        <f t="shared" ref="AF990" si="2937">AF989</f>
        <v>0</v>
      </c>
      <c r="AG990" s="411">
        <f t="shared" ref="AG990" si="2938">AG989</f>
        <v>0</v>
      </c>
      <c r="AH990" s="411">
        <f t="shared" ref="AH990" si="2939">AH989</f>
        <v>0</v>
      </c>
      <c r="AI990" s="411">
        <f t="shared" ref="AI990" si="2940">AI989</f>
        <v>0</v>
      </c>
      <c r="AJ990" s="411">
        <f t="shared" ref="AJ990" si="2941">AJ989</f>
        <v>0</v>
      </c>
      <c r="AK990" s="411">
        <f t="shared" ref="AK990" si="2942">AK989</f>
        <v>0</v>
      </c>
      <c r="AL990" s="411">
        <f t="shared" ref="AL990" si="2943">AL989</f>
        <v>0</v>
      </c>
      <c r="AM990" s="311"/>
    </row>
    <row r="991" spans="1:39" ht="15" hidden="1" customHeight="1" outlineLevel="1">
      <c r="A991" s="532"/>
      <c r="B991" s="314"/>
      <c r="C991" s="312"/>
      <c r="D991" s="316"/>
      <c r="E991" s="316"/>
      <c r="F991" s="316"/>
      <c r="G991" s="316"/>
      <c r="H991" s="316"/>
      <c r="I991" s="316"/>
      <c r="J991" s="316"/>
      <c r="K991" s="316"/>
      <c r="L991" s="316"/>
      <c r="M991" s="316"/>
      <c r="N991" s="291"/>
      <c r="O991" s="316"/>
      <c r="P991" s="316"/>
      <c r="Q991" s="316"/>
      <c r="R991" s="316"/>
      <c r="S991" s="316"/>
      <c r="T991" s="316"/>
      <c r="U991" s="316"/>
      <c r="V991" s="316"/>
      <c r="W991" s="316"/>
      <c r="X991" s="316"/>
      <c r="Y991" s="416"/>
      <c r="Z991" s="416"/>
      <c r="AA991" s="416"/>
      <c r="AB991" s="416"/>
      <c r="AC991" s="416"/>
      <c r="AD991" s="416"/>
      <c r="AE991" s="416"/>
      <c r="AF991" s="416"/>
      <c r="AG991" s="416"/>
      <c r="AH991" s="416"/>
      <c r="AI991" s="416"/>
      <c r="AJ991" s="416"/>
      <c r="AK991" s="416"/>
      <c r="AL991" s="416"/>
      <c r="AM991" s="313"/>
    </row>
    <row r="992" spans="1:39" ht="15" hidden="1" customHeight="1" outlineLevel="1">
      <c r="A992" s="532">
        <v>10</v>
      </c>
      <c r="B992" s="428" t="s">
        <v>103</v>
      </c>
      <c r="C992" s="291" t="s">
        <v>25</v>
      </c>
      <c r="D992" s="295"/>
      <c r="E992" s="295"/>
      <c r="F992" s="295"/>
      <c r="G992" s="295"/>
      <c r="H992" s="295"/>
      <c r="I992" s="295"/>
      <c r="J992" s="295"/>
      <c r="K992" s="295"/>
      <c r="L992" s="295"/>
      <c r="M992" s="295"/>
      <c r="N992" s="295">
        <v>3</v>
      </c>
      <c r="O992" s="295"/>
      <c r="P992" s="295"/>
      <c r="Q992" s="295"/>
      <c r="R992" s="295"/>
      <c r="S992" s="295"/>
      <c r="T992" s="295"/>
      <c r="U992" s="295"/>
      <c r="V992" s="295"/>
      <c r="W992" s="295"/>
      <c r="X992" s="295"/>
      <c r="Y992" s="415"/>
      <c r="Z992" s="415"/>
      <c r="AA992" s="415"/>
      <c r="AB992" s="415"/>
      <c r="AC992" s="415"/>
      <c r="AD992" s="415"/>
      <c r="AE992" s="415"/>
      <c r="AF992" s="415"/>
      <c r="AG992" s="415"/>
      <c r="AH992" s="415"/>
      <c r="AI992" s="415"/>
      <c r="AJ992" s="415"/>
      <c r="AK992" s="415"/>
      <c r="AL992" s="415"/>
      <c r="AM992" s="296">
        <f>SUM(Y992:AL992)</f>
        <v>0</v>
      </c>
    </row>
    <row r="993" spans="1:40" ht="15" hidden="1" customHeight="1" outlineLevel="1">
      <c r="A993" s="532"/>
      <c r="B993" s="294" t="s">
        <v>346</v>
      </c>
      <c r="C993" s="291" t="s">
        <v>163</v>
      </c>
      <c r="D993" s="295"/>
      <c r="E993" s="295"/>
      <c r="F993" s="295"/>
      <c r="G993" s="295"/>
      <c r="H993" s="295"/>
      <c r="I993" s="295"/>
      <c r="J993" s="295"/>
      <c r="K993" s="295"/>
      <c r="L993" s="295"/>
      <c r="M993" s="295"/>
      <c r="N993" s="295">
        <f>N992</f>
        <v>3</v>
      </c>
      <c r="O993" s="295"/>
      <c r="P993" s="295"/>
      <c r="Q993" s="295"/>
      <c r="R993" s="295"/>
      <c r="S993" s="295"/>
      <c r="T993" s="295"/>
      <c r="U993" s="295"/>
      <c r="V993" s="295"/>
      <c r="W993" s="295"/>
      <c r="X993" s="295"/>
      <c r="Y993" s="411">
        <f>Y992</f>
        <v>0</v>
      </c>
      <c r="Z993" s="411">
        <f t="shared" ref="Z993" si="2944">Z992</f>
        <v>0</v>
      </c>
      <c r="AA993" s="411">
        <f t="shared" ref="AA993" si="2945">AA992</f>
        <v>0</v>
      </c>
      <c r="AB993" s="411">
        <f t="shared" ref="AB993" si="2946">AB992</f>
        <v>0</v>
      </c>
      <c r="AC993" s="411">
        <f t="shared" ref="AC993" si="2947">AC992</f>
        <v>0</v>
      </c>
      <c r="AD993" s="411">
        <f t="shared" ref="AD993" si="2948">AD992</f>
        <v>0</v>
      </c>
      <c r="AE993" s="411">
        <f t="shared" ref="AE993" si="2949">AE992</f>
        <v>0</v>
      </c>
      <c r="AF993" s="411">
        <f t="shared" ref="AF993" si="2950">AF992</f>
        <v>0</v>
      </c>
      <c r="AG993" s="411">
        <f t="shared" ref="AG993" si="2951">AG992</f>
        <v>0</v>
      </c>
      <c r="AH993" s="411">
        <f t="shared" ref="AH993" si="2952">AH992</f>
        <v>0</v>
      </c>
      <c r="AI993" s="411">
        <f t="shared" ref="AI993" si="2953">AI992</f>
        <v>0</v>
      </c>
      <c r="AJ993" s="411">
        <f t="shared" ref="AJ993" si="2954">AJ992</f>
        <v>0</v>
      </c>
      <c r="AK993" s="411">
        <f t="shared" ref="AK993" si="2955">AK992</f>
        <v>0</v>
      </c>
      <c r="AL993" s="411">
        <f t="shared" ref="AL993" si="2956">AL992</f>
        <v>0</v>
      </c>
      <c r="AM993" s="311"/>
    </row>
    <row r="994" spans="1:40" ht="15" hidden="1" customHeight="1" outlineLevel="1">
      <c r="A994" s="532"/>
      <c r="B994" s="314"/>
      <c r="C994" s="312"/>
      <c r="D994" s="316"/>
      <c r="E994" s="316"/>
      <c r="F994" s="316"/>
      <c r="G994" s="316"/>
      <c r="H994" s="316"/>
      <c r="I994" s="316"/>
      <c r="J994" s="316"/>
      <c r="K994" s="316"/>
      <c r="L994" s="316"/>
      <c r="M994" s="316"/>
      <c r="N994" s="291"/>
      <c r="O994" s="316"/>
      <c r="P994" s="316"/>
      <c r="Q994" s="316"/>
      <c r="R994" s="316"/>
      <c r="S994" s="316"/>
      <c r="T994" s="316"/>
      <c r="U994" s="316"/>
      <c r="V994" s="316"/>
      <c r="W994" s="316"/>
      <c r="X994" s="316"/>
      <c r="Y994" s="416"/>
      <c r="Z994" s="417"/>
      <c r="AA994" s="416"/>
      <c r="AB994" s="416"/>
      <c r="AC994" s="416"/>
      <c r="AD994" s="416"/>
      <c r="AE994" s="416"/>
      <c r="AF994" s="416"/>
      <c r="AG994" s="416"/>
      <c r="AH994" s="416"/>
      <c r="AI994" s="416"/>
      <c r="AJ994" s="416"/>
      <c r="AK994" s="416"/>
      <c r="AL994" s="416"/>
      <c r="AM994" s="313"/>
    </row>
    <row r="995" spans="1:40" ht="15" hidden="1" customHeight="1" outlineLevel="1">
      <c r="A995" s="532"/>
      <c r="B995" s="288" t="s">
        <v>10</v>
      </c>
      <c r="C995" s="289"/>
      <c r="D995" s="289"/>
      <c r="E995" s="289"/>
      <c r="F995" s="289"/>
      <c r="G995" s="289"/>
      <c r="H995" s="289"/>
      <c r="I995" s="289"/>
      <c r="J995" s="289"/>
      <c r="K995" s="289"/>
      <c r="L995" s="289"/>
      <c r="M995" s="289"/>
      <c r="N995" s="290"/>
      <c r="O995" s="289"/>
      <c r="P995" s="289"/>
      <c r="Q995" s="289"/>
      <c r="R995" s="289"/>
      <c r="S995" s="289"/>
      <c r="T995" s="289"/>
      <c r="U995" s="289"/>
      <c r="V995" s="289"/>
      <c r="W995" s="289"/>
      <c r="X995" s="289"/>
      <c r="Y995" s="414"/>
      <c r="Z995" s="414"/>
      <c r="AA995" s="414"/>
      <c r="AB995" s="414"/>
      <c r="AC995" s="414"/>
      <c r="AD995" s="414"/>
      <c r="AE995" s="414"/>
      <c r="AF995" s="414"/>
      <c r="AG995" s="414"/>
      <c r="AH995" s="414"/>
      <c r="AI995" s="414"/>
      <c r="AJ995" s="414"/>
      <c r="AK995" s="414"/>
      <c r="AL995" s="414"/>
      <c r="AM995" s="292"/>
    </row>
    <row r="996" spans="1:40" ht="15" hidden="1" customHeight="1" outlineLevel="1">
      <c r="A996" s="532">
        <v>11</v>
      </c>
      <c r="B996" s="428" t="s">
        <v>104</v>
      </c>
      <c r="C996" s="291" t="s">
        <v>25</v>
      </c>
      <c r="D996" s="295"/>
      <c r="E996" s="295"/>
      <c r="F996" s="295"/>
      <c r="G996" s="295"/>
      <c r="H996" s="295"/>
      <c r="I996" s="295"/>
      <c r="J996" s="295"/>
      <c r="K996" s="295"/>
      <c r="L996" s="295"/>
      <c r="M996" s="295"/>
      <c r="N996" s="295">
        <v>12</v>
      </c>
      <c r="O996" s="295"/>
      <c r="P996" s="295"/>
      <c r="Q996" s="295"/>
      <c r="R996" s="295"/>
      <c r="S996" s="295"/>
      <c r="T996" s="295"/>
      <c r="U996" s="295"/>
      <c r="V996" s="295"/>
      <c r="W996" s="295"/>
      <c r="X996" s="295"/>
      <c r="Y996" s="426"/>
      <c r="Z996" s="415"/>
      <c r="AA996" s="415"/>
      <c r="AB996" s="415"/>
      <c r="AC996" s="415"/>
      <c r="AD996" s="415"/>
      <c r="AE996" s="415"/>
      <c r="AF996" s="415"/>
      <c r="AG996" s="415"/>
      <c r="AH996" s="415"/>
      <c r="AI996" s="415"/>
      <c r="AJ996" s="415"/>
      <c r="AK996" s="415"/>
      <c r="AL996" s="415"/>
      <c r="AM996" s="296">
        <f>SUM(Y996:AL996)</f>
        <v>0</v>
      </c>
    </row>
    <row r="997" spans="1:40" ht="15" hidden="1" customHeight="1" outlineLevel="1">
      <c r="A997" s="532"/>
      <c r="B997" s="294" t="s">
        <v>346</v>
      </c>
      <c r="C997" s="291" t="s">
        <v>163</v>
      </c>
      <c r="D997" s="295"/>
      <c r="E997" s="295"/>
      <c r="F997" s="295"/>
      <c r="G997" s="295"/>
      <c r="H997" s="295"/>
      <c r="I997" s="295"/>
      <c r="J997" s="295"/>
      <c r="K997" s="295"/>
      <c r="L997" s="295"/>
      <c r="M997" s="295"/>
      <c r="N997" s="295">
        <f>N996</f>
        <v>12</v>
      </c>
      <c r="O997" s="295"/>
      <c r="P997" s="295"/>
      <c r="Q997" s="295"/>
      <c r="R997" s="295"/>
      <c r="S997" s="295"/>
      <c r="T997" s="295"/>
      <c r="U997" s="295"/>
      <c r="V997" s="295"/>
      <c r="W997" s="295"/>
      <c r="X997" s="295"/>
      <c r="Y997" s="411">
        <f>Y996</f>
        <v>0</v>
      </c>
      <c r="Z997" s="411">
        <f t="shared" ref="Z997" si="2957">Z996</f>
        <v>0</v>
      </c>
      <c r="AA997" s="411">
        <f t="shared" ref="AA997" si="2958">AA996</f>
        <v>0</v>
      </c>
      <c r="AB997" s="411">
        <f t="shared" ref="AB997" si="2959">AB996</f>
        <v>0</v>
      </c>
      <c r="AC997" s="411">
        <f t="shared" ref="AC997" si="2960">AC996</f>
        <v>0</v>
      </c>
      <c r="AD997" s="411">
        <f t="shared" ref="AD997" si="2961">AD996</f>
        <v>0</v>
      </c>
      <c r="AE997" s="411">
        <f t="shared" ref="AE997" si="2962">AE996</f>
        <v>0</v>
      </c>
      <c r="AF997" s="411">
        <f t="shared" ref="AF997" si="2963">AF996</f>
        <v>0</v>
      </c>
      <c r="AG997" s="411">
        <f t="shared" ref="AG997" si="2964">AG996</f>
        <v>0</v>
      </c>
      <c r="AH997" s="411">
        <f t="shared" ref="AH997" si="2965">AH996</f>
        <v>0</v>
      </c>
      <c r="AI997" s="411">
        <f t="shared" ref="AI997" si="2966">AI996</f>
        <v>0</v>
      </c>
      <c r="AJ997" s="411">
        <f t="shared" ref="AJ997" si="2967">AJ996</f>
        <v>0</v>
      </c>
      <c r="AK997" s="411">
        <f t="shared" ref="AK997" si="2968">AK996</f>
        <v>0</v>
      </c>
      <c r="AL997" s="411">
        <f t="shared" ref="AL997" si="2969">AL996</f>
        <v>0</v>
      </c>
      <c r="AM997" s="297"/>
    </row>
    <row r="998" spans="1:40" ht="15" hidden="1" customHeight="1" outlineLevel="1">
      <c r="A998" s="532"/>
      <c r="B998" s="315"/>
      <c r="C998" s="305"/>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21"/>
      <c r="AA998" s="421"/>
      <c r="AB998" s="421"/>
      <c r="AC998" s="421"/>
      <c r="AD998" s="421"/>
      <c r="AE998" s="421"/>
      <c r="AF998" s="421"/>
      <c r="AG998" s="421"/>
      <c r="AH998" s="421"/>
      <c r="AI998" s="421"/>
      <c r="AJ998" s="421"/>
      <c r="AK998" s="421"/>
      <c r="AL998" s="421"/>
      <c r="AM998" s="306"/>
    </row>
    <row r="999" spans="1:40" ht="28.5" hidden="1" customHeight="1" outlineLevel="1">
      <c r="A999" s="532">
        <v>12</v>
      </c>
      <c r="B999" s="428" t="s">
        <v>105</v>
      </c>
      <c r="C999" s="291" t="s">
        <v>25</v>
      </c>
      <c r="D999" s="295"/>
      <c r="E999" s="295"/>
      <c r="F999" s="295"/>
      <c r="G999" s="295"/>
      <c r="H999" s="295"/>
      <c r="I999" s="295"/>
      <c r="J999" s="295"/>
      <c r="K999" s="295"/>
      <c r="L999" s="295"/>
      <c r="M999" s="295"/>
      <c r="N999" s="295">
        <v>12</v>
      </c>
      <c r="O999" s="295"/>
      <c r="P999" s="295"/>
      <c r="Q999" s="295"/>
      <c r="R999" s="295"/>
      <c r="S999" s="295"/>
      <c r="T999" s="295"/>
      <c r="U999" s="295"/>
      <c r="V999" s="295"/>
      <c r="W999" s="295"/>
      <c r="X999" s="295"/>
      <c r="Y999" s="410"/>
      <c r="Z999" s="415"/>
      <c r="AA999" s="415"/>
      <c r="AB999" s="415"/>
      <c r="AC999" s="415"/>
      <c r="AD999" s="415"/>
      <c r="AE999" s="415"/>
      <c r="AF999" s="415"/>
      <c r="AG999" s="415"/>
      <c r="AH999" s="415"/>
      <c r="AI999" s="415"/>
      <c r="AJ999" s="415"/>
      <c r="AK999" s="415"/>
      <c r="AL999" s="415"/>
      <c r="AM999" s="296">
        <f>SUM(Y999:AL999)</f>
        <v>0</v>
      </c>
    </row>
    <row r="1000" spans="1:40" ht="15" hidden="1" customHeight="1" outlineLevel="1">
      <c r="A1000" s="532"/>
      <c r="B1000" s="294" t="s">
        <v>346</v>
      </c>
      <c r="C1000" s="291" t="s">
        <v>163</v>
      </c>
      <c r="D1000" s="295"/>
      <c r="E1000" s="295"/>
      <c r="F1000" s="295"/>
      <c r="G1000" s="295"/>
      <c r="H1000" s="295"/>
      <c r="I1000" s="295"/>
      <c r="J1000" s="295"/>
      <c r="K1000" s="295"/>
      <c r="L1000" s="295"/>
      <c r="M1000" s="295"/>
      <c r="N1000" s="295">
        <f>N999</f>
        <v>12</v>
      </c>
      <c r="O1000" s="295"/>
      <c r="P1000" s="295"/>
      <c r="Q1000" s="295"/>
      <c r="R1000" s="295"/>
      <c r="S1000" s="295"/>
      <c r="T1000" s="295"/>
      <c r="U1000" s="295"/>
      <c r="V1000" s="295"/>
      <c r="W1000" s="295"/>
      <c r="X1000" s="295"/>
      <c r="Y1000" s="411">
        <f>Y999</f>
        <v>0</v>
      </c>
      <c r="Z1000" s="411">
        <f t="shared" ref="Z1000" si="2970">Z999</f>
        <v>0</v>
      </c>
      <c r="AA1000" s="411">
        <f t="shared" ref="AA1000" si="2971">AA999</f>
        <v>0</v>
      </c>
      <c r="AB1000" s="411">
        <f t="shared" ref="AB1000" si="2972">AB999</f>
        <v>0</v>
      </c>
      <c r="AC1000" s="411">
        <f t="shared" ref="AC1000" si="2973">AC999</f>
        <v>0</v>
      </c>
      <c r="AD1000" s="411">
        <f t="shared" ref="AD1000" si="2974">AD999</f>
        <v>0</v>
      </c>
      <c r="AE1000" s="411">
        <f t="shared" ref="AE1000" si="2975">AE999</f>
        <v>0</v>
      </c>
      <c r="AF1000" s="411">
        <f t="shared" ref="AF1000" si="2976">AF999</f>
        <v>0</v>
      </c>
      <c r="AG1000" s="411">
        <f t="shared" ref="AG1000" si="2977">AG999</f>
        <v>0</v>
      </c>
      <c r="AH1000" s="411">
        <f t="shared" ref="AH1000" si="2978">AH999</f>
        <v>0</v>
      </c>
      <c r="AI1000" s="411">
        <f t="shared" ref="AI1000" si="2979">AI999</f>
        <v>0</v>
      </c>
      <c r="AJ1000" s="411">
        <f t="shared" ref="AJ1000" si="2980">AJ999</f>
        <v>0</v>
      </c>
      <c r="AK1000" s="411">
        <f t="shared" ref="AK1000" si="2981">AK999</f>
        <v>0</v>
      </c>
      <c r="AL1000" s="411">
        <f t="shared" ref="AL1000" si="2982">AL999</f>
        <v>0</v>
      </c>
      <c r="AM1000" s="297"/>
    </row>
    <row r="1001" spans="1:40" ht="15" hidden="1" customHeight="1" outlineLevel="1">
      <c r="A1001" s="532"/>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22"/>
      <c r="Z1001" s="422"/>
      <c r="AA1001" s="412"/>
      <c r="AB1001" s="412"/>
      <c r="AC1001" s="412"/>
      <c r="AD1001" s="412"/>
      <c r="AE1001" s="412"/>
      <c r="AF1001" s="412"/>
      <c r="AG1001" s="412"/>
      <c r="AH1001" s="412"/>
      <c r="AI1001" s="412"/>
      <c r="AJ1001" s="412"/>
      <c r="AK1001" s="412"/>
      <c r="AL1001" s="412"/>
      <c r="AM1001" s="306"/>
    </row>
    <row r="1002" spans="1:40" ht="15" hidden="1" customHeight="1" outlineLevel="1">
      <c r="A1002" s="532">
        <v>13</v>
      </c>
      <c r="B1002" s="428" t="s">
        <v>106</v>
      </c>
      <c r="C1002" s="291" t="s">
        <v>25</v>
      </c>
      <c r="D1002" s="295"/>
      <c r="E1002" s="295"/>
      <c r="F1002" s="295"/>
      <c r="G1002" s="295"/>
      <c r="H1002" s="295"/>
      <c r="I1002" s="295"/>
      <c r="J1002" s="295"/>
      <c r="K1002" s="295"/>
      <c r="L1002" s="295"/>
      <c r="M1002" s="295"/>
      <c r="N1002" s="295">
        <v>12</v>
      </c>
      <c r="O1002" s="295"/>
      <c r="P1002" s="295"/>
      <c r="Q1002" s="295"/>
      <c r="R1002" s="295"/>
      <c r="S1002" s="295"/>
      <c r="T1002" s="295"/>
      <c r="U1002" s="295"/>
      <c r="V1002" s="295"/>
      <c r="W1002" s="295"/>
      <c r="X1002" s="295"/>
      <c r="Y1002" s="410"/>
      <c r="Z1002" s="415"/>
      <c r="AA1002" s="415"/>
      <c r="AB1002" s="415"/>
      <c r="AC1002" s="415"/>
      <c r="AD1002" s="415"/>
      <c r="AE1002" s="415"/>
      <c r="AF1002" s="415"/>
      <c r="AG1002" s="415"/>
      <c r="AH1002" s="415"/>
      <c r="AI1002" s="415"/>
      <c r="AJ1002" s="415"/>
      <c r="AK1002" s="415"/>
      <c r="AL1002" s="415"/>
      <c r="AM1002" s="296">
        <f>SUM(Y1002:AL1002)</f>
        <v>0</v>
      </c>
    </row>
    <row r="1003" spans="1:40" ht="15" hidden="1" customHeight="1" outlineLevel="1">
      <c r="A1003" s="532"/>
      <c r="B1003" s="294" t="s">
        <v>346</v>
      </c>
      <c r="C1003" s="291" t="s">
        <v>163</v>
      </c>
      <c r="D1003" s="295"/>
      <c r="E1003" s="295"/>
      <c r="F1003" s="295"/>
      <c r="G1003" s="295"/>
      <c r="H1003" s="295"/>
      <c r="I1003" s="295"/>
      <c r="J1003" s="295"/>
      <c r="K1003" s="295"/>
      <c r="L1003" s="295"/>
      <c r="M1003" s="295"/>
      <c r="N1003" s="295">
        <f>N1002</f>
        <v>12</v>
      </c>
      <c r="O1003" s="295"/>
      <c r="P1003" s="295"/>
      <c r="Q1003" s="295"/>
      <c r="R1003" s="295"/>
      <c r="S1003" s="295"/>
      <c r="T1003" s="295"/>
      <c r="U1003" s="295"/>
      <c r="V1003" s="295"/>
      <c r="W1003" s="295"/>
      <c r="X1003" s="295"/>
      <c r="Y1003" s="411">
        <f>Y1002</f>
        <v>0</v>
      </c>
      <c r="Z1003" s="411">
        <f t="shared" ref="Z1003" si="2983">Z1002</f>
        <v>0</v>
      </c>
      <c r="AA1003" s="411">
        <f t="shared" ref="AA1003" si="2984">AA1002</f>
        <v>0</v>
      </c>
      <c r="AB1003" s="411">
        <f t="shared" ref="AB1003" si="2985">AB1002</f>
        <v>0</v>
      </c>
      <c r="AC1003" s="411">
        <f t="shared" ref="AC1003" si="2986">AC1002</f>
        <v>0</v>
      </c>
      <c r="AD1003" s="411">
        <f t="shared" ref="AD1003" si="2987">AD1002</f>
        <v>0</v>
      </c>
      <c r="AE1003" s="411">
        <f t="shared" ref="AE1003" si="2988">AE1002</f>
        <v>0</v>
      </c>
      <c r="AF1003" s="411">
        <f t="shared" ref="AF1003" si="2989">AF1002</f>
        <v>0</v>
      </c>
      <c r="AG1003" s="411">
        <f t="shared" ref="AG1003" si="2990">AG1002</f>
        <v>0</v>
      </c>
      <c r="AH1003" s="411">
        <f t="shared" ref="AH1003" si="2991">AH1002</f>
        <v>0</v>
      </c>
      <c r="AI1003" s="411">
        <f t="shared" ref="AI1003" si="2992">AI1002</f>
        <v>0</v>
      </c>
      <c r="AJ1003" s="411">
        <f t="shared" ref="AJ1003" si="2993">AJ1002</f>
        <v>0</v>
      </c>
      <c r="AK1003" s="411">
        <f t="shared" ref="AK1003" si="2994">AK1002</f>
        <v>0</v>
      </c>
      <c r="AL1003" s="411">
        <f t="shared" ref="AL1003" si="2995">AL1002</f>
        <v>0</v>
      </c>
      <c r="AM1003" s="306"/>
    </row>
    <row r="1004" spans="1:40" ht="15" hidden="1" customHeight="1" outlineLevel="1">
      <c r="A1004" s="532"/>
      <c r="B1004" s="315"/>
      <c r="C1004" s="305"/>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2"/>
      <c r="AF1004" s="412"/>
      <c r="AG1004" s="412"/>
      <c r="AH1004" s="412"/>
      <c r="AI1004" s="412"/>
      <c r="AJ1004" s="412"/>
      <c r="AK1004" s="412"/>
      <c r="AL1004" s="412"/>
      <c r="AM1004" s="306"/>
    </row>
    <row r="1005" spans="1:40" ht="15" hidden="1" customHeight="1" outlineLevel="1">
      <c r="A1005" s="532"/>
      <c r="B1005" s="288" t="s">
        <v>107</v>
      </c>
      <c r="C1005" s="289"/>
      <c r="D1005" s="290"/>
      <c r="E1005" s="290"/>
      <c r="F1005" s="290"/>
      <c r="G1005" s="290"/>
      <c r="H1005" s="290"/>
      <c r="I1005" s="290"/>
      <c r="J1005" s="290"/>
      <c r="K1005" s="290"/>
      <c r="L1005" s="290"/>
      <c r="M1005" s="290"/>
      <c r="N1005" s="290"/>
      <c r="O1005" s="290"/>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t="15" hidden="1" customHeight="1" outlineLevel="1">
      <c r="A1006" s="532">
        <v>14</v>
      </c>
      <c r="B1006" s="315" t="s">
        <v>108</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10"/>
      <c r="Z1006" s="410"/>
      <c r="AA1006" s="410"/>
      <c r="AB1006" s="410"/>
      <c r="AC1006" s="410"/>
      <c r="AD1006" s="410"/>
      <c r="AE1006" s="410"/>
      <c r="AF1006" s="410"/>
      <c r="AG1006" s="410"/>
      <c r="AH1006" s="410"/>
      <c r="AI1006" s="410"/>
      <c r="AJ1006" s="410"/>
      <c r="AK1006" s="410"/>
      <c r="AL1006" s="410"/>
      <c r="AM1006" s="296">
        <f>SUM(Y1006:AL1006)</f>
        <v>0</v>
      </c>
    </row>
    <row r="1007" spans="1:40" ht="15" hidden="1" customHeight="1" outlineLevel="1">
      <c r="A1007" s="532"/>
      <c r="B1007" s="294" t="s">
        <v>346</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 si="2996">Z1006</f>
        <v>0</v>
      </c>
      <c r="AA1007" s="411">
        <f t="shared" ref="AA1007" si="2997">AA1006</f>
        <v>0</v>
      </c>
      <c r="AB1007" s="411">
        <f t="shared" ref="AB1007" si="2998">AB1006</f>
        <v>0</v>
      </c>
      <c r="AC1007" s="411">
        <f t="shared" ref="AC1007" si="2999">AC1006</f>
        <v>0</v>
      </c>
      <c r="AD1007" s="411">
        <f t="shared" ref="AD1007" si="3000">AD1006</f>
        <v>0</v>
      </c>
      <c r="AE1007" s="411">
        <f t="shared" ref="AE1007" si="3001">AE1006</f>
        <v>0</v>
      </c>
      <c r="AF1007" s="411">
        <f t="shared" ref="AF1007" si="3002">AF1006</f>
        <v>0</v>
      </c>
      <c r="AG1007" s="411">
        <f t="shared" ref="AG1007" si="3003">AG1006</f>
        <v>0</v>
      </c>
      <c r="AH1007" s="411">
        <f t="shared" ref="AH1007" si="3004">AH1006</f>
        <v>0</v>
      </c>
      <c r="AI1007" s="411">
        <f t="shared" ref="AI1007" si="3005">AI1006</f>
        <v>0</v>
      </c>
      <c r="AJ1007" s="411">
        <f t="shared" ref="AJ1007" si="3006">AJ1006</f>
        <v>0</v>
      </c>
      <c r="AK1007" s="411">
        <f t="shared" ref="AK1007" si="3007">AK1006</f>
        <v>0</v>
      </c>
      <c r="AL1007" s="411">
        <f t="shared" ref="AL1007" si="3008">AL1006</f>
        <v>0</v>
      </c>
      <c r="AM1007" s="297"/>
    </row>
    <row r="1008" spans="1:40" ht="15" hidden="1" customHeight="1" outlineLevel="1">
      <c r="A1008" s="532"/>
      <c r="B1008" s="315"/>
      <c r="C1008" s="305"/>
      <c r="D1008" s="291"/>
      <c r="E1008" s="291"/>
      <c r="F1008" s="291"/>
      <c r="G1008" s="291"/>
      <c r="H1008" s="291"/>
      <c r="I1008" s="291"/>
      <c r="J1008" s="291"/>
      <c r="K1008" s="291"/>
      <c r="L1008" s="291"/>
      <c r="M1008" s="291"/>
      <c r="N1008" s="468"/>
      <c r="O1008" s="291"/>
      <c r="P1008" s="291"/>
      <c r="Q1008" s="291"/>
      <c r="R1008" s="291"/>
      <c r="S1008" s="291"/>
      <c r="T1008" s="291"/>
      <c r="U1008" s="291"/>
      <c r="V1008" s="291"/>
      <c r="W1008" s="291"/>
      <c r="X1008" s="291"/>
      <c r="Y1008" s="412"/>
      <c r="Z1008" s="412"/>
      <c r="AA1008" s="412"/>
      <c r="AB1008" s="412"/>
      <c r="AC1008" s="412"/>
      <c r="AD1008" s="412"/>
      <c r="AE1008" s="412"/>
      <c r="AF1008" s="412"/>
      <c r="AG1008" s="412"/>
      <c r="AH1008" s="412"/>
      <c r="AI1008" s="412"/>
      <c r="AJ1008" s="412"/>
      <c r="AK1008" s="412"/>
      <c r="AL1008" s="412"/>
      <c r="AM1008" s="301"/>
      <c r="AN1008" s="630"/>
    </row>
    <row r="1009" spans="1:40" s="309" customFormat="1" ht="15.6" hidden="1" outlineLevel="1">
      <c r="A1009" s="532"/>
      <c r="B1009" s="288" t="s">
        <v>489</v>
      </c>
      <c r="C1009" s="291"/>
      <c r="D1009" s="291"/>
      <c r="E1009" s="291"/>
      <c r="F1009" s="291"/>
      <c r="G1009" s="291"/>
      <c r="H1009" s="291"/>
      <c r="I1009" s="291"/>
      <c r="J1009" s="291"/>
      <c r="K1009" s="291"/>
      <c r="L1009" s="291"/>
      <c r="M1009" s="291"/>
      <c r="N1009" s="291"/>
      <c r="O1009" s="291"/>
      <c r="P1009" s="291"/>
      <c r="Q1009" s="291"/>
      <c r="R1009" s="291"/>
      <c r="S1009" s="291"/>
      <c r="T1009" s="291"/>
      <c r="U1009" s="291"/>
      <c r="V1009" s="291"/>
      <c r="W1009" s="291"/>
      <c r="X1009" s="291"/>
      <c r="Y1009" s="412"/>
      <c r="Z1009" s="412"/>
      <c r="AA1009" s="412"/>
      <c r="AB1009" s="412"/>
      <c r="AC1009" s="412"/>
      <c r="AD1009" s="412"/>
      <c r="AE1009" s="416"/>
      <c r="AF1009" s="416"/>
      <c r="AG1009" s="416"/>
      <c r="AH1009" s="416"/>
      <c r="AI1009" s="416"/>
      <c r="AJ1009" s="416"/>
      <c r="AK1009" s="416"/>
      <c r="AL1009" s="416"/>
      <c r="AM1009" s="517"/>
      <c r="AN1009" s="631"/>
    </row>
    <row r="1010" spans="1:40" ht="15" hidden="1" outlineLevel="1">
      <c r="A1010" s="532">
        <v>15</v>
      </c>
      <c r="B1010" s="294" t="s">
        <v>494</v>
      </c>
      <c r="C1010" s="291" t="s">
        <v>25</v>
      </c>
      <c r="D1010" s="295"/>
      <c r="E1010" s="295"/>
      <c r="F1010" s="295"/>
      <c r="G1010" s="295"/>
      <c r="H1010" s="295"/>
      <c r="I1010" s="295"/>
      <c r="J1010" s="295"/>
      <c r="K1010" s="295"/>
      <c r="L1010" s="295"/>
      <c r="M1010" s="295"/>
      <c r="N1010" s="295">
        <v>0</v>
      </c>
      <c r="O1010" s="295"/>
      <c r="P1010" s="295"/>
      <c r="Q1010" s="295"/>
      <c r="R1010" s="295"/>
      <c r="S1010" s="295"/>
      <c r="T1010" s="295"/>
      <c r="U1010" s="295"/>
      <c r="V1010" s="295"/>
      <c r="W1010" s="295"/>
      <c r="X1010" s="295"/>
      <c r="Y1010" s="410"/>
      <c r="Z1010" s="410"/>
      <c r="AA1010" s="410"/>
      <c r="AB1010" s="410"/>
      <c r="AC1010" s="410"/>
      <c r="AD1010" s="410"/>
      <c r="AE1010" s="410"/>
      <c r="AF1010" s="410"/>
      <c r="AG1010" s="410"/>
      <c r="AH1010" s="410"/>
      <c r="AI1010" s="410"/>
      <c r="AJ1010" s="410"/>
      <c r="AK1010" s="410"/>
      <c r="AL1010" s="410"/>
      <c r="AM1010" s="632">
        <f>SUM(Y1010:AL1010)</f>
        <v>0</v>
      </c>
      <c r="AN1010" s="630"/>
    </row>
    <row r="1011" spans="1:40" ht="15" hidden="1" outlineLevel="1">
      <c r="A1011" s="532"/>
      <c r="B1011" s="294" t="s">
        <v>342</v>
      </c>
      <c r="C1011" s="291" t="s">
        <v>163</v>
      </c>
      <c r="D1011" s="295"/>
      <c r="E1011" s="295"/>
      <c r="F1011" s="295"/>
      <c r="G1011" s="295"/>
      <c r="H1011" s="295"/>
      <c r="I1011" s="295"/>
      <c r="J1011" s="295"/>
      <c r="K1011" s="295"/>
      <c r="L1011" s="295"/>
      <c r="M1011" s="295"/>
      <c r="N1011" s="295">
        <f>N1010</f>
        <v>0</v>
      </c>
      <c r="O1011" s="295"/>
      <c r="P1011" s="295"/>
      <c r="Q1011" s="295"/>
      <c r="R1011" s="295"/>
      <c r="S1011" s="295"/>
      <c r="T1011" s="295"/>
      <c r="U1011" s="295"/>
      <c r="V1011" s="295"/>
      <c r="W1011" s="295"/>
      <c r="X1011" s="295"/>
      <c r="Y1011" s="411">
        <f>Y1010</f>
        <v>0</v>
      </c>
      <c r="Z1011" s="411">
        <f>Z1010</f>
        <v>0</v>
      </c>
      <c r="AA1011" s="411">
        <f t="shared" ref="AA1011:AL1011" si="3009">AA1010</f>
        <v>0</v>
      </c>
      <c r="AB1011" s="411">
        <f t="shared" si="3009"/>
        <v>0</v>
      </c>
      <c r="AC1011" s="411">
        <f t="shared" si="3009"/>
        <v>0</v>
      </c>
      <c r="AD1011" s="411">
        <f>AD1010</f>
        <v>0</v>
      </c>
      <c r="AE1011" s="411">
        <f t="shared" si="3009"/>
        <v>0</v>
      </c>
      <c r="AF1011" s="411">
        <f t="shared" si="3009"/>
        <v>0</v>
      </c>
      <c r="AG1011" s="411">
        <f t="shared" si="3009"/>
        <v>0</v>
      </c>
      <c r="AH1011" s="411">
        <f t="shared" si="3009"/>
        <v>0</v>
      </c>
      <c r="AI1011" s="411">
        <f t="shared" si="3009"/>
        <v>0</v>
      </c>
      <c r="AJ1011" s="411">
        <f t="shared" si="3009"/>
        <v>0</v>
      </c>
      <c r="AK1011" s="411">
        <f t="shared" si="3009"/>
        <v>0</v>
      </c>
      <c r="AL1011" s="411">
        <f t="shared" si="3009"/>
        <v>0</v>
      </c>
      <c r="AM1011" s="297"/>
    </row>
    <row r="1012" spans="1:40" ht="15" hidden="1" outlineLevel="1">
      <c r="A1012" s="532"/>
      <c r="B1012" s="315"/>
      <c r="C1012" s="305"/>
      <c r="D1012" s="291"/>
      <c r="E1012" s="291"/>
      <c r="F1012" s="291"/>
      <c r="G1012" s="291"/>
      <c r="H1012" s="291"/>
      <c r="I1012" s="291"/>
      <c r="J1012" s="291"/>
      <c r="K1012" s="291"/>
      <c r="L1012" s="291"/>
      <c r="M1012" s="291"/>
      <c r="N1012" s="291"/>
      <c r="O1012" s="291"/>
      <c r="P1012" s="291"/>
      <c r="Q1012" s="291"/>
      <c r="R1012" s="291"/>
      <c r="S1012" s="291"/>
      <c r="T1012" s="291"/>
      <c r="U1012" s="291"/>
      <c r="V1012" s="291"/>
      <c r="W1012" s="291"/>
      <c r="X1012" s="291"/>
      <c r="Y1012" s="412"/>
      <c r="Z1012" s="412"/>
      <c r="AA1012" s="412"/>
      <c r="AB1012" s="412"/>
      <c r="AC1012" s="412"/>
      <c r="AD1012" s="412"/>
      <c r="AE1012" s="412"/>
      <c r="AF1012" s="412"/>
      <c r="AG1012" s="412"/>
      <c r="AH1012" s="412"/>
      <c r="AI1012" s="412"/>
      <c r="AJ1012" s="412"/>
      <c r="AK1012" s="412"/>
      <c r="AL1012" s="412"/>
      <c r="AM1012" s="306"/>
    </row>
    <row r="1013" spans="1:40" s="283" customFormat="1" ht="15" hidden="1" outlineLevel="1">
      <c r="A1013" s="532">
        <v>16</v>
      </c>
      <c r="B1013" s="324" t="s">
        <v>490</v>
      </c>
      <c r="C1013" s="291" t="s">
        <v>25</v>
      </c>
      <c r="D1013" s="295"/>
      <c r="E1013" s="295"/>
      <c r="F1013" s="295"/>
      <c r="G1013" s="295"/>
      <c r="H1013" s="295"/>
      <c r="I1013" s="295"/>
      <c r="J1013" s="295"/>
      <c r="K1013" s="295"/>
      <c r="L1013" s="295"/>
      <c r="M1013" s="295"/>
      <c r="N1013" s="295">
        <v>0</v>
      </c>
      <c r="O1013" s="295"/>
      <c r="P1013" s="295"/>
      <c r="Q1013" s="295"/>
      <c r="R1013" s="295"/>
      <c r="S1013" s="295"/>
      <c r="T1013" s="295"/>
      <c r="U1013" s="295"/>
      <c r="V1013" s="295"/>
      <c r="W1013" s="295"/>
      <c r="X1013" s="295"/>
      <c r="Y1013" s="410"/>
      <c r="Z1013" s="410"/>
      <c r="AA1013" s="410"/>
      <c r="AB1013" s="410"/>
      <c r="AC1013" s="410"/>
      <c r="AD1013" s="410"/>
      <c r="AE1013" s="410"/>
      <c r="AF1013" s="410"/>
      <c r="AG1013" s="410"/>
      <c r="AH1013" s="410"/>
      <c r="AI1013" s="410"/>
      <c r="AJ1013" s="410"/>
      <c r="AK1013" s="410"/>
      <c r="AL1013" s="410"/>
      <c r="AM1013" s="296">
        <f>SUM(Y1013:AL1013)</f>
        <v>0</v>
      </c>
    </row>
    <row r="1014" spans="1:40" s="283" customFormat="1" ht="15" hidden="1" outlineLevel="1">
      <c r="A1014" s="532"/>
      <c r="B1014" s="294" t="s">
        <v>342</v>
      </c>
      <c r="C1014" s="291" t="s">
        <v>163</v>
      </c>
      <c r="D1014" s="295"/>
      <c r="E1014" s="295"/>
      <c r="F1014" s="295"/>
      <c r="G1014" s="295"/>
      <c r="H1014" s="295"/>
      <c r="I1014" s="295"/>
      <c r="J1014" s="295"/>
      <c r="K1014" s="295"/>
      <c r="L1014" s="295"/>
      <c r="M1014" s="295"/>
      <c r="N1014" s="295">
        <f>N1013</f>
        <v>0</v>
      </c>
      <c r="O1014" s="295"/>
      <c r="P1014" s="295"/>
      <c r="Q1014" s="295"/>
      <c r="R1014" s="295"/>
      <c r="S1014" s="295"/>
      <c r="T1014" s="295"/>
      <c r="U1014" s="295"/>
      <c r="V1014" s="295"/>
      <c r="W1014" s="295"/>
      <c r="X1014" s="295"/>
      <c r="Y1014" s="411">
        <f>Y1013</f>
        <v>0</v>
      </c>
      <c r="Z1014" s="411">
        <f t="shared" ref="Z1014:AK1014" si="3010">Z1013</f>
        <v>0</v>
      </c>
      <c r="AA1014" s="411">
        <f t="shared" si="3010"/>
        <v>0</v>
      </c>
      <c r="AB1014" s="411">
        <f t="shared" si="3010"/>
        <v>0</v>
      </c>
      <c r="AC1014" s="411">
        <f t="shared" si="3010"/>
        <v>0</v>
      </c>
      <c r="AD1014" s="411">
        <f t="shared" si="3010"/>
        <v>0</v>
      </c>
      <c r="AE1014" s="411">
        <f t="shared" si="3010"/>
        <v>0</v>
      </c>
      <c r="AF1014" s="411">
        <f t="shared" si="3010"/>
        <v>0</v>
      </c>
      <c r="AG1014" s="411">
        <f t="shared" si="3010"/>
        <v>0</v>
      </c>
      <c r="AH1014" s="411">
        <f t="shared" si="3010"/>
        <v>0</v>
      </c>
      <c r="AI1014" s="411">
        <f t="shared" si="3010"/>
        <v>0</v>
      </c>
      <c r="AJ1014" s="411">
        <f t="shared" si="3010"/>
        <v>0</v>
      </c>
      <c r="AK1014" s="411">
        <f t="shared" si="3010"/>
        <v>0</v>
      </c>
      <c r="AL1014" s="411">
        <f>AL1013</f>
        <v>0</v>
      </c>
      <c r="AM1014" s="297"/>
    </row>
    <row r="1015" spans="1:40" s="283" customFormat="1" ht="15" hidden="1" outlineLevel="1">
      <c r="A1015" s="532"/>
      <c r="B1015" s="324"/>
      <c r="C1015" s="291"/>
      <c r="D1015" s="291"/>
      <c r="E1015" s="291"/>
      <c r="F1015" s="291"/>
      <c r="G1015" s="291"/>
      <c r="H1015" s="291"/>
      <c r="I1015" s="291"/>
      <c r="J1015" s="291"/>
      <c r="K1015" s="291"/>
      <c r="L1015" s="291"/>
      <c r="M1015" s="291"/>
      <c r="N1015" s="291"/>
      <c r="O1015" s="291"/>
      <c r="P1015" s="291"/>
      <c r="Q1015" s="291"/>
      <c r="R1015" s="291"/>
      <c r="S1015" s="291"/>
      <c r="T1015" s="291"/>
      <c r="U1015" s="291"/>
      <c r="V1015" s="291"/>
      <c r="W1015" s="291"/>
      <c r="X1015" s="291"/>
      <c r="Y1015" s="412"/>
      <c r="Z1015" s="412"/>
      <c r="AA1015" s="412"/>
      <c r="AB1015" s="412"/>
      <c r="AC1015" s="412"/>
      <c r="AD1015" s="412"/>
      <c r="AE1015" s="416"/>
      <c r="AF1015" s="416"/>
      <c r="AG1015" s="416"/>
      <c r="AH1015" s="416"/>
      <c r="AI1015" s="416"/>
      <c r="AJ1015" s="416"/>
      <c r="AK1015" s="416"/>
      <c r="AL1015" s="416"/>
      <c r="AM1015" s="313"/>
    </row>
    <row r="1016" spans="1:40" ht="15.6" hidden="1" outlineLevel="1">
      <c r="A1016" s="532"/>
      <c r="B1016" s="519" t="s">
        <v>495</v>
      </c>
      <c r="C1016" s="320"/>
      <c r="D1016" s="290"/>
      <c r="E1016" s="289"/>
      <c r="F1016" s="289"/>
      <c r="G1016" s="289"/>
      <c r="H1016" s="289"/>
      <c r="I1016" s="289"/>
      <c r="J1016" s="289"/>
      <c r="K1016" s="289"/>
      <c r="L1016" s="289"/>
      <c r="M1016" s="289"/>
      <c r="N1016" s="290"/>
      <c r="O1016" s="289"/>
      <c r="P1016" s="289"/>
      <c r="Q1016" s="289"/>
      <c r="R1016" s="289"/>
      <c r="S1016" s="289"/>
      <c r="T1016" s="289"/>
      <c r="U1016" s="289"/>
      <c r="V1016" s="289"/>
      <c r="W1016" s="289"/>
      <c r="X1016" s="289"/>
      <c r="Y1016" s="414"/>
      <c r="Z1016" s="414"/>
      <c r="AA1016" s="414"/>
      <c r="AB1016" s="414"/>
      <c r="AC1016" s="414"/>
      <c r="AD1016" s="414"/>
      <c r="AE1016" s="414"/>
      <c r="AF1016" s="414"/>
      <c r="AG1016" s="414"/>
      <c r="AH1016" s="414"/>
      <c r="AI1016" s="414"/>
      <c r="AJ1016" s="414"/>
      <c r="AK1016" s="414"/>
      <c r="AL1016" s="414"/>
      <c r="AM1016" s="292"/>
    </row>
    <row r="1017" spans="1:40" ht="15" hidden="1" outlineLevel="1">
      <c r="A1017" s="532">
        <v>17</v>
      </c>
      <c r="B1017" s="428" t="s">
        <v>112</v>
      </c>
      <c r="C1017" s="291" t="s">
        <v>25</v>
      </c>
      <c r="D1017" s="295"/>
      <c r="E1017" s="295"/>
      <c r="F1017" s="295"/>
      <c r="G1017" s="295"/>
      <c r="H1017" s="295"/>
      <c r="I1017" s="295"/>
      <c r="J1017" s="295"/>
      <c r="K1017" s="295"/>
      <c r="L1017" s="295"/>
      <c r="M1017" s="295"/>
      <c r="N1017" s="295">
        <v>12</v>
      </c>
      <c r="O1017" s="295"/>
      <c r="P1017" s="295"/>
      <c r="Q1017" s="295"/>
      <c r="R1017" s="295"/>
      <c r="S1017" s="295"/>
      <c r="T1017" s="295"/>
      <c r="U1017" s="295"/>
      <c r="V1017" s="295"/>
      <c r="W1017" s="295"/>
      <c r="X1017" s="295"/>
      <c r="Y1017" s="426"/>
      <c r="Z1017" s="410"/>
      <c r="AA1017" s="410"/>
      <c r="AB1017" s="410"/>
      <c r="AC1017" s="410"/>
      <c r="AD1017" s="410"/>
      <c r="AE1017" s="410"/>
      <c r="AF1017" s="415"/>
      <c r="AG1017" s="415"/>
      <c r="AH1017" s="415"/>
      <c r="AI1017" s="415"/>
      <c r="AJ1017" s="415"/>
      <c r="AK1017" s="415"/>
      <c r="AL1017" s="415"/>
      <c r="AM1017" s="296">
        <f>SUM(Y1017:AL1017)</f>
        <v>0</v>
      </c>
    </row>
    <row r="1018" spans="1:40" ht="15" hidden="1" outlineLevel="1">
      <c r="A1018" s="532"/>
      <c r="B1018" s="294" t="s">
        <v>342</v>
      </c>
      <c r="C1018" s="291" t="s">
        <v>163</v>
      </c>
      <c r="D1018" s="295"/>
      <c r="E1018" s="295"/>
      <c r="F1018" s="295"/>
      <c r="G1018" s="295"/>
      <c r="H1018" s="295"/>
      <c r="I1018" s="295"/>
      <c r="J1018" s="295"/>
      <c r="K1018" s="295"/>
      <c r="L1018" s="295"/>
      <c r="M1018" s="295"/>
      <c r="N1018" s="295">
        <f>N1017</f>
        <v>12</v>
      </c>
      <c r="O1018" s="295"/>
      <c r="P1018" s="295"/>
      <c r="Q1018" s="295"/>
      <c r="R1018" s="295"/>
      <c r="S1018" s="295"/>
      <c r="T1018" s="295"/>
      <c r="U1018" s="295"/>
      <c r="V1018" s="295"/>
      <c r="W1018" s="295"/>
      <c r="X1018" s="295"/>
      <c r="Y1018" s="411">
        <f>Y1017</f>
        <v>0</v>
      </c>
      <c r="Z1018" s="411">
        <f t="shared" ref="Z1018:AL1018" si="3011">Z1017</f>
        <v>0</v>
      </c>
      <c r="AA1018" s="411">
        <f t="shared" si="3011"/>
        <v>0</v>
      </c>
      <c r="AB1018" s="411">
        <f t="shared" si="3011"/>
        <v>0</v>
      </c>
      <c r="AC1018" s="411">
        <f t="shared" si="3011"/>
        <v>0</v>
      </c>
      <c r="AD1018" s="411">
        <f t="shared" si="3011"/>
        <v>0</v>
      </c>
      <c r="AE1018" s="411">
        <f t="shared" si="3011"/>
        <v>0</v>
      </c>
      <c r="AF1018" s="411">
        <f t="shared" si="3011"/>
        <v>0</v>
      </c>
      <c r="AG1018" s="411">
        <f t="shared" si="3011"/>
        <v>0</v>
      </c>
      <c r="AH1018" s="411">
        <f t="shared" si="3011"/>
        <v>0</v>
      </c>
      <c r="AI1018" s="411">
        <f t="shared" si="3011"/>
        <v>0</v>
      </c>
      <c r="AJ1018" s="411">
        <f t="shared" si="3011"/>
        <v>0</v>
      </c>
      <c r="AK1018" s="411">
        <f t="shared" si="3011"/>
        <v>0</v>
      </c>
      <c r="AL1018" s="411">
        <f t="shared" si="3011"/>
        <v>0</v>
      </c>
      <c r="AM1018" s="306"/>
    </row>
    <row r="1019" spans="1:40" ht="15" hidden="1" outlineLevel="1">
      <c r="A1019" s="532"/>
      <c r="B1019" s="294"/>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40" ht="15" hidden="1" outlineLevel="1">
      <c r="A1020" s="532">
        <v>18</v>
      </c>
      <c r="B1020" s="428" t="s">
        <v>109</v>
      </c>
      <c r="C1020" s="291" t="s">
        <v>25</v>
      </c>
      <c r="D1020" s="295"/>
      <c r="E1020" s="295"/>
      <c r="F1020" s="295"/>
      <c r="G1020" s="295"/>
      <c r="H1020" s="295"/>
      <c r="I1020" s="295"/>
      <c r="J1020" s="295"/>
      <c r="K1020" s="295"/>
      <c r="L1020" s="295"/>
      <c r="M1020" s="295"/>
      <c r="N1020" s="295">
        <v>12</v>
      </c>
      <c r="O1020" s="295"/>
      <c r="P1020" s="295"/>
      <c r="Q1020" s="295"/>
      <c r="R1020" s="295"/>
      <c r="S1020" s="295"/>
      <c r="T1020" s="295"/>
      <c r="U1020" s="295"/>
      <c r="V1020" s="295"/>
      <c r="W1020" s="295"/>
      <c r="X1020" s="295"/>
      <c r="Y1020" s="426"/>
      <c r="Z1020" s="410"/>
      <c r="AA1020" s="410"/>
      <c r="AB1020" s="410"/>
      <c r="AC1020" s="410"/>
      <c r="AD1020" s="410"/>
      <c r="AE1020" s="410"/>
      <c r="AF1020" s="415"/>
      <c r="AG1020" s="415"/>
      <c r="AH1020" s="415"/>
      <c r="AI1020" s="415"/>
      <c r="AJ1020" s="415"/>
      <c r="AK1020" s="415"/>
      <c r="AL1020" s="415"/>
      <c r="AM1020" s="296">
        <f>SUM(Y1020:AL1020)</f>
        <v>0</v>
      </c>
    </row>
    <row r="1021" spans="1:40" ht="15" hidden="1" outlineLevel="1">
      <c r="A1021" s="532"/>
      <c r="B1021" s="294" t="s">
        <v>342</v>
      </c>
      <c r="C1021" s="291" t="s">
        <v>163</v>
      </c>
      <c r="D1021" s="295"/>
      <c r="E1021" s="295"/>
      <c r="F1021" s="295"/>
      <c r="G1021" s="295"/>
      <c r="H1021" s="295"/>
      <c r="I1021" s="295"/>
      <c r="J1021" s="295"/>
      <c r="K1021" s="295"/>
      <c r="L1021" s="295"/>
      <c r="M1021" s="295"/>
      <c r="N1021" s="295">
        <f>N1020</f>
        <v>12</v>
      </c>
      <c r="O1021" s="295"/>
      <c r="P1021" s="295"/>
      <c r="Q1021" s="295"/>
      <c r="R1021" s="295"/>
      <c r="S1021" s="295"/>
      <c r="T1021" s="295"/>
      <c r="U1021" s="295"/>
      <c r="V1021" s="295"/>
      <c r="W1021" s="295"/>
      <c r="X1021" s="295"/>
      <c r="Y1021" s="411">
        <f>Y1020</f>
        <v>0</v>
      </c>
      <c r="Z1021" s="411">
        <f t="shared" ref="Z1021:AL1021" si="3012">Z1020</f>
        <v>0</v>
      </c>
      <c r="AA1021" s="411">
        <f t="shared" si="3012"/>
        <v>0</v>
      </c>
      <c r="AB1021" s="411">
        <f t="shared" si="3012"/>
        <v>0</v>
      </c>
      <c r="AC1021" s="411">
        <f t="shared" si="3012"/>
        <v>0</v>
      </c>
      <c r="AD1021" s="411">
        <f t="shared" si="3012"/>
        <v>0</v>
      </c>
      <c r="AE1021" s="411">
        <f t="shared" si="3012"/>
        <v>0</v>
      </c>
      <c r="AF1021" s="411">
        <f t="shared" si="3012"/>
        <v>0</v>
      </c>
      <c r="AG1021" s="411">
        <f t="shared" si="3012"/>
        <v>0</v>
      </c>
      <c r="AH1021" s="411">
        <f t="shared" si="3012"/>
        <v>0</v>
      </c>
      <c r="AI1021" s="411">
        <f t="shared" si="3012"/>
        <v>0</v>
      </c>
      <c r="AJ1021" s="411">
        <f t="shared" si="3012"/>
        <v>0</v>
      </c>
      <c r="AK1021" s="411">
        <f t="shared" si="3012"/>
        <v>0</v>
      </c>
      <c r="AL1021" s="411">
        <f t="shared" si="3012"/>
        <v>0</v>
      </c>
      <c r="AM1021" s="306"/>
    </row>
    <row r="1022" spans="1:40" ht="15" hidden="1" outlineLevel="1">
      <c r="A1022" s="532"/>
      <c r="B1022" s="322"/>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3"/>
      <c r="Z1022" s="424"/>
      <c r="AA1022" s="424"/>
      <c r="AB1022" s="424"/>
      <c r="AC1022" s="424"/>
      <c r="AD1022" s="424"/>
      <c r="AE1022" s="424"/>
      <c r="AF1022" s="424"/>
      <c r="AG1022" s="424"/>
      <c r="AH1022" s="424"/>
      <c r="AI1022" s="424"/>
      <c r="AJ1022" s="424"/>
      <c r="AK1022" s="424"/>
      <c r="AL1022" s="424"/>
      <c r="AM1022" s="297"/>
    </row>
    <row r="1023" spans="1:40" ht="15" hidden="1" outlineLevel="1">
      <c r="A1023" s="532">
        <v>19</v>
      </c>
      <c r="B1023" s="428" t="s">
        <v>111</v>
      </c>
      <c r="C1023" s="291" t="s">
        <v>25</v>
      </c>
      <c r="D1023" s="295"/>
      <c r="E1023" s="295"/>
      <c r="F1023" s="295"/>
      <c r="G1023" s="295"/>
      <c r="H1023" s="295"/>
      <c r="I1023" s="295"/>
      <c r="J1023" s="295"/>
      <c r="K1023" s="295"/>
      <c r="L1023" s="295"/>
      <c r="M1023" s="295"/>
      <c r="N1023" s="295">
        <v>12</v>
      </c>
      <c r="O1023" s="295"/>
      <c r="P1023" s="295"/>
      <c r="Q1023" s="295"/>
      <c r="R1023" s="295"/>
      <c r="S1023" s="295"/>
      <c r="T1023" s="295"/>
      <c r="U1023" s="295"/>
      <c r="V1023" s="295"/>
      <c r="W1023" s="295"/>
      <c r="X1023" s="295"/>
      <c r="Y1023" s="426"/>
      <c r="Z1023" s="410"/>
      <c r="AA1023" s="410"/>
      <c r="AB1023" s="410"/>
      <c r="AC1023" s="410"/>
      <c r="AD1023" s="410"/>
      <c r="AE1023" s="410"/>
      <c r="AF1023" s="415"/>
      <c r="AG1023" s="415"/>
      <c r="AH1023" s="415"/>
      <c r="AI1023" s="415"/>
      <c r="AJ1023" s="415"/>
      <c r="AK1023" s="415"/>
      <c r="AL1023" s="415"/>
      <c r="AM1023" s="296">
        <f>SUM(Y1023:AL1023)</f>
        <v>0</v>
      </c>
    </row>
    <row r="1024" spans="1:40" ht="15" hidden="1" outlineLevel="1">
      <c r="A1024" s="532"/>
      <c r="B1024" s="294" t="s">
        <v>342</v>
      </c>
      <c r="C1024" s="291" t="s">
        <v>163</v>
      </c>
      <c r="D1024" s="295"/>
      <c r="E1024" s="295"/>
      <c r="F1024" s="295"/>
      <c r="G1024" s="295"/>
      <c r="H1024" s="295"/>
      <c r="I1024" s="295"/>
      <c r="J1024" s="295"/>
      <c r="K1024" s="295"/>
      <c r="L1024" s="295"/>
      <c r="M1024" s="295"/>
      <c r="N1024" s="295">
        <f>N1023</f>
        <v>12</v>
      </c>
      <c r="O1024" s="295"/>
      <c r="P1024" s="295"/>
      <c r="Q1024" s="295"/>
      <c r="R1024" s="295"/>
      <c r="S1024" s="295"/>
      <c r="T1024" s="295"/>
      <c r="U1024" s="295"/>
      <c r="V1024" s="295"/>
      <c r="W1024" s="295"/>
      <c r="X1024" s="295"/>
      <c r="Y1024" s="411">
        <f>Y1023</f>
        <v>0</v>
      </c>
      <c r="Z1024" s="411">
        <f t="shared" ref="Z1024:AL1024" si="3013">Z1023</f>
        <v>0</v>
      </c>
      <c r="AA1024" s="411">
        <f t="shared" si="3013"/>
        <v>0</v>
      </c>
      <c r="AB1024" s="411">
        <f t="shared" si="3013"/>
        <v>0</v>
      </c>
      <c r="AC1024" s="411">
        <f t="shared" si="3013"/>
        <v>0</v>
      </c>
      <c r="AD1024" s="411">
        <f t="shared" si="3013"/>
        <v>0</v>
      </c>
      <c r="AE1024" s="411">
        <f t="shared" si="3013"/>
        <v>0</v>
      </c>
      <c r="AF1024" s="411">
        <f t="shared" si="3013"/>
        <v>0</v>
      </c>
      <c r="AG1024" s="411">
        <f t="shared" si="3013"/>
        <v>0</v>
      </c>
      <c r="AH1024" s="411">
        <f t="shared" si="3013"/>
        <v>0</v>
      </c>
      <c r="AI1024" s="411">
        <f t="shared" si="3013"/>
        <v>0</v>
      </c>
      <c r="AJ1024" s="411">
        <f t="shared" si="3013"/>
        <v>0</v>
      </c>
      <c r="AK1024" s="411">
        <f t="shared" si="3013"/>
        <v>0</v>
      </c>
      <c r="AL1024" s="411">
        <f t="shared" si="3013"/>
        <v>0</v>
      </c>
      <c r="AM1024" s="297"/>
    </row>
    <row r="1025" spans="1:39" ht="15" hidden="1" outlineLevel="1">
      <c r="A1025" s="532"/>
      <c r="B1025" s="322"/>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12"/>
      <c r="Z1025" s="412"/>
      <c r="AA1025" s="412"/>
      <c r="AB1025" s="412"/>
      <c r="AC1025" s="412"/>
      <c r="AD1025" s="412"/>
      <c r="AE1025" s="412"/>
      <c r="AF1025" s="412"/>
      <c r="AG1025" s="412"/>
      <c r="AH1025" s="412"/>
      <c r="AI1025" s="412"/>
      <c r="AJ1025" s="412"/>
      <c r="AK1025" s="412"/>
      <c r="AL1025" s="412"/>
      <c r="AM1025" s="306"/>
    </row>
    <row r="1026" spans="1:39" ht="15" hidden="1" outlineLevel="1">
      <c r="A1026" s="532">
        <v>20</v>
      </c>
      <c r="B1026" s="428" t="s">
        <v>110</v>
      </c>
      <c r="C1026" s="291" t="s">
        <v>25</v>
      </c>
      <c r="D1026" s="295"/>
      <c r="E1026" s="295"/>
      <c r="F1026" s="295"/>
      <c r="G1026" s="295"/>
      <c r="H1026" s="295"/>
      <c r="I1026" s="295"/>
      <c r="J1026" s="295"/>
      <c r="K1026" s="295"/>
      <c r="L1026" s="295"/>
      <c r="M1026" s="295"/>
      <c r="N1026" s="295">
        <v>12</v>
      </c>
      <c r="O1026" s="295"/>
      <c r="P1026" s="295"/>
      <c r="Q1026" s="295"/>
      <c r="R1026" s="295"/>
      <c r="S1026" s="295"/>
      <c r="T1026" s="295"/>
      <c r="U1026" s="295"/>
      <c r="V1026" s="295"/>
      <c r="W1026" s="295"/>
      <c r="X1026" s="295"/>
      <c r="Y1026" s="426"/>
      <c r="Z1026" s="410"/>
      <c r="AA1026" s="410"/>
      <c r="AB1026" s="410"/>
      <c r="AC1026" s="410"/>
      <c r="AD1026" s="410"/>
      <c r="AE1026" s="410"/>
      <c r="AF1026" s="415"/>
      <c r="AG1026" s="415"/>
      <c r="AH1026" s="415"/>
      <c r="AI1026" s="415"/>
      <c r="AJ1026" s="415"/>
      <c r="AK1026" s="415"/>
      <c r="AL1026" s="415"/>
      <c r="AM1026" s="296">
        <f>SUM(Y1026:AL1026)</f>
        <v>0</v>
      </c>
    </row>
    <row r="1027" spans="1:39" ht="15" hidden="1" outlineLevel="1">
      <c r="A1027" s="532"/>
      <c r="B1027" s="294" t="s">
        <v>342</v>
      </c>
      <c r="C1027" s="291" t="s">
        <v>163</v>
      </c>
      <c r="D1027" s="295"/>
      <c r="E1027" s="295"/>
      <c r="F1027" s="295"/>
      <c r="G1027" s="295"/>
      <c r="H1027" s="295"/>
      <c r="I1027" s="295"/>
      <c r="J1027" s="295"/>
      <c r="K1027" s="295"/>
      <c r="L1027" s="295"/>
      <c r="M1027" s="295"/>
      <c r="N1027" s="295">
        <f>N1026</f>
        <v>12</v>
      </c>
      <c r="O1027" s="295"/>
      <c r="P1027" s="295"/>
      <c r="Q1027" s="295"/>
      <c r="R1027" s="295"/>
      <c r="S1027" s="295"/>
      <c r="T1027" s="295"/>
      <c r="U1027" s="295"/>
      <c r="V1027" s="295"/>
      <c r="W1027" s="295"/>
      <c r="X1027" s="295"/>
      <c r="Y1027" s="411">
        <f t="shared" ref="Y1027:AL1027" si="3014">Y1026</f>
        <v>0</v>
      </c>
      <c r="Z1027" s="411">
        <f t="shared" si="3014"/>
        <v>0</v>
      </c>
      <c r="AA1027" s="411">
        <f t="shared" si="3014"/>
        <v>0</v>
      </c>
      <c r="AB1027" s="411">
        <f t="shared" si="3014"/>
        <v>0</v>
      </c>
      <c r="AC1027" s="411">
        <f t="shared" si="3014"/>
        <v>0</v>
      </c>
      <c r="AD1027" s="411">
        <f t="shared" si="3014"/>
        <v>0</v>
      </c>
      <c r="AE1027" s="411">
        <f t="shared" si="3014"/>
        <v>0</v>
      </c>
      <c r="AF1027" s="411">
        <f t="shared" si="3014"/>
        <v>0</v>
      </c>
      <c r="AG1027" s="411">
        <f t="shared" si="3014"/>
        <v>0</v>
      </c>
      <c r="AH1027" s="411">
        <f t="shared" si="3014"/>
        <v>0</v>
      </c>
      <c r="AI1027" s="411">
        <f t="shared" si="3014"/>
        <v>0</v>
      </c>
      <c r="AJ1027" s="411">
        <f t="shared" si="3014"/>
        <v>0</v>
      </c>
      <c r="AK1027" s="411">
        <f t="shared" si="3014"/>
        <v>0</v>
      </c>
      <c r="AL1027" s="411">
        <f t="shared" si="3014"/>
        <v>0</v>
      </c>
      <c r="AM1027" s="306"/>
    </row>
    <row r="1028" spans="1:39" ht="15.6" hidden="1" outlineLevel="1">
      <c r="A1028" s="532"/>
      <c r="B1028" s="323"/>
      <c r="C1028" s="300"/>
      <c r="D1028" s="291"/>
      <c r="E1028" s="291"/>
      <c r="F1028" s="291"/>
      <c r="G1028" s="291"/>
      <c r="H1028" s="291"/>
      <c r="I1028" s="291"/>
      <c r="J1028" s="291"/>
      <c r="K1028" s="291"/>
      <c r="L1028" s="291"/>
      <c r="M1028" s="291"/>
      <c r="N1028" s="300"/>
      <c r="O1028" s="291"/>
      <c r="P1028" s="291"/>
      <c r="Q1028" s="291"/>
      <c r="R1028" s="291"/>
      <c r="S1028" s="291"/>
      <c r="T1028" s="291"/>
      <c r="U1028" s="291"/>
      <c r="V1028" s="291"/>
      <c r="W1028" s="291"/>
      <c r="X1028" s="291"/>
      <c r="Y1028" s="412"/>
      <c r="Z1028" s="412"/>
      <c r="AA1028" s="412"/>
      <c r="AB1028" s="412"/>
      <c r="AC1028" s="412"/>
      <c r="AD1028" s="412"/>
      <c r="AE1028" s="412"/>
      <c r="AF1028" s="412"/>
      <c r="AG1028" s="412"/>
      <c r="AH1028" s="412"/>
      <c r="AI1028" s="412"/>
      <c r="AJ1028" s="412"/>
      <c r="AK1028" s="412"/>
      <c r="AL1028" s="412"/>
      <c r="AM1028" s="306"/>
    </row>
    <row r="1029" spans="1:39" ht="15.6" hidden="1" outlineLevel="1">
      <c r="A1029" s="532"/>
      <c r="B1029" s="518" t="s">
        <v>502</v>
      </c>
      <c r="C1029" s="291"/>
      <c r="D1029" s="291"/>
      <c r="E1029" s="291"/>
      <c r="F1029" s="291"/>
      <c r="G1029" s="291"/>
      <c r="H1029" s="291"/>
      <c r="I1029" s="291"/>
      <c r="J1029" s="291"/>
      <c r="K1029" s="291"/>
      <c r="L1029" s="291"/>
      <c r="M1029" s="291"/>
      <c r="N1029" s="291"/>
      <c r="O1029" s="291"/>
      <c r="P1029" s="291"/>
      <c r="Q1029" s="291"/>
      <c r="R1029" s="291"/>
      <c r="S1029" s="291"/>
      <c r="T1029" s="291"/>
      <c r="U1029" s="291"/>
      <c r="V1029" s="291"/>
      <c r="W1029" s="291"/>
      <c r="X1029" s="291"/>
      <c r="Y1029" s="422"/>
      <c r="Z1029" s="425"/>
      <c r="AA1029" s="425"/>
      <c r="AB1029" s="425"/>
      <c r="AC1029" s="425"/>
      <c r="AD1029" s="425"/>
      <c r="AE1029" s="425"/>
      <c r="AF1029" s="425"/>
      <c r="AG1029" s="425"/>
      <c r="AH1029" s="425"/>
      <c r="AI1029" s="425"/>
      <c r="AJ1029" s="425"/>
      <c r="AK1029" s="425"/>
      <c r="AL1029" s="425"/>
      <c r="AM1029" s="306"/>
    </row>
    <row r="1030" spans="1:39" ht="15.6" hidden="1" outlineLevel="1">
      <c r="A1030" s="532"/>
      <c r="B1030" s="504" t="s">
        <v>498</v>
      </c>
      <c r="C1030" s="291"/>
      <c r="D1030" s="291"/>
      <c r="E1030" s="291"/>
      <c r="F1030" s="291"/>
      <c r="G1030" s="291"/>
      <c r="H1030" s="291"/>
      <c r="I1030" s="291"/>
      <c r="J1030" s="291"/>
      <c r="K1030" s="291"/>
      <c r="L1030" s="291"/>
      <c r="M1030" s="291"/>
      <c r="N1030" s="291"/>
      <c r="O1030" s="291"/>
      <c r="P1030" s="291"/>
      <c r="Q1030" s="291"/>
      <c r="R1030" s="291"/>
      <c r="S1030" s="291"/>
      <c r="T1030" s="291"/>
      <c r="U1030" s="291"/>
      <c r="V1030" s="291"/>
      <c r="W1030" s="291"/>
      <c r="X1030" s="291"/>
      <c r="Y1030" s="422"/>
      <c r="Z1030" s="425"/>
      <c r="AA1030" s="425"/>
      <c r="AB1030" s="425"/>
      <c r="AC1030" s="425"/>
      <c r="AD1030" s="425"/>
      <c r="AE1030" s="425"/>
      <c r="AF1030" s="425"/>
      <c r="AG1030" s="425"/>
      <c r="AH1030" s="425"/>
      <c r="AI1030" s="425"/>
      <c r="AJ1030" s="425"/>
      <c r="AK1030" s="425"/>
      <c r="AL1030" s="425"/>
      <c r="AM1030" s="306"/>
    </row>
    <row r="1031" spans="1:39" ht="15" hidden="1" customHeight="1" outlineLevel="1">
      <c r="A1031" s="532">
        <v>21</v>
      </c>
      <c r="B1031" s="428" t="s">
        <v>113</v>
      </c>
      <c r="C1031" s="291" t="s">
        <v>25</v>
      </c>
      <c r="D1031" s="295"/>
      <c r="E1031" s="295"/>
      <c r="F1031" s="295"/>
      <c r="G1031" s="295"/>
      <c r="H1031" s="295"/>
      <c r="I1031" s="295"/>
      <c r="J1031" s="295"/>
      <c r="K1031" s="295"/>
      <c r="L1031" s="295"/>
      <c r="M1031" s="295"/>
      <c r="N1031" s="291"/>
      <c r="O1031" s="295"/>
      <c r="P1031" s="295"/>
      <c r="Q1031" s="295"/>
      <c r="R1031" s="295"/>
      <c r="S1031" s="295"/>
      <c r="T1031" s="295"/>
      <c r="U1031" s="295"/>
      <c r="V1031" s="295"/>
      <c r="W1031" s="295"/>
      <c r="X1031" s="295"/>
      <c r="Y1031" s="410"/>
      <c r="Z1031" s="410"/>
      <c r="AA1031" s="410"/>
      <c r="AB1031" s="410"/>
      <c r="AC1031" s="410"/>
      <c r="AD1031" s="410"/>
      <c r="AE1031" s="410"/>
      <c r="AF1031" s="410"/>
      <c r="AG1031" s="410"/>
      <c r="AH1031" s="410"/>
      <c r="AI1031" s="410"/>
      <c r="AJ1031" s="410"/>
      <c r="AK1031" s="410"/>
      <c r="AL1031" s="410"/>
      <c r="AM1031" s="296">
        <f>SUM(Y1031:AL1031)</f>
        <v>0</v>
      </c>
    </row>
    <row r="1032" spans="1:39" ht="15" hidden="1" customHeight="1" outlineLevel="1">
      <c r="A1032" s="532"/>
      <c r="B1032" s="294" t="s">
        <v>346</v>
      </c>
      <c r="C1032" s="291" t="s">
        <v>163</v>
      </c>
      <c r="D1032" s="295"/>
      <c r="E1032" s="295"/>
      <c r="F1032" s="295"/>
      <c r="G1032" s="295"/>
      <c r="H1032" s="295"/>
      <c r="I1032" s="295"/>
      <c r="J1032" s="295"/>
      <c r="K1032" s="295"/>
      <c r="L1032" s="295"/>
      <c r="M1032" s="295"/>
      <c r="N1032" s="291"/>
      <c r="O1032" s="295"/>
      <c r="P1032" s="295"/>
      <c r="Q1032" s="295"/>
      <c r="R1032" s="295"/>
      <c r="S1032" s="295"/>
      <c r="T1032" s="295"/>
      <c r="U1032" s="295"/>
      <c r="V1032" s="295"/>
      <c r="W1032" s="295"/>
      <c r="X1032" s="295"/>
      <c r="Y1032" s="411">
        <f>Y1031</f>
        <v>0</v>
      </c>
      <c r="Z1032" s="411">
        <f t="shared" ref="Z1032" si="3015">Z1031</f>
        <v>0</v>
      </c>
      <c r="AA1032" s="411">
        <f t="shared" ref="AA1032" si="3016">AA1031</f>
        <v>0</v>
      </c>
      <c r="AB1032" s="411">
        <f t="shared" ref="AB1032" si="3017">AB1031</f>
        <v>0</v>
      </c>
      <c r="AC1032" s="411">
        <f t="shared" ref="AC1032" si="3018">AC1031</f>
        <v>0</v>
      </c>
      <c r="AD1032" s="411">
        <f t="shared" ref="AD1032" si="3019">AD1031</f>
        <v>0</v>
      </c>
      <c r="AE1032" s="411">
        <f t="shared" ref="AE1032" si="3020">AE1031</f>
        <v>0</v>
      </c>
      <c r="AF1032" s="411">
        <f t="shared" ref="AF1032" si="3021">AF1031</f>
        <v>0</v>
      </c>
      <c r="AG1032" s="411">
        <f t="shared" ref="AG1032" si="3022">AG1031</f>
        <v>0</v>
      </c>
      <c r="AH1032" s="411">
        <f t="shared" ref="AH1032" si="3023">AH1031</f>
        <v>0</v>
      </c>
      <c r="AI1032" s="411">
        <f t="shared" ref="AI1032" si="3024">AI1031</f>
        <v>0</v>
      </c>
      <c r="AJ1032" s="411">
        <f t="shared" ref="AJ1032" si="3025">AJ1031</f>
        <v>0</v>
      </c>
      <c r="AK1032" s="411">
        <f t="shared" ref="AK1032" si="3026">AK1031</f>
        <v>0</v>
      </c>
      <c r="AL1032" s="411">
        <f t="shared" ref="AL1032" si="3027">AL1031</f>
        <v>0</v>
      </c>
      <c r="AM1032" s="306"/>
    </row>
    <row r="1033" spans="1:39" ht="15" hidden="1" customHeight="1" outlineLevel="1">
      <c r="A1033" s="532"/>
      <c r="B1033" s="294"/>
      <c r="C1033" s="291"/>
      <c r="D1033" s="291"/>
      <c r="E1033" s="291"/>
      <c r="F1033" s="291"/>
      <c r="G1033" s="291"/>
      <c r="H1033" s="291"/>
      <c r="I1033" s="291"/>
      <c r="J1033" s="291"/>
      <c r="K1033" s="291"/>
      <c r="L1033" s="291"/>
      <c r="M1033" s="291"/>
      <c r="N1033" s="291"/>
      <c r="O1033" s="291"/>
      <c r="P1033" s="291"/>
      <c r="Q1033" s="291"/>
      <c r="R1033" s="291"/>
      <c r="S1033" s="291"/>
      <c r="T1033" s="291"/>
      <c r="U1033" s="291"/>
      <c r="V1033" s="291"/>
      <c r="W1033" s="291"/>
      <c r="X1033" s="291"/>
      <c r="Y1033" s="422"/>
      <c r="Z1033" s="425"/>
      <c r="AA1033" s="425"/>
      <c r="AB1033" s="425"/>
      <c r="AC1033" s="425"/>
      <c r="AD1033" s="425"/>
      <c r="AE1033" s="425"/>
      <c r="AF1033" s="425"/>
      <c r="AG1033" s="425"/>
      <c r="AH1033" s="425"/>
      <c r="AI1033" s="425"/>
      <c r="AJ1033" s="425"/>
      <c r="AK1033" s="425"/>
      <c r="AL1033" s="425"/>
      <c r="AM1033" s="306"/>
    </row>
    <row r="1034" spans="1:39" ht="15" hidden="1" customHeight="1" outlineLevel="1">
      <c r="A1034" s="532">
        <v>22</v>
      </c>
      <c r="B1034" s="428" t="s">
        <v>114</v>
      </c>
      <c r="C1034" s="291" t="s">
        <v>25</v>
      </c>
      <c r="D1034" s="295"/>
      <c r="E1034" s="295"/>
      <c r="F1034" s="295"/>
      <c r="G1034" s="295"/>
      <c r="H1034" s="295"/>
      <c r="I1034" s="295"/>
      <c r="J1034" s="295"/>
      <c r="K1034" s="295"/>
      <c r="L1034" s="295"/>
      <c r="M1034" s="295"/>
      <c r="N1034" s="291"/>
      <c r="O1034" s="295"/>
      <c r="P1034" s="295"/>
      <c r="Q1034" s="295"/>
      <c r="R1034" s="295"/>
      <c r="S1034" s="295"/>
      <c r="T1034" s="295"/>
      <c r="U1034" s="295"/>
      <c r="V1034" s="295"/>
      <c r="W1034" s="295"/>
      <c r="X1034" s="295"/>
      <c r="Y1034" s="410"/>
      <c r="Z1034" s="410"/>
      <c r="AA1034" s="410"/>
      <c r="AB1034" s="410"/>
      <c r="AC1034" s="410"/>
      <c r="AD1034" s="410"/>
      <c r="AE1034" s="410"/>
      <c r="AF1034" s="410"/>
      <c r="AG1034" s="410"/>
      <c r="AH1034" s="410"/>
      <c r="AI1034" s="410"/>
      <c r="AJ1034" s="410"/>
      <c r="AK1034" s="410"/>
      <c r="AL1034" s="410"/>
      <c r="AM1034" s="296">
        <f>SUM(Y1034:AL1034)</f>
        <v>0</v>
      </c>
    </row>
    <row r="1035" spans="1:39" ht="15" hidden="1" customHeight="1" outlineLevel="1">
      <c r="A1035" s="532"/>
      <c r="B1035" s="294" t="s">
        <v>346</v>
      </c>
      <c r="C1035" s="291" t="s">
        <v>163</v>
      </c>
      <c r="D1035" s="295"/>
      <c r="E1035" s="295"/>
      <c r="F1035" s="295"/>
      <c r="G1035" s="295"/>
      <c r="H1035" s="295"/>
      <c r="I1035" s="295"/>
      <c r="J1035" s="295"/>
      <c r="K1035" s="295"/>
      <c r="L1035" s="295"/>
      <c r="M1035" s="295"/>
      <c r="N1035" s="291"/>
      <c r="O1035" s="295"/>
      <c r="P1035" s="295"/>
      <c r="Q1035" s="295"/>
      <c r="R1035" s="295"/>
      <c r="S1035" s="295"/>
      <c r="T1035" s="295"/>
      <c r="U1035" s="295"/>
      <c r="V1035" s="295"/>
      <c r="W1035" s="295"/>
      <c r="X1035" s="295"/>
      <c r="Y1035" s="411">
        <f>Y1034</f>
        <v>0</v>
      </c>
      <c r="Z1035" s="411">
        <f t="shared" ref="Z1035" si="3028">Z1034</f>
        <v>0</v>
      </c>
      <c r="AA1035" s="411">
        <f t="shared" ref="AA1035" si="3029">AA1034</f>
        <v>0</v>
      </c>
      <c r="AB1035" s="411">
        <f t="shared" ref="AB1035" si="3030">AB1034</f>
        <v>0</v>
      </c>
      <c r="AC1035" s="411">
        <f t="shared" ref="AC1035" si="3031">AC1034</f>
        <v>0</v>
      </c>
      <c r="AD1035" s="411">
        <f t="shared" ref="AD1035" si="3032">AD1034</f>
        <v>0</v>
      </c>
      <c r="AE1035" s="411">
        <f t="shared" ref="AE1035" si="3033">AE1034</f>
        <v>0</v>
      </c>
      <c r="AF1035" s="411">
        <f t="shared" ref="AF1035" si="3034">AF1034</f>
        <v>0</v>
      </c>
      <c r="AG1035" s="411">
        <f t="shared" ref="AG1035" si="3035">AG1034</f>
        <v>0</v>
      </c>
      <c r="AH1035" s="411">
        <f t="shared" ref="AH1035" si="3036">AH1034</f>
        <v>0</v>
      </c>
      <c r="AI1035" s="411">
        <f t="shared" ref="AI1035" si="3037">AI1034</f>
        <v>0</v>
      </c>
      <c r="AJ1035" s="411">
        <f t="shared" ref="AJ1035" si="3038">AJ1034</f>
        <v>0</v>
      </c>
      <c r="AK1035" s="411">
        <f t="shared" ref="AK1035" si="3039">AK1034</f>
        <v>0</v>
      </c>
      <c r="AL1035" s="411">
        <f t="shared" ref="AL1035" si="3040">AL1034</f>
        <v>0</v>
      </c>
      <c r="AM1035" s="306"/>
    </row>
    <row r="1036" spans="1:39" ht="15" hidden="1" customHeight="1" outlineLevel="1">
      <c r="A1036" s="532"/>
      <c r="B1036" s="294"/>
      <c r="C1036" s="291"/>
      <c r="D1036" s="291"/>
      <c r="E1036" s="291"/>
      <c r="F1036" s="291"/>
      <c r="G1036" s="291"/>
      <c r="H1036" s="291"/>
      <c r="I1036" s="291"/>
      <c r="J1036" s="291"/>
      <c r="K1036" s="291"/>
      <c r="L1036" s="291"/>
      <c r="M1036" s="291"/>
      <c r="N1036" s="291"/>
      <c r="O1036" s="291"/>
      <c r="P1036" s="291"/>
      <c r="Q1036" s="291"/>
      <c r="R1036" s="291"/>
      <c r="S1036" s="291"/>
      <c r="T1036" s="291"/>
      <c r="U1036" s="291"/>
      <c r="V1036" s="291"/>
      <c r="W1036" s="291"/>
      <c r="X1036" s="291"/>
      <c r="Y1036" s="422"/>
      <c r="Z1036" s="425"/>
      <c r="AA1036" s="425"/>
      <c r="AB1036" s="425"/>
      <c r="AC1036" s="425"/>
      <c r="AD1036" s="425"/>
      <c r="AE1036" s="425"/>
      <c r="AF1036" s="425"/>
      <c r="AG1036" s="425"/>
      <c r="AH1036" s="425"/>
      <c r="AI1036" s="425"/>
      <c r="AJ1036" s="425"/>
      <c r="AK1036" s="425"/>
      <c r="AL1036" s="425"/>
      <c r="AM1036" s="306"/>
    </row>
    <row r="1037" spans="1:39" ht="15" hidden="1" customHeight="1" outlineLevel="1">
      <c r="A1037" s="532">
        <v>23</v>
      </c>
      <c r="B1037" s="428" t="s">
        <v>115</v>
      </c>
      <c r="C1037" s="291" t="s">
        <v>25</v>
      </c>
      <c r="D1037" s="295"/>
      <c r="E1037" s="295"/>
      <c r="F1037" s="295"/>
      <c r="G1037" s="295"/>
      <c r="H1037" s="295"/>
      <c r="I1037" s="295"/>
      <c r="J1037" s="295"/>
      <c r="K1037" s="295"/>
      <c r="L1037" s="295"/>
      <c r="M1037" s="295"/>
      <c r="N1037" s="291"/>
      <c r="O1037" s="295"/>
      <c r="P1037" s="295"/>
      <c r="Q1037" s="295"/>
      <c r="R1037" s="295"/>
      <c r="S1037" s="295"/>
      <c r="T1037" s="295"/>
      <c r="U1037" s="295"/>
      <c r="V1037" s="295"/>
      <c r="W1037" s="295"/>
      <c r="X1037" s="295"/>
      <c r="Y1037" s="410"/>
      <c r="Z1037" s="410"/>
      <c r="AA1037" s="410"/>
      <c r="AB1037" s="410"/>
      <c r="AC1037" s="410"/>
      <c r="AD1037" s="410"/>
      <c r="AE1037" s="410"/>
      <c r="AF1037" s="410"/>
      <c r="AG1037" s="410"/>
      <c r="AH1037" s="410"/>
      <c r="AI1037" s="410"/>
      <c r="AJ1037" s="410"/>
      <c r="AK1037" s="410"/>
      <c r="AL1037" s="410"/>
      <c r="AM1037" s="296">
        <f>SUM(Y1037:AL1037)</f>
        <v>0</v>
      </c>
    </row>
    <row r="1038" spans="1:39" ht="15" hidden="1" customHeight="1" outlineLevel="1">
      <c r="A1038" s="532"/>
      <c r="B1038" s="294" t="s">
        <v>346</v>
      </c>
      <c r="C1038" s="291" t="s">
        <v>163</v>
      </c>
      <c r="D1038" s="295"/>
      <c r="E1038" s="295"/>
      <c r="F1038" s="295"/>
      <c r="G1038" s="295"/>
      <c r="H1038" s="295"/>
      <c r="I1038" s="295"/>
      <c r="J1038" s="295"/>
      <c r="K1038" s="295"/>
      <c r="L1038" s="295"/>
      <c r="M1038" s="295"/>
      <c r="N1038" s="291"/>
      <c r="O1038" s="295"/>
      <c r="P1038" s="295"/>
      <c r="Q1038" s="295"/>
      <c r="R1038" s="295"/>
      <c r="S1038" s="295"/>
      <c r="T1038" s="295"/>
      <c r="U1038" s="295"/>
      <c r="V1038" s="295"/>
      <c r="W1038" s="295"/>
      <c r="X1038" s="295"/>
      <c r="Y1038" s="411">
        <f>Y1037</f>
        <v>0</v>
      </c>
      <c r="Z1038" s="411">
        <f t="shared" ref="Z1038" si="3041">Z1037</f>
        <v>0</v>
      </c>
      <c r="AA1038" s="411">
        <f t="shared" ref="AA1038" si="3042">AA1037</f>
        <v>0</v>
      </c>
      <c r="AB1038" s="411">
        <f t="shared" ref="AB1038" si="3043">AB1037</f>
        <v>0</v>
      </c>
      <c r="AC1038" s="411">
        <f t="shared" ref="AC1038" si="3044">AC1037</f>
        <v>0</v>
      </c>
      <c r="AD1038" s="411">
        <f t="shared" ref="AD1038" si="3045">AD1037</f>
        <v>0</v>
      </c>
      <c r="AE1038" s="411">
        <f t="shared" ref="AE1038" si="3046">AE1037</f>
        <v>0</v>
      </c>
      <c r="AF1038" s="411">
        <f t="shared" ref="AF1038" si="3047">AF1037</f>
        <v>0</v>
      </c>
      <c r="AG1038" s="411">
        <f t="shared" ref="AG1038" si="3048">AG1037</f>
        <v>0</v>
      </c>
      <c r="AH1038" s="411">
        <f t="shared" ref="AH1038" si="3049">AH1037</f>
        <v>0</v>
      </c>
      <c r="AI1038" s="411">
        <f t="shared" ref="AI1038" si="3050">AI1037</f>
        <v>0</v>
      </c>
      <c r="AJ1038" s="411">
        <f t="shared" ref="AJ1038" si="3051">AJ1037</f>
        <v>0</v>
      </c>
      <c r="AK1038" s="411">
        <f t="shared" ref="AK1038" si="3052">AK1037</f>
        <v>0</v>
      </c>
      <c r="AL1038" s="411">
        <f t="shared" ref="AL1038" si="3053">AL1037</f>
        <v>0</v>
      </c>
      <c r="AM1038" s="306"/>
    </row>
    <row r="1039" spans="1:39" ht="15" hidden="1" customHeight="1" outlineLevel="1">
      <c r="A1039" s="532"/>
      <c r="B1039" s="430"/>
      <c r="C1039" s="291"/>
      <c r="D1039" s="291"/>
      <c r="E1039" s="291"/>
      <c r="F1039" s="291"/>
      <c r="G1039" s="291"/>
      <c r="H1039" s="291"/>
      <c r="I1039" s="291"/>
      <c r="J1039" s="291"/>
      <c r="K1039" s="291"/>
      <c r="L1039" s="291"/>
      <c r="M1039" s="291"/>
      <c r="N1039" s="291"/>
      <c r="O1039" s="291"/>
      <c r="P1039" s="291"/>
      <c r="Q1039" s="291"/>
      <c r="R1039" s="291"/>
      <c r="S1039" s="291"/>
      <c r="T1039" s="291"/>
      <c r="U1039" s="291"/>
      <c r="V1039" s="291"/>
      <c r="W1039" s="291"/>
      <c r="X1039" s="291"/>
      <c r="Y1039" s="422"/>
      <c r="Z1039" s="425"/>
      <c r="AA1039" s="425"/>
      <c r="AB1039" s="425"/>
      <c r="AC1039" s="425"/>
      <c r="AD1039" s="425"/>
      <c r="AE1039" s="425"/>
      <c r="AF1039" s="425"/>
      <c r="AG1039" s="425"/>
      <c r="AH1039" s="425"/>
      <c r="AI1039" s="425"/>
      <c r="AJ1039" s="425"/>
      <c r="AK1039" s="425"/>
      <c r="AL1039" s="425"/>
      <c r="AM1039" s="306"/>
    </row>
    <row r="1040" spans="1:39" ht="15" hidden="1" customHeight="1" outlineLevel="1">
      <c r="A1040" s="532">
        <v>24</v>
      </c>
      <c r="B1040" s="428" t="s">
        <v>116</v>
      </c>
      <c r="C1040" s="291" t="s">
        <v>25</v>
      </c>
      <c r="D1040" s="295"/>
      <c r="E1040" s="295"/>
      <c r="F1040" s="295"/>
      <c r="G1040" s="295"/>
      <c r="H1040" s="295"/>
      <c r="I1040" s="295"/>
      <c r="J1040" s="295"/>
      <c r="K1040" s="295"/>
      <c r="L1040" s="295"/>
      <c r="M1040" s="295"/>
      <c r="N1040" s="291"/>
      <c r="O1040" s="295"/>
      <c r="P1040" s="295"/>
      <c r="Q1040" s="295"/>
      <c r="R1040" s="295"/>
      <c r="S1040" s="295"/>
      <c r="T1040" s="295"/>
      <c r="U1040" s="295"/>
      <c r="V1040" s="295"/>
      <c r="W1040" s="295"/>
      <c r="X1040" s="295"/>
      <c r="Y1040" s="410"/>
      <c r="Z1040" s="410"/>
      <c r="AA1040" s="410"/>
      <c r="AB1040" s="410"/>
      <c r="AC1040" s="410"/>
      <c r="AD1040" s="410"/>
      <c r="AE1040" s="410"/>
      <c r="AF1040" s="410"/>
      <c r="AG1040" s="410"/>
      <c r="AH1040" s="410"/>
      <c r="AI1040" s="410"/>
      <c r="AJ1040" s="410"/>
      <c r="AK1040" s="410"/>
      <c r="AL1040" s="410"/>
      <c r="AM1040" s="296">
        <f>SUM(Y1040:AL1040)</f>
        <v>0</v>
      </c>
    </row>
    <row r="1041" spans="1:39" ht="15" hidden="1" customHeight="1" outlineLevel="1">
      <c r="A1041" s="532"/>
      <c r="B1041" s="294" t="s">
        <v>346</v>
      </c>
      <c r="C1041" s="291" t="s">
        <v>163</v>
      </c>
      <c r="D1041" s="295"/>
      <c r="E1041" s="295"/>
      <c r="F1041" s="295"/>
      <c r="G1041" s="295"/>
      <c r="H1041" s="295"/>
      <c r="I1041" s="295"/>
      <c r="J1041" s="295"/>
      <c r="K1041" s="295"/>
      <c r="L1041" s="295"/>
      <c r="M1041" s="295"/>
      <c r="N1041" s="291"/>
      <c r="O1041" s="295"/>
      <c r="P1041" s="295"/>
      <c r="Q1041" s="295"/>
      <c r="R1041" s="295"/>
      <c r="S1041" s="295"/>
      <c r="T1041" s="295"/>
      <c r="U1041" s="295"/>
      <c r="V1041" s="295"/>
      <c r="W1041" s="295"/>
      <c r="X1041" s="295"/>
      <c r="Y1041" s="411">
        <f>Y1040</f>
        <v>0</v>
      </c>
      <c r="Z1041" s="411">
        <f t="shared" ref="Z1041" si="3054">Z1040</f>
        <v>0</v>
      </c>
      <c r="AA1041" s="411">
        <f t="shared" ref="AA1041" si="3055">AA1040</f>
        <v>0</v>
      </c>
      <c r="AB1041" s="411">
        <f t="shared" ref="AB1041" si="3056">AB1040</f>
        <v>0</v>
      </c>
      <c r="AC1041" s="411">
        <f t="shared" ref="AC1041" si="3057">AC1040</f>
        <v>0</v>
      </c>
      <c r="AD1041" s="411">
        <f t="shared" ref="AD1041" si="3058">AD1040</f>
        <v>0</v>
      </c>
      <c r="AE1041" s="411">
        <f t="shared" ref="AE1041" si="3059">AE1040</f>
        <v>0</v>
      </c>
      <c r="AF1041" s="411">
        <f t="shared" ref="AF1041" si="3060">AF1040</f>
        <v>0</v>
      </c>
      <c r="AG1041" s="411">
        <f t="shared" ref="AG1041" si="3061">AG1040</f>
        <v>0</v>
      </c>
      <c r="AH1041" s="411">
        <f t="shared" ref="AH1041" si="3062">AH1040</f>
        <v>0</v>
      </c>
      <c r="AI1041" s="411">
        <f t="shared" ref="AI1041" si="3063">AI1040</f>
        <v>0</v>
      </c>
      <c r="AJ1041" s="411">
        <f t="shared" ref="AJ1041" si="3064">AJ1040</f>
        <v>0</v>
      </c>
      <c r="AK1041" s="411">
        <f t="shared" ref="AK1041" si="3065">AK1040</f>
        <v>0</v>
      </c>
      <c r="AL1041" s="411">
        <f t="shared" ref="AL1041" si="3066">AL1040</f>
        <v>0</v>
      </c>
      <c r="AM1041" s="306"/>
    </row>
    <row r="1042" spans="1:39" ht="15" hidden="1" customHeight="1" outlineLevel="1">
      <c r="A1042" s="532"/>
      <c r="B1042" s="294"/>
      <c r="C1042" s="291"/>
      <c r="D1042" s="291"/>
      <c r="E1042" s="291"/>
      <c r="F1042" s="291"/>
      <c r="G1042" s="291"/>
      <c r="H1042" s="291"/>
      <c r="I1042" s="291"/>
      <c r="J1042" s="291"/>
      <c r="K1042" s="291"/>
      <c r="L1042" s="291"/>
      <c r="M1042" s="291"/>
      <c r="N1042" s="291"/>
      <c r="O1042" s="291"/>
      <c r="P1042" s="291"/>
      <c r="Q1042" s="291"/>
      <c r="R1042" s="291"/>
      <c r="S1042" s="291"/>
      <c r="T1042" s="291"/>
      <c r="U1042" s="291"/>
      <c r="V1042" s="291"/>
      <c r="W1042" s="291"/>
      <c r="X1042" s="291"/>
      <c r="Y1042" s="412"/>
      <c r="Z1042" s="425"/>
      <c r="AA1042" s="425"/>
      <c r="AB1042" s="425"/>
      <c r="AC1042" s="425"/>
      <c r="AD1042" s="425"/>
      <c r="AE1042" s="425"/>
      <c r="AF1042" s="425"/>
      <c r="AG1042" s="425"/>
      <c r="AH1042" s="425"/>
      <c r="AI1042" s="425"/>
      <c r="AJ1042" s="425"/>
      <c r="AK1042" s="425"/>
      <c r="AL1042" s="425"/>
      <c r="AM1042" s="306"/>
    </row>
    <row r="1043" spans="1:39" ht="15" hidden="1" customHeight="1" outlineLevel="1">
      <c r="A1043" s="532"/>
      <c r="B1043" s="288" t="s">
        <v>499</v>
      </c>
      <c r="C1043" s="291"/>
      <c r="D1043" s="291"/>
      <c r="E1043" s="291"/>
      <c r="F1043" s="291"/>
      <c r="G1043" s="291"/>
      <c r="H1043" s="291"/>
      <c r="I1043" s="291"/>
      <c r="J1043" s="291"/>
      <c r="K1043" s="291"/>
      <c r="L1043" s="291"/>
      <c r="M1043" s="291"/>
      <c r="N1043" s="291"/>
      <c r="O1043" s="291"/>
      <c r="P1043" s="291"/>
      <c r="Q1043" s="291"/>
      <c r="R1043" s="291"/>
      <c r="S1043" s="291"/>
      <c r="T1043" s="291"/>
      <c r="U1043" s="291"/>
      <c r="V1043" s="291"/>
      <c r="W1043" s="291"/>
      <c r="X1043" s="291"/>
      <c r="Y1043" s="412"/>
      <c r="Z1043" s="425"/>
      <c r="AA1043" s="425"/>
      <c r="AB1043" s="425"/>
      <c r="AC1043" s="425"/>
      <c r="AD1043" s="425"/>
      <c r="AE1043" s="425"/>
      <c r="AF1043" s="425"/>
      <c r="AG1043" s="425"/>
      <c r="AH1043" s="425"/>
      <c r="AI1043" s="425"/>
      <c r="AJ1043" s="425"/>
      <c r="AK1043" s="425"/>
      <c r="AL1043" s="425"/>
      <c r="AM1043" s="306"/>
    </row>
    <row r="1044" spans="1:39" ht="15" hidden="1" customHeight="1" outlineLevel="1">
      <c r="A1044" s="532">
        <v>25</v>
      </c>
      <c r="B1044" s="428" t="s">
        <v>117</v>
      </c>
      <c r="C1044" s="291" t="s">
        <v>25</v>
      </c>
      <c r="D1044" s="295"/>
      <c r="E1044" s="295"/>
      <c r="F1044" s="295"/>
      <c r="G1044" s="295"/>
      <c r="H1044" s="295"/>
      <c r="I1044" s="295"/>
      <c r="J1044" s="295"/>
      <c r="K1044" s="295"/>
      <c r="L1044" s="295"/>
      <c r="M1044" s="295"/>
      <c r="N1044" s="295">
        <v>12</v>
      </c>
      <c r="O1044" s="295"/>
      <c r="P1044" s="295"/>
      <c r="Q1044" s="295"/>
      <c r="R1044" s="295"/>
      <c r="S1044" s="295"/>
      <c r="T1044" s="295"/>
      <c r="U1044" s="295"/>
      <c r="V1044" s="295"/>
      <c r="W1044" s="295"/>
      <c r="X1044" s="295"/>
      <c r="Y1044" s="426"/>
      <c r="Z1044" s="415"/>
      <c r="AA1044" s="415"/>
      <c r="AB1044" s="415"/>
      <c r="AC1044" s="415"/>
      <c r="AD1044" s="415"/>
      <c r="AE1044" s="415"/>
      <c r="AF1044" s="415"/>
      <c r="AG1044" s="415"/>
      <c r="AH1044" s="415"/>
      <c r="AI1044" s="415"/>
      <c r="AJ1044" s="415"/>
      <c r="AK1044" s="415"/>
      <c r="AL1044" s="415"/>
      <c r="AM1044" s="296">
        <f>SUM(Y1044:AL1044)</f>
        <v>0</v>
      </c>
    </row>
    <row r="1045" spans="1:39" ht="15" hidden="1" customHeight="1" outlineLevel="1">
      <c r="A1045" s="532"/>
      <c r="B1045" s="294" t="s">
        <v>346</v>
      </c>
      <c r="C1045" s="291" t="s">
        <v>163</v>
      </c>
      <c r="D1045" s="295"/>
      <c r="E1045" s="295"/>
      <c r="F1045" s="295"/>
      <c r="G1045" s="295"/>
      <c r="H1045" s="295"/>
      <c r="I1045" s="295"/>
      <c r="J1045" s="295"/>
      <c r="K1045" s="295"/>
      <c r="L1045" s="295"/>
      <c r="M1045" s="295"/>
      <c r="N1045" s="295">
        <f>N1044</f>
        <v>12</v>
      </c>
      <c r="O1045" s="295"/>
      <c r="P1045" s="295"/>
      <c r="Q1045" s="295"/>
      <c r="R1045" s="295"/>
      <c r="S1045" s="295"/>
      <c r="T1045" s="295"/>
      <c r="U1045" s="295"/>
      <c r="V1045" s="295"/>
      <c r="W1045" s="295"/>
      <c r="X1045" s="295"/>
      <c r="Y1045" s="411">
        <f>Y1044</f>
        <v>0</v>
      </c>
      <c r="Z1045" s="411">
        <f t="shared" ref="Z1045" si="3067">Z1044</f>
        <v>0</v>
      </c>
      <c r="AA1045" s="411">
        <f t="shared" ref="AA1045" si="3068">AA1044</f>
        <v>0</v>
      </c>
      <c r="AB1045" s="411">
        <f t="shared" ref="AB1045" si="3069">AB1044</f>
        <v>0</v>
      </c>
      <c r="AC1045" s="411">
        <f t="shared" ref="AC1045" si="3070">AC1044</f>
        <v>0</v>
      </c>
      <c r="AD1045" s="411">
        <f t="shared" ref="AD1045" si="3071">AD1044</f>
        <v>0</v>
      </c>
      <c r="AE1045" s="411">
        <f t="shared" ref="AE1045" si="3072">AE1044</f>
        <v>0</v>
      </c>
      <c r="AF1045" s="411">
        <f t="shared" ref="AF1045" si="3073">AF1044</f>
        <v>0</v>
      </c>
      <c r="AG1045" s="411">
        <f t="shared" ref="AG1045" si="3074">AG1044</f>
        <v>0</v>
      </c>
      <c r="AH1045" s="411">
        <f t="shared" ref="AH1045" si="3075">AH1044</f>
        <v>0</v>
      </c>
      <c r="AI1045" s="411">
        <f t="shared" ref="AI1045" si="3076">AI1044</f>
        <v>0</v>
      </c>
      <c r="AJ1045" s="411">
        <f t="shared" ref="AJ1045" si="3077">AJ1044</f>
        <v>0</v>
      </c>
      <c r="AK1045" s="411">
        <f t="shared" ref="AK1045" si="3078">AK1044</f>
        <v>0</v>
      </c>
      <c r="AL1045" s="411">
        <f t="shared" ref="AL1045" si="3079">AL1044</f>
        <v>0</v>
      </c>
      <c r="AM1045" s="306"/>
    </row>
    <row r="1046" spans="1:39" ht="15" hidden="1" customHeight="1" outlineLevel="1">
      <c r="A1046" s="532"/>
      <c r="B1046" s="294"/>
      <c r="C1046" s="291"/>
      <c r="D1046" s="291"/>
      <c r="E1046" s="291"/>
      <c r="F1046" s="291"/>
      <c r="G1046" s="291"/>
      <c r="H1046" s="291"/>
      <c r="I1046" s="291"/>
      <c r="J1046" s="291"/>
      <c r="K1046" s="291"/>
      <c r="L1046" s="291"/>
      <c r="M1046" s="291"/>
      <c r="N1046" s="291"/>
      <c r="O1046" s="291"/>
      <c r="P1046" s="291"/>
      <c r="Q1046" s="291"/>
      <c r="R1046" s="291"/>
      <c r="S1046" s="291"/>
      <c r="T1046" s="291"/>
      <c r="U1046" s="291"/>
      <c r="V1046" s="291"/>
      <c r="W1046" s="291"/>
      <c r="X1046" s="291"/>
      <c r="Y1046" s="412"/>
      <c r="Z1046" s="425"/>
      <c r="AA1046" s="425"/>
      <c r="AB1046" s="425"/>
      <c r="AC1046" s="425"/>
      <c r="AD1046" s="425"/>
      <c r="AE1046" s="425"/>
      <c r="AF1046" s="425"/>
      <c r="AG1046" s="425"/>
      <c r="AH1046" s="425"/>
      <c r="AI1046" s="425"/>
      <c r="AJ1046" s="425"/>
      <c r="AK1046" s="425"/>
      <c r="AL1046" s="425"/>
      <c r="AM1046" s="306"/>
    </row>
    <row r="1047" spans="1:39" ht="15" hidden="1" customHeight="1" outlineLevel="1">
      <c r="A1047" s="532">
        <v>26</v>
      </c>
      <c r="B1047" s="428" t="s">
        <v>118</v>
      </c>
      <c r="C1047" s="291" t="s">
        <v>25</v>
      </c>
      <c r="D1047" s="295"/>
      <c r="E1047" s="295"/>
      <c r="F1047" s="295"/>
      <c r="G1047" s="295"/>
      <c r="H1047" s="295"/>
      <c r="I1047" s="295"/>
      <c r="J1047" s="295"/>
      <c r="K1047" s="295"/>
      <c r="L1047" s="295"/>
      <c r="M1047" s="295"/>
      <c r="N1047" s="295">
        <v>12</v>
      </c>
      <c r="O1047" s="295"/>
      <c r="P1047" s="295"/>
      <c r="Q1047" s="295"/>
      <c r="R1047" s="295"/>
      <c r="S1047" s="295"/>
      <c r="T1047" s="295"/>
      <c r="U1047" s="295"/>
      <c r="V1047" s="295"/>
      <c r="W1047" s="295"/>
      <c r="X1047" s="295"/>
      <c r="Y1047" s="426"/>
      <c r="Z1047" s="415"/>
      <c r="AA1047" s="415"/>
      <c r="AB1047" s="415"/>
      <c r="AC1047" s="415"/>
      <c r="AD1047" s="415"/>
      <c r="AE1047" s="415"/>
      <c r="AF1047" s="415"/>
      <c r="AG1047" s="415"/>
      <c r="AH1047" s="415"/>
      <c r="AI1047" s="415"/>
      <c r="AJ1047" s="415"/>
      <c r="AK1047" s="415"/>
      <c r="AL1047" s="415"/>
      <c r="AM1047" s="296">
        <f>SUM(Y1047:AL1047)</f>
        <v>0</v>
      </c>
    </row>
    <row r="1048" spans="1:39" ht="15" hidden="1" customHeight="1" outlineLevel="1">
      <c r="A1048" s="532"/>
      <c r="B1048" s="294" t="s">
        <v>346</v>
      </c>
      <c r="C1048" s="291" t="s">
        <v>163</v>
      </c>
      <c r="D1048" s="295"/>
      <c r="E1048" s="295"/>
      <c r="F1048" s="295"/>
      <c r="G1048" s="295"/>
      <c r="H1048" s="295"/>
      <c r="I1048" s="295"/>
      <c r="J1048" s="295"/>
      <c r="K1048" s="295"/>
      <c r="L1048" s="295"/>
      <c r="M1048" s="295"/>
      <c r="N1048" s="295">
        <f>N1047</f>
        <v>12</v>
      </c>
      <c r="O1048" s="295"/>
      <c r="P1048" s="295"/>
      <c r="Q1048" s="295"/>
      <c r="R1048" s="295"/>
      <c r="S1048" s="295"/>
      <c r="T1048" s="295"/>
      <c r="U1048" s="295"/>
      <c r="V1048" s="295"/>
      <c r="W1048" s="295"/>
      <c r="X1048" s="295"/>
      <c r="Y1048" s="411">
        <f>Y1047</f>
        <v>0</v>
      </c>
      <c r="Z1048" s="411">
        <f t="shared" ref="Z1048" si="3080">Z1047</f>
        <v>0</v>
      </c>
      <c r="AA1048" s="411">
        <f t="shared" ref="AA1048" si="3081">AA1047</f>
        <v>0</v>
      </c>
      <c r="AB1048" s="411">
        <f t="shared" ref="AB1048" si="3082">AB1047</f>
        <v>0</v>
      </c>
      <c r="AC1048" s="411">
        <f t="shared" ref="AC1048" si="3083">AC1047</f>
        <v>0</v>
      </c>
      <c r="AD1048" s="411">
        <f t="shared" ref="AD1048" si="3084">AD1047</f>
        <v>0</v>
      </c>
      <c r="AE1048" s="411">
        <f t="shared" ref="AE1048" si="3085">AE1047</f>
        <v>0</v>
      </c>
      <c r="AF1048" s="411">
        <f t="shared" ref="AF1048" si="3086">AF1047</f>
        <v>0</v>
      </c>
      <c r="AG1048" s="411">
        <f t="shared" ref="AG1048" si="3087">AG1047</f>
        <v>0</v>
      </c>
      <c r="AH1048" s="411">
        <f t="shared" ref="AH1048" si="3088">AH1047</f>
        <v>0</v>
      </c>
      <c r="AI1048" s="411">
        <f t="shared" ref="AI1048" si="3089">AI1047</f>
        <v>0</v>
      </c>
      <c r="AJ1048" s="411">
        <f t="shared" ref="AJ1048" si="3090">AJ1047</f>
        <v>0</v>
      </c>
      <c r="AK1048" s="411">
        <f t="shared" ref="AK1048" si="3091">AK1047</f>
        <v>0</v>
      </c>
      <c r="AL1048" s="411">
        <f t="shared" ref="AL1048" si="3092">AL1047</f>
        <v>0</v>
      </c>
      <c r="AM1048" s="306"/>
    </row>
    <row r="1049" spans="1:39" ht="15" hidden="1" customHeight="1" outlineLevel="1">
      <c r="A1049" s="532"/>
      <c r="B1049" s="294"/>
      <c r="C1049" s="291"/>
      <c r="D1049" s="291"/>
      <c r="E1049" s="291"/>
      <c r="F1049" s="291"/>
      <c r="G1049" s="291"/>
      <c r="H1049" s="291"/>
      <c r="I1049" s="291"/>
      <c r="J1049" s="291"/>
      <c r="K1049" s="291"/>
      <c r="L1049" s="291"/>
      <c r="M1049" s="291"/>
      <c r="N1049" s="291"/>
      <c r="O1049" s="291"/>
      <c r="P1049" s="291"/>
      <c r="Q1049" s="291"/>
      <c r="R1049" s="291"/>
      <c r="S1049" s="291"/>
      <c r="T1049" s="291"/>
      <c r="U1049" s="291"/>
      <c r="V1049" s="291"/>
      <c r="W1049" s="291"/>
      <c r="X1049" s="291"/>
      <c r="Y1049" s="412"/>
      <c r="Z1049" s="425"/>
      <c r="AA1049" s="425"/>
      <c r="AB1049" s="425"/>
      <c r="AC1049" s="425"/>
      <c r="AD1049" s="425"/>
      <c r="AE1049" s="425"/>
      <c r="AF1049" s="425"/>
      <c r="AG1049" s="425"/>
      <c r="AH1049" s="425"/>
      <c r="AI1049" s="425"/>
      <c r="AJ1049" s="425"/>
      <c r="AK1049" s="425"/>
      <c r="AL1049" s="425"/>
      <c r="AM1049" s="306"/>
    </row>
    <row r="1050" spans="1:39" ht="15" hidden="1" customHeight="1" outlineLevel="1">
      <c r="A1050" s="532">
        <v>27</v>
      </c>
      <c r="B1050" s="428" t="s">
        <v>119</v>
      </c>
      <c r="C1050" s="291" t="s">
        <v>25</v>
      </c>
      <c r="D1050" s="295"/>
      <c r="E1050" s="295"/>
      <c r="F1050" s="295"/>
      <c r="G1050" s="295"/>
      <c r="H1050" s="295"/>
      <c r="I1050" s="295"/>
      <c r="J1050" s="295"/>
      <c r="K1050" s="295"/>
      <c r="L1050" s="295"/>
      <c r="M1050" s="295"/>
      <c r="N1050" s="295">
        <v>12</v>
      </c>
      <c r="O1050" s="295"/>
      <c r="P1050" s="295"/>
      <c r="Q1050" s="295"/>
      <c r="R1050" s="295"/>
      <c r="S1050" s="295"/>
      <c r="T1050" s="295"/>
      <c r="U1050" s="295"/>
      <c r="V1050" s="295"/>
      <c r="W1050" s="295"/>
      <c r="X1050" s="295"/>
      <c r="Y1050" s="426"/>
      <c r="Z1050" s="415"/>
      <c r="AA1050" s="415"/>
      <c r="AB1050" s="415"/>
      <c r="AC1050" s="415"/>
      <c r="AD1050" s="415"/>
      <c r="AE1050" s="415"/>
      <c r="AF1050" s="415"/>
      <c r="AG1050" s="415"/>
      <c r="AH1050" s="415"/>
      <c r="AI1050" s="415"/>
      <c r="AJ1050" s="415"/>
      <c r="AK1050" s="415"/>
      <c r="AL1050" s="415"/>
      <c r="AM1050" s="296">
        <f>SUM(Y1050:AL1050)</f>
        <v>0</v>
      </c>
    </row>
    <row r="1051" spans="1:39" ht="15" hidden="1" customHeight="1" outlineLevel="1">
      <c r="A1051" s="532"/>
      <c r="B1051" s="294" t="s">
        <v>346</v>
      </c>
      <c r="C1051" s="291" t="s">
        <v>163</v>
      </c>
      <c r="D1051" s="295"/>
      <c r="E1051" s="295"/>
      <c r="F1051" s="295"/>
      <c r="G1051" s="295"/>
      <c r="H1051" s="295"/>
      <c r="I1051" s="295"/>
      <c r="J1051" s="295"/>
      <c r="K1051" s="295"/>
      <c r="L1051" s="295"/>
      <c r="M1051" s="295"/>
      <c r="N1051" s="295">
        <f>N1050</f>
        <v>12</v>
      </c>
      <c r="O1051" s="295"/>
      <c r="P1051" s="295"/>
      <c r="Q1051" s="295"/>
      <c r="R1051" s="295"/>
      <c r="S1051" s="295"/>
      <c r="T1051" s="295"/>
      <c r="U1051" s="295"/>
      <c r="V1051" s="295"/>
      <c r="W1051" s="295"/>
      <c r="X1051" s="295"/>
      <c r="Y1051" s="411">
        <f>Y1050</f>
        <v>0</v>
      </c>
      <c r="Z1051" s="411">
        <f t="shared" ref="Z1051" si="3093">Z1050</f>
        <v>0</v>
      </c>
      <c r="AA1051" s="411">
        <f t="shared" ref="AA1051" si="3094">AA1050</f>
        <v>0</v>
      </c>
      <c r="AB1051" s="411">
        <f t="shared" ref="AB1051" si="3095">AB1050</f>
        <v>0</v>
      </c>
      <c r="AC1051" s="411">
        <f t="shared" ref="AC1051" si="3096">AC1050</f>
        <v>0</v>
      </c>
      <c r="AD1051" s="411">
        <f t="shared" ref="AD1051" si="3097">AD1050</f>
        <v>0</v>
      </c>
      <c r="AE1051" s="411">
        <f t="shared" ref="AE1051" si="3098">AE1050</f>
        <v>0</v>
      </c>
      <c r="AF1051" s="411">
        <f t="shared" ref="AF1051" si="3099">AF1050</f>
        <v>0</v>
      </c>
      <c r="AG1051" s="411">
        <f t="shared" ref="AG1051" si="3100">AG1050</f>
        <v>0</v>
      </c>
      <c r="AH1051" s="411">
        <f t="shared" ref="AH1051" si="3101">AH1050</f>
        <v>0</v>
      </c>
      <c r="AI1051" s="411">
        <f t="shared" ref="AI1051" si="3102">AI1050</f>
        <v>0</v>
      </c>
      <c r="AJ1051" s="411">
        <f t="shared" ref="AJ1051" si="3103">AJ1050</f>
        <v>0</v>
      </c>
      <c r="AK1051" s="411">
        <f t="shared" ref="AK1051" si="3104">AK1050</f>
        <v>0</v>
      </c>
      <c r="AL1051" s="411">
        <f t="shared" ref="AL1051" si="3105">AL1050</f>
        <v>0</v>
      </c>
      <c r="AM1051" s="306"/>
    </row>
    <row r="1052" spans="1:39" ht="15" hidden="1" customHeight="1" outlineLevel="1">
      <c r="A1052" s="532"/>
      <c r="B1052" s="294"/>
      <c r="C1052" s="291"/>
      <c r="D1052" s="291"/>
      <c r="E1052" s="291"/>
      <c r="F1052" s="291"/>
      <c r="G1052" s="291"/>
      <c r="H1052" s="291"/>
      <c r="I1052" s="291"/>
      <c r="J1052" s="291"/>
      <c r="K1052" s="291"/>
      <c r="L1052" s="291"/>
      <c r="M1052" s="291"/>
      <c r="N1052" s="291"/>
      <c r="O1052" s="291"/>
      <c r="P1052" s="291"/>
      <c r="Q1052" s="291"/>
      <c r="R1052" s="291"/>
      <c r="S1052" s="291"/>
      <c r="T1052" s="291"/>
      <c r="U1052" s="291"/>
      <c r="V1052" s="291"/>
      <c r="W1052" s="291"/>
      <c r="X1052" s="291"/>
      <c r="Y1052" s="412"/>
      <c r="Z1052" s="425"/>
      <c r="AA1052" s="425"/>
      <c r="AB1052" s="425"/>
      <c r="AC1052" s="425"/>
      <c r="AD1052" s="425"/>
      <c r="AE1052" s="425"/>
      <c r="AF1052" s="425"/>
      <c r="AG1052" s="425"/>
      <c r="AH1052" s="425"/>
      <c r="AI1052" s="425"/>
      <c r="AJ1052" s="425"/>
      <c r="AK1052" s="425"/>
      <c r="AL1052" s="425"/>
      <c r="AM1052" s="306"/>
    </row>
    <row r="1053" spans="1:39" ht="15" hidden="1" customHeight="1" outlineLevel="1">
      <c r="A1053" s="532">
        <v>28</v>
      </c>
      <c r="B1053" s="428" t="s">
        <v>120</v>
      </c>
      <c r="C1053" s="291" t="s">
        <v>25</v>
      </c>
      <c r="D1053" s="295"/>
      <c r="E1053" s="295"/>
      <c r="F1053" s="295"/>
      <c r="G1053" s="295"/>
      <c r="H1053" s="295"/>
      <c r="I1053" s="295"/>
      <c r="J1053" s="295"/>
      <c r="K1053" s="295"/>
      <c r="L1053" s="295"/>
      <c r="M1053" s="295"/>
      <c r="N1053" s="295">
        <v>12</v>
      </c>
      <c r="O1053" s="295"/>
      <c r="P1053" s="295"/>
      <c r="Q1053" s="295"/>
      <c r="R1053" s="295"/>
      <c r="S1053" s="295"/>
      <c r="T1053" s="295"/>
      <c r="U1053" s="295"/>
      <c r="V1053" s="295"/>
      <c r="W1053" s="295"/>
      <c r="X1053" s="295"/>
      <c r="Y1053" s="426"/>
      <c r="Z1053" s="415"/>
      <c r="AA1053" s="415"/>
      <c r="AB1053" s="415"/>
      <c r="AC1053" s="415"/>
      <c r="AD1053" s="415"/>
      <c r="AE1053" s="415"/>
      <c r="AF1053" s="415"/>
      <c r="AG1053" s="415"/>
      <c r="AH1053" s="415"/>
      <c r="AI1053" s="415"/>
      <c r="AJ1053" s="415"/>
      <c r="AK1053" s="415"/>
      <c r="AL1053" s="415"/>
      <c r="AM1053" s="296">
        <f>SUM(Y1053:AL1053)</f>
        <v>0</v>
      </c>
    </row>
    <row r="1054" spans="1:39" ht="15" hidden="1" customHeight="1" outlineLevel="1">
      <c r="A1054" s="532"/>
      <c r="B1054" s="294" t="s">
        <v>346</v>
      </c>
      <c r="C1054" s="291" t="s">
        <v>163</v>
      </c>
      <c r="D1054" s="295"/>
      <c r="E1054" s="295"/>
      <c r="F1054" s="295"/>
      <c r="G1054" s="295"/>
      <c r="H1054" s="295"/>
      <c r="I1054" s="295"/>
      <c r="J1054" s="295"/>
      <c r="K1054" s="295"/>
      <c r="L1054" s="295"/>
      <c r="M1054" s="295"/>
      <c r="N1054" s="295">
        <f>N1053</f>
        <v>12</v>
      </c>
      <c r="O1054" s="295"/>
      <c r="P1054" s="295"/>
      <c r="Q1054" s="295"/>
      <c r="R1054" s="295"/>
      <c r="S1054" s="295"/>
      <c r="T1054" s="295"/>
      <c r="U1054" s="295"/>
      <c r="V1054" s="295"/>
      <c r="W1054" s="295"/>
      <c r="X1054" s="295"/>
      <c r="Y1054" s="411">
        <f>Y1053</f>
        <v>0</v>
      </c>
      <c r="Z1054" s="411">
        <f>Z1053</f>
        <v>0</v>
      </c>
      <c r="AA1054" s="411">
        <f t="shared" ref="AA1054" si="3106">AA1053</f>
        <v>0</v>
      </c>
      <c r="AB1054" s="411">
        <f t="shared" ref="AB1054" si="3107">AB1053</f>
        <v>0</v>
      </c>
      <c r="AC1054" s="411">
        <f t="shared" ref="AC1054" si="3108">AC1053</f>
        <v>0</v>
      </c>
      <c r="AD1054" s="411">
        <f t="shared" ref="AD1054" si="3109">AD1053</f>
        <v>0</v>
      </c>
      <c r="AE1054" s="411">
        <f>AE1053</f>
        <v>0</v>
      </c>
      <c r="AF1054" s="411">
        <f t="shared" ref="AF1054" si="3110">AF1053</f>
        <v>0</v>
      </c>
      <c r="AG1054" s="411">
        <f t="shared" ref="AG1054" si="3111">AG1053</f>
        <v>0</v>
      </c>
      <c r="AH1054" s="411">
        <f t="shared" ref="AH1054" si="3112">AH1053</f>
        <v>0</v>
      </c>
      <c r="AI1054" s="411">
        <f t="shared" ref="AI1054" si="3113">AI1053</f>
        <v>0</v>
      </c>
      <c r="AJ1054" s="411">
        <f t="shared" ref="AJ1054" si="3114">AJ1053</f>
        <v>0</v>
      </c>
      <c r="AK1054" s="411">
        <f t="shared" ref="AK1054" si="3115">AK1053</f>
        <v>0</v>
      </c>
      <c r="AL1054" s="411">
        <f t="shared" ref="AL1054" si="3116">AL1053</f>
        <v>0</v>
      </c>
      <c r="AM1054" s="306"/>
    </row>
    <row r="1055" spans="1:39" ht="15" hidden="1" customHeight="1" outlineLevel="1">
      <c r="A1055" s="532"/>
      <c r="B1055" s="294"/>
      <c r="C1055" s="291"/>
      <c r="D1055" s="291"/>
      <c r="E1055" s="291"/>
      <c r="F1055" s="291"/>
      <c r="G1055" s="291"/>
      <c r="H1055" s="291"/>
      <c r="I1055" s="291"/>
      <c r="J1055" s="291"/>
      <c r="K1055" s="291"/>
      <c r="L1055" s="291"/>
      <c r="M1055" s="291"/>
      <c r="N1055" s="291"/>
      <c r="O1055" s="291"/>
      <c r="P1055" s="291"/>
      <c r="Q1055" s="291"/>
      <c r="R1055" s="291"/>
      <c r="S1055" s="291"/>
      <c r="T1055" s="291"/>
      <c r="U1055" s="291"/>
      <c r="V1055" s="291"/>
      <c r="W1055" s="291"/>
      <c r="X1055" s="291"/>
      <c r="Y1055" s="412"/>
      <c r="Z1055" s="425"/>
      <c r="AA1055" s="425"/>
      <c r="AB1055" s="425"/>
      <c r="AC1055" s="425"/>
      <c r="AD1055" s="425"/>
      <c r="AE1055" s="425"/>
      <c r="AF1055" s="425"/>
      <c r="AG1055" s="425"/>
      <c r="AH1055" s="425"/>
      <c r="AI1055" s="425"/>
      <c r="AJ1055" s="425"/>
      <c r="AK1055" s="425"/>
      <c r="AL1055" s="425"/>
      <c r="AM1055" s="306"/>
    </row>
    <row r="1056" spans="1:39" ht="15" hidden="1" customHeight="1" outlineLevel="1">
      <c r="A1056" s="532">
        <v>29</v>
      </c>
      <c r="B1056" s="428" t="s">
        <v>121</v>
      </c>
      <c r="C1056" s="291" t="s">
        <v>25</v>
      </c>
      <c r="D1056" s="295"/>
      <c r="E1056" s="295"/>
      <c r="F1056" s="295"/>
      <c r="G1056" s="295"/>
      <c r="H1056" s="295"/>
      <c r="I1056" s="295"/>
      <c r="J1056" s="295"/>
      <c r="K1056" s="295"/>
      <c r="L1056" s="295"/>
      <c r="M1056" s="295"/>
      <c r="N1056" s="295">
        <v>3</v>
      </c>
      <c r="O1056" s="295"/>
      <c r="P1056" s="295"/>
      <c r="Q1056" s="295"/>
      <c r="R1056" s="295"/>
      <c r="S1056" s="295"/>
      <c r="T1056" s="295"/>
      <c r="U1056" s="295"/>
      <c r="V1056" s="295"/>
      <c r="W1056" s="295"/>
      <c r="X1056" s="295"/>
      <c r="Y1056" s="426"/>
      <c r="Z1056" s="415"/>
      <c r="AA1056" s="415"/>
      <c r="AB1056" s="415"/>
      <c r="AC1056" s="415"/>
      <c r="AD1056" s="415"/>
      <c r="AE1056" s="415"/>
      <c r="AF1056" s="415"/>
      <c r="AG1056" s="415"/>
      <c r="AH1056" s="415"/>
      <c r="AI1056" s="415"/>
      <c r="AJ1056" s="415"/>
      <c r="AK1056" s="415"/>
      <c r="AL1056" s="415"/>
      <c r="AM1056" s="296">
        <f>SUM(Y1056:AL1056)</f>
        <v>0</v>
      </c>
    </row>
    <row r="1057" spans="1:39" ht="15" hidden="1" customHeight="1" outlineLevel="1">
      <c r="A1057" s="532"/>
      <c r="B1057" s="294" t="s">
        <v>346</v>
      </c>
      <c r="C1057" s="291" t="s">
        <v>163</v>
      </c>
      <c r="D1057" s="295"/>
      <c r="E1057" s="295"/>
      <c r="F1057" s="295"/>
      <c r="G1057" s="295"/>
      <c r="H1057" s="295"/>
      <c r="I1057" s="295"/>
      <c r="J1057" s="295"/>
      <c r="K1057" s="295"/>
      <c r="L1057" s="295"/>
      <c r="M1057" s="295"/>
      <c r="N1057" s="295">
        <f>N1056</f>
        <v>3</v>
      </c>
      <c r="O1057" s="295"/>
      <c r="P1057" s="295"/>
      <c r="Q1057" s="295"/>
      <c r="R1057" s="295"/>
      <c r="S1057" s="295"/>
      <c r="T1057" s="295"/>
      <c r="U1057" s="295"/>
      <c r="V1057" s="295"/>
      <c r="W1057" s="295"/>
      <c r="X1057" s="295"/>
      <c r="Y1057" s="411">
        <f>Y1056</f>
        <v>0</v>
      </c>
      <c r="Z1057" s="411">
        <f t="shared" ref="Z1057" si="3117">Z1056</f>
        <v>0</v>
      </c>
      <c r="AA1057" s="411">
        <f t="shared" ref="AA1057" si="3118">AA1056</f>
        <v>0</v>
      </c>
      <c r="AB1057" s="411">
        <f t="shared" ref="AB1057" si="3119">AB1056</f>
        <v>0</v>
      </c>
      <c r="AC1057" s="411">
        <f t="shared" ref="AC1057" si="3120">AC1056</f>
        <v>0</v>
      </c>
      <c r="AD1057" s="411">
        <f t="shared" ref="AD1057" si="3121">AD1056</f>
        <v>0</v>
      </c>
      <c r="AE1057" s="411">
        <f t="shared" ref="AE1057" si="3122">AE1056</f>
        <v>0</v>
      </c>
      <c r="AF1057" s="411">
        <f t="shared" ref="AF1057" si="3123">AF1056</f>
        <v>0</v>
      </c>
      <c r="AG1057" s="411">
        <f t="shared" ref="AG1057" si="3124">AG1056</f>
        <v>0</v>
      </c>
      <c r="AH1057" s="411">
        <f t="shared" ref="AH1057" si="3125">AH1056</f>
        <v>0</v>
      </c>
      <c r="AI1057" s="411">
        <f t="shared" ref="AI1057" si="3126">AI1056</f>
        <v>0</v>
      </c>
      <c r="AJ1057" s="411">
        <f t="shared" ref="AJ1057" si="3127">AJ1056</f>
        <v>0</v>
      </c>
      <c r="AK1057" s="411">
        <f t="shared" ref="AK1057" si="3128">AK1056</f>
        <v>0</v>
      </c>
      <c r="AL1057" s="411">
        <f t="shared" ref="AL1057" si="3129">AL1056</f>
        <v>0</v>
      </c>
      <c r="AM1057" s="306"/>
    </row>
    <row r="1058" spans="1:39" ht="15" hidden="1" customHeight="1" outlineLevel="1">
      <c r="A1058" s="532"/>
      <c r="B1058" s="294"/>
      <c r="C1058" s="291"/>
      <c r="D1058" s="291"/>
      <c r="E1058" s="291"/>
      <c r="F1058" s="291"/>
      <c r="G1058" s="291"/>
      <c r="H1058" s="291"/>
      <c r="I1058" s="291"/>
      <c r="J1058" s="291"/>
      <c r="K1058" s="291"/>
      <c r="L1058" s="291"/>
      <c r="M1058" s="291"/>
      <c r="N1058" s="291"/>
      <c r="O1058" s="291"/>
      <c r="P1058" s="291"/>
      <c r="Q1058" s="291"/>
      <c r="R1058" s="291"/>
      <c r="S1058" s="291"/>
      <c r="T1058" s="291"/>
      <c r="U1058" s="291"/>
      <c r="V1058" s="291"/>
      <c r="W1058" s="291"/>
      <c r="X1058" s="291"/>
      <c r="Y1058" s="412"/>
      <c r="Z1058" s="425"/>
      <c r="AA1058" s="425"/>
      <c r="AB1058" s="425"/>
      <c r="AC1058" s="425"/>
      <c r="AD1058" s="425"/>
      <c r="AE1058" s="425"/>
      <c r="AF1058" s="425"/>
      <c r="AG1058" s="425"/>
      <c r="AH1058" s="425"/>
      <c r="AI1058" s="425"/>
      <c r="AJ1058" s="425"/>
      <c r="AK1058" s="425"/>
      <c r="AL1058" s="425"/>
      <c r="AM1058" s="306"/>
    </row>
    <row r="1059" spans="1:39" ht="15" hidden="1" customHeight="1" outlineLevel="1">
      <c r="A1059" s="532">
        <v>30</v>
      </c>
      <c r="B1059" s="428" t="s">
        <v>122</v>
      </c>
      <c r="C1059" s="291" t="s">
        <v>25</v>
      </c>
      <c r="D1059" s="295"/>
      <c r="E1059" s="295"/>
      <c r="F1059" s="295"/>
      <c r="G1059" s="295"/>
      <c r="H1059" s="295"/>
      <c r="I1059" s="295"/>
      <c r="J1059" s="295"/>
      <c r="K1059" s="295"/>
      <c r="L1059" s="295"/>
      <c r="M1059" s="295"/>
      <c r="N1059" s="295">
        <v>12</v>
      </c>
      <c r="O1059" s="295"/>
      <c r="P1059" s="295"/>
      <c r="Q1059" s="295"/>
      <c r="R1059" s="295"/>
      <c r="S1059" s="295"/>
      <c r="T1059" s="295"/>
      <c r="U1059" s="295"/>
      <c r="V1059" s="295"/>
      <c r="W1059" s="295"/>
      <c r="X1059" s="295"/>
      <c r="Y1059" s="426"/>
      <c r="Z1059" s="415"/>
      <c r="AA1059" s="415"/>
      <c r="AB1059" s="415"/>
      <c r="AC1059" s="415"/>
      <c r="AD1059" s="415"/>
      <c r="AE1059" s="415"/>
      <c r="AF1059" s="415"/>
      <c r="AG1059" s="415"/>
      <c r="AH1059" s="415"/>
      <c r="AI1059" s="415"/>
      <c r="AJ1059" s="415"/>
      <c r="AK1059" s="415"/>
      <c r="AL1059" s="415"/>
      <c r="AM1059" s="296">
        <f>SUM(Y1059:AL1059)</f>
        <v>0</v>
      </c>
    </row>
    <row r="1060" spans="1:39" ht="15" hidden="1" customHeight="1" outlineLevel="1">
      <c r="A1060" s="532"/>
      <c r="B1060" s="294" t="s">
        <v>346</v>
      </c>
      <c r="C1060" s="291" t="s">
        <v>163</v>
      </c>
      <c r="D1060" s="295"/>
      <c r="E1060" s="295"/>
      <c r="F1060" s="295"/>
      <c r="G1060" s="295"/>
      <c r="H1060" s="295"/>
      <c r="I1060" s="295"/>
      <c r="J1060" s="295"/>
      <c r="K1060" s="295"/>
      <c r="L1060" s="295"/>
      <c r="M1060" s="295"/>
      <c r="N1060" s="295">
        <f>N1059</f>
        <v>12</v>
      </c>
      <c r="O1060" s="295"/>
      <c r="P1060" s="295"/>
      <c r="Q1060" s="295"/>
      <c r="R1060" s="295"/>
      <c r="S1060" s="295"/>
      <c r="T1060" s="295"/>
      <c r="U1060" s="295"/>
      <c r="V1060" s="295"/>
      <c r="W1060" s="295"/>
      <c r="X1060" s="295"/>
      <c r="Y1060" s="411">
        <f>Y1059</f>
        <v>0</v>
      </c>
      <c r="Z1060" s="411">
        <f t="shared" ref="Z1060" si="3130">Z1059</f>
        <v>0</v>
      </c>
      <c r="AA1060" s="411">
        <f t="shared" ref="AA1060" si="3131">AA1059</f>
        <v>0</v>
      </c>
      <c r="AB1060" s="411">
        <f t="shared" ref="AB1060" si="3132">AB1059</f>
        <v>0</v>
      </c>
      <c r="AC1060" s="411">
        <f t="shared" ref="AC1060" si="3133">AC1059</f>
        <v>0</v>
      </c>
      <c r="AD1060" s="411">
        <f t="shared" ref="AD1060" si="3134">AD1059</f>
        <v>0</v>
      </c>
      <c r="AE1060" s="411">
        <f t="shared" ref="AE1060" si="3135">AE1059</f>
        <v>0</v>
      </c>
      <c r="AF1060" s="411">
        <f t="shared" ref="AF1060" si="3136">AF1059</f>
        <v>0</v>
      </c>
      <c r="AG1060" s="411">
        <f t="shared" ref="AG1060" si="3137">AG1059</f>
        <v>0</v>
      </c>
      <c r="AH1060" s="411">
        <f t="shared" ref="AH1060" si="3138">AH1059</f>
        <v>0</v>
      </c>
      <c r="AI1060" s="411">
        <f t="shared" ref="AI1060" si="3139">AI1059</f>
        <v>0</v>
      </c>
      <c r="AJ1060" s="411">
        <f t="shared" ref="AJ1060" si="3140">AJ1059</f>
        <v>0</v>
      </c>
      <c r="AK1060" s="411">
        <f t="shared" ref="AK1060" si="3141">AK1059</f>
        <v>0</v>
      </c>
      <c r="AL1060" s="411">
        <f t="shared" ref="AL1060" si="3142">AL1059</f>
        <v>0</v>
      </c>
      <c r="AM1060" s="306"/>
    </row>
    <row r="1061" spans="1:39" ht="15" hidden="1" customHeight="1" outlineLevel="1">
      <c r="A1061" s="532"/>
      <c r="B1061" s="294"/>
      <c r="C1061" s="291"/>
      <c r="D1061" s="291"/>
      <c r="E1061" s="291"/>
      <c r="F1061" s="291"/>
      <c r="G1061" s="291"/>
      <c r="H1061" s="291"/>
      <c r="I1061" s="291"/>
      <c r="J1061" s="291"/>
      <c r="K1061" s="291"/>
      <c r="L1061" s="291"/>
      <c r="M1061" s="291"/>
      <c r="N1061" s="291"/>
      <c r="O1061" s="291"/>
      <c r="P1061" s="291"/>
      <c r="Q1061" s="291"/>
      <c r="R1061" s="291"/>
      <c r="S1061" s="291"/>
      <c r="T1061" s="291"/>
      <c r="U1061" s="291"/>
      <c r="V1061" s="291"/>
      <c r="W1061" s="291"/>
      <c r="X1061" s="291"/>
      <c r="Y1061" s="412"/>
      <c r="Z1061" s="425"/>
      <c r="AA1061" s="425"/>
      <c r="AB1061" s="425"/>
      <c r="AC1061" s="425"/>
      <c r="AD1061" s="425"/>
      <c r="AE1061" s="425"/>
      <c r="AF1061" s="425"/>
      <c r="AG1061" s="425"/>
      <c r="AH1061" s="425"/>
      <c r="AI1061" s="425"/>
      <c r="AJ1061" s="425"/>
      <c r="AK1061" s="425"/>
      <c r="AL1061" s="425"/>
      <c r="AM1061" s="306"/>
    </row>
    <row r="1062" spans="1:39" ht="15" hidden="1" customHeight="1" outlineLevel="1">
      <c r="A1062" s="532">
        <v>31</v>
      </c>
      <c r="B1062" s="428" t="s">
        <v>123</v>
      </c>
      <c r="C1062" s="291" t="s">
        <v>25</v>
      </c>
      <c r="D1062" s="295"/>
      <c r="E1062" s="295"/>
      <c r="F1062" s="295"/>
      <c r="G1062" s="295"/>
      <c r="H1062" s="295"/>
      <c r="I1062" s="295"/>
      <c r="J1062" s="295"/>
      <c r="K1062" s="295"/>
      <c r="L1062" s="295"/>
      <c r="M1062" s="295"/>
      <c r="N1062" s="295">
        <v>12</v>
      </c>
      <c r="O1062" s="295"/>
      <c r="P1062" s="295"/>
      <c r="Q1062" s="295"/>
      <c r="R1062" s="295"/>
      <c r="S1062" s="295"/>
      <c r="T1062" s="295"/>
      <c r="U1062" s="295"/>
      <c r="V1062" s="295"/>
      <c r="W1062" s="295"/>
      <c r="X1062" s="295"/>
      <c r="Y1062" s="426"/>
      <c r="Z1062" s="415"/>
      <c r="AA1062" s="415"/>
      <c r="AB1062" s="415"/>
      <c r="AC1062" s="415"/>
      <c r="AD1062" s="415"/>
      <c r="AE1062" s="415"/>
      <c r="AF1062" s="415"/>
      <c r="AG1062" s="415"/>
      <c r="AH1062" s="415"/>
      <c r="AI1062" s="415"/>
      <c r="AJ1062" s="415"/>
      <c r="AK1062" s="415"/>
      <c r="AL1062" s="415"/>
      <c r="AM1062" s="296">
        <f>SUM(Y1062:AL1062)</f>
        <v>0</v>
      </c>
    </row>
    <row r="1063" spans="1:39" ht="15" hidden="1" customHeight="1" outlineLevel="1">
      <c r="A1063" s="532"/>
      <c r="B1063" s="294" t="s">
        <v>346</v>
      </c>
      <c r="C1063" s="291" t="s">
        <v>163</v>
      </c>
      <c r="D1063" s="295"/>
      <c r="E1063" s="295"/>
      <c r="F1063" s="295"/>
      <c r="G1063" s="295"/>
      <c r="H1063" s="295"/>
      <c r="I1063" s="295"/>
      <c r="J1063" s="295"/>
      <c r="K1063" s="295"/>
      <c r="L1063" s="295"/>
      <c r="M1063" s="295"/>
      <c r="N1063" s="295">
        <f>N1062</f>
        <v>12</v>
      </c>
      <c r="O1063" s="295"/>
      <c r="P1063" s="295"/>
      <c r="Q1063" s="295"/>
      <c r="R1063" s="295"/>
      <c r="S1063" s="295"/>
      <c r="T1063" s="295"/>
      <c r="U1063" s="295"/>
      <c r="V1063" s="295"/>
      <c r="W1063" s="295"/>
      <c r="X1063" s="295"/>
      <c r="Y1063" s="411">
        <f>Y1062</f>
        <v>0</v>
      </c>
      <c r="Z1063" s="411">
        <f t="shared" ref="Z1063" si="3143">Z1062</f>
        <v>0</v>
      </c>
      <c r="AA1063" s="411">
        <f t="shared" ref="AA1063" si="3144">AA1062</f>
        <v>0</v>
      </c>
      <c r="AB1063" s="411">
        <f t="shared" ref="AB1063" si="3145">AB1062</f>
        <v>0</v>
      </c>
      <c r="AC1063" s="411">
        <f t="shared" ref="AC1063" si="3146">AC1062</f>
        <v>0</v>
      </c>
      <c r="AD1063" s="411">
        <f t="shared" ref="AD1063" si="3147">AD1062</f>
        <v>0</v>
      </c>
      <c r="AE1063" s="411">
        <f t="shared" ref="AE1063" si="3148">AE1062</f>
        <v>0</v>
      </c>
      <c r="AF1063" s="411">
        <f t="shared" ref="AF1063" si="3149">AF1062</f>
        <v>0</v>
      </c>
      <c r="AG1063" s="411">
        <f t="shared" ref="AG1063" si="3150">AG1062</f>
        <v>0</v>
      </c>
      <c r="AH1063" s="411">
        <f t="shared" ref="AH1063" si="3151">AH1062</f>
        <v>0</v>
      </c>
      <c r="AI1063" s="411">
        <f t="shared" ref="AI1063" si="3152">AI1062</f>
        <v>0</v>
      </c>
      <c r="AJ1063" s="411">
        <f t="shared" ref="AJ1063" si="3153">AJ1062</f>
        <v>0</v>
      </c>
      <c r="AK1063" s="411">
        <f t="shared" ref="AK1063" si="3154">AK1062</f>
        <v>0</v>
      </c>
      <c r="AL1063" s="411">
        <f t="shared" ref="AL1063" si="3155">AL1062</f>
        <v>0</v>
      </c>
      <c r="AM1063" s="306"/>
    </row>
    <row r="1064" spans="1:39" ht="15" hidden="1" customHeight="1" outlineLevel="1">
      <c r="A1064" s="532"/>
      <c r="B1064" s="428"/>
      <c r="C1064" s="291"/>
      <c r="D1064" s="291"/>
      <c r="E1064" s="291"/>
      <c r="F1064" s="291"/>
      <c r="G1064" s="291"/>
      <c r="H1064" s="291"/>
      <c r="I1064" s="291"/>
      <c r="J1064" s="291"/>
      <c r="K1064" s="291"/>
      <c r="L1064" s="291"/>
      <c r="M1064" s="291"/>
      <c r="N1064" s="291"/>
      <c r="O1064" s="291"/>
      <c r="P1064" s="291"/>
      <c r="Q1064" s="291"/>
      <c r="R1064" s="291"/>
      <c r="S1064" s="291"/>
      <c r="T1064" s="291"/>
      <c r="U1064" s="291"/>
      <c r="V1064" s="291"/>
      <c r="W1064" s="291"/>
      <c r="X1064" s="291"/>
      <c r="Y1064" s="412"/>
      <c r="Z1064" s="425"/>
      <c r="AA1064" s="425"/>
      <c r="AB1064" s="425"/>
      <c r="AC1064" s="425"/>
      <c r="AD1064" s="425"/>
      <c r="AE1064" s="425"/>
      <c r="AF1064" s="425"/>
      <c r="AG1064" s="425"/>
      <c r="AH1064" s="425"/>
      <c r="AI1064" s="425"/>
      <c r="AJ1064" s="425"/>
      <c r="AK1064" s="425"/>
      <c r="AL1064" s="425"/>
      <c r="AM1064" s="306"/>
    </row>
    <row r="1065" spans="1:39" ht="15" hidden="1" customHeight="1" outlineLevel="1">
      <c r="A1065" s="532">
        <v>32</v>
      </c>
      <c r="B1065" s="428" t="s">
        <v>124</v>
      </c>
      <c r="C1065" s="291" t="s">
        <v>25</v>
      </c>
      <c r="D1065" s="295"/>
      <c r="E1065" s="295"/>
      <c r="F1065" s="295"/>
      <c r="G1065" s="295"/>
      <c r="H1065" s="295"/>
      <c r="I1065" s="295"/>
      <c r="J1065" s="295"/>
      <c r="K1065" s="295"/>
      <c r="L1065" s="295"/>
      <c r="M1065" s="295"/>
      <c r="N1065" s="295">
        <v>12</v>
      </c>
      <c r="O1065" s="295"/>
      <c r="P1065" s="295"/>
      <c r="Q1065" s="295"/>
      <c r="R1065" s="295"/>
      <c r="S1065" s="295"/>
      <c r="T1065" s="295"/>
      <c r="U1065" s="295"/>
      <c r="V1065" s="295"/>
      <c r="W1065" s="295"/>
      <c r="X1065" s="295"/>
      <c r="Y1065" s="426"/>
      <c r="Z1065" s="415"/>
      <c r="AA1065" s="415"/>
      <c r="AB1065" s="415"/>
      <c r="AC1065" s="415"/>
      <c r="AD1065" s="415"/>
      <c r="AE1065" s="415"/>
      <c r="AF1065" s="415"/>
      <c r="AG1065" s="415"/>
      <c r="AH1065" s="415"/>
      <c r="AI1065" s="415"/>
      <c r="AJ1065" s="415"/>
      <c r="AK1065" s="415"/>
      <c r="AL1065" s="415"/>
      <c r="AM1065" s="296">
        <f>SUM(Y1065:AL1065)</f>
        <v>0</v>
      </c>
    </row>
    <row r="1066" spans="1:39" ht="15" hidden="1" customHeight="1" outlineLevel="1">
      <c r="A1066" s="532"/>
      <c r="B1066" s="294" t="s">
        <v>346</v>
      </c>
      <c r="C1066" s="291" t="s">
        <v>163</v>
      </c>
      <c r="D1066" s="295"/>
      <c r="E1066" s="295"/>
      <c r="F1066" s="295"/>
      <c r="G1066" s="295"/>
      <c r="H1066" s="295"/>
      <c r="I1066" s="295"/>
      <c r="J1066" s="295"/>
      <c r="K1066" s="295"/>
      <c r="L1066" s="295"/>
      <c r="M1066" s="295"/>
      <c r="N1066" s="295">
        <f>N1065</f>
        <v>12</v>
      </c>
      <c r="O1066" s="295"/>
      <c r="P1066" s="295"/>
      <c r="Q1066" s="295"/>
      <c r="R1066" s="295"/>
      <c r="S1066" s="295"/>
      <c r="T1066" s="295"/>
      <c r="U1066" s="295"/>
      <c r="V1066" s="295"/>
      <c r="W1066" s="295"/>
      <c r="X1066" s="295"/>
      <c r="Y1066" s="411">
        <f>Y1065</f>
        <v>0</v>
      </c>
      <c r="Z1066" s="411">
        <f t="shared" ref="Z1066" si="3156">Z1065</f>
        <v>0</v>
      </c>
      <c r="AA1066" s="411">
        <f t="shared" ref="AA1066" si="3157">AA1065</f>
        <v>0</v>
      </c>
      <c r="AB1066" s="411">
        <f t="shared" ref="AB1066" si="3158">AB1065</f>
        <v>0</v>
      </c>
      <c r="AC1066" s="411">
        <f t="shared" ref="AC1066" si="3159">AC1065</f>
        <v>0</v>
      </c>
      <c r="AD1066" s="411">
        <f t="shared" ref="AD1066" si="3160">AD1065</f>
        <v>0</v>
      </c>
      <c r="AE1066" s="411">
        <f t="shared" ref="AE1066" si="3161">AE1065</f>
        <v>0</v>
      </c>
      <c r="AF1066" s="411">
        <f t="shared" ref="AF1066" si="3162">AF1065</f>
        <v>0</v>
      </c>
      <c r="AG1066" s="411">
        <f t="shared" ref="AG1066" si="3163">AG1065</f>
        <v>0</v>
      </c>
      <c r="AH1066" s="411">
        <f t="shared" ref="AH1066" si="3164">AH1065</f>
        <v>0</v>
      </c>
      <c r="AI1066" s="411">
        <f t="shared" ref="AI1066" si="3165">AI1065</f>
        <v>0</v>
      </c>
      <c r="AJ1066" s="411">
        <f t="shared" ref="AJ1066" si="3166">AJ1065</f>
        <v>0</v>
      </c>
      <c r="AK1066" s="411">
        <f t="shared" ref="AK1066" si="3167">AK1065</f>
        <v>0</v>
      </c>
      <c r="AL1066" s="411">
        <f t="shared" ref="AL1066" si="3168">AL1065</f>
        <v>0</v>
      </c>
      <c r="AM1066" s="306"/>
    </row>
    <row r="1067" spans="1:39" ht="15" hidden="1" customHeight="1" outlineLevel="1">
      <c r="A1067" s="532"/>
      <c r="B1067" s="428"/>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15" hidden="1" customHeight="1" outlineLevel="1">
      <c r="A1068" s="532"/>
      <c r="B1068" s="288" t="s">
        <v>500</v>
      </c>
      <c r="C1068" s="291"/>
      <c r="D1068" s="291"/>
      <c r="E1068" s="291"/>
      <c r="F1068" s="291"/>
      <c r="G1068" s="291"/>
      <c r="H1068" s="291"/>
      <c r="I1068" s="291"/>
      <c r="J1068" s="291"/>
      <c r="K1068" s="291"/>
      <c r="L1068" s="291"/>
      <c r="M1068" s="291"/>
      <c r="N1068" s="291"/>
      <c r="O1068" s="291"/>
      <c r="P1068" s="291"/>
      <c r="Q1068" s="291"/>
      <c r="R1068" s="291"/>
      <c r="S1068" s="291"/>
      <c r="T1068" s="291"/>
      <c r="U1068" s="291"/>
      <c r="V1068" s="291"/>
      <c r="W1068" s="291"/>
      <c r="X1068" s="291"/>
      <c r="Y1068" s="412"/>
      <c r="Z1068" s="425"/>
      <c r="AA1068" s="425"/>
      <c r="AB1068" s="425"/>
      <c r="AC1068" s="425"/>
      <c r="AD1068" s="425"/>
      <c r="AE1068" s="425"/>
      <c r="AF1068" s="425"/>
      <c r="AG1068" s="425"/>
      <c r="AH1068" s="425"/>
      <c r="AI1068" s="425"/>
      <c r="AJ1068" s="425"/>
      <c r="AK1068" s="425"/>
      <c r="AL1068" s="425"/>
      <c r="AM1068" s="306"/>
    </row>
    <row r="1069" spans="1:39" ht="15" hidden="1" customHeight="1" outlineLevel="1">
      <c r="A1069" s="532">
        <v>33</v>
      </c>
      <c r="B1069" s="428" t="s">
        <v>125</v>
      </c>
      <c r="C1069" s="291" t="s">
        <v>25</v>
      </c>
      <c r="D1069" s="295"/>
      <c r="E1069" s="295"/>
      <c r="F1069" s="295"/>
      <c r="G1069" s="295"/>
      <c r="H1069" s="295"/>
      <c r="I1069" s="295"/>
      <c r="J1069" s="295"/>
      <c r="K1069" s="295"/>
      <c r="L1069" s="295"/>
      <c r="M1069" s="295"/>
      <c r="N1069" s="295">
        <v>0</v>
      </c>
      <c r="O1069" s="295"/>
      <c r="P1069" s="295"/>
      <c r="Q1069" s="295"/>
      <c r="R1069" s="295"/>
      <c r="S1069" s="295"/>
      <c r="T1069" s="295"/>
      <c r="U1069" s="295"/>
      <c r="V1069" s="295"/>
      <c r="W1069" s="295"/>
      <c r="X1069" s="295"/>
      <c r="Y1069" s="426"/>
      <c r="Z1069" s="415"/>
      <c r="AA1069" s="415"/>
      <c r="AB1069" s="415"/>
      <c r="AC1069" s="415"/>
      <c r="AD1069" s="415"/>
      <c r="AE1069" s="415"/>
      <c r="AF1069" s="415"/>
      <c r="AG1069" s="415"/>
      <c r="AH1069" s="415"/>
      <c r="AI1069" s="415"/>
      <c r="AJ1069" s="415"/>
      <c r="AK1069" s="415"/>
      <c r="AL1069" s="415"/>
      <c r="AM1069" s="296">
        <f>SUM(Y1069:AL1069)</f>
        <v>0</v>
      </c>
    </row>
    <row r="1070" spans="1:39" ht="15" hidden="1" customHeight="1" outlineLevel="1">
      <c r="A1070" s="532"/>
      <c r="B1070" s="294" t="s">
        <v>346</v>
      </c>
      <c r="C1070" s="291" t="s">
        <v>163</v>
      </c>
      <c r="D1070" s="295"/>
      <c r="E1070" s="295"/>
      <c r="F1070" s="295"/>
      <c r="G1070" s="295"/>
      <c r="H1070" s="295"/>
      <c r="I1070" s="295"/>
      <c r="J1070" s="295"/>
      <c r="K1070" s="295"/>
      <c r="L1070" s="295"/>
      <c r="M1070" s="295"/>
      <c r="N1070" s="295">
        <f>N1069</f>
        <v>0</v>
      </c>
      <c r="O1070" s="295"/>
      <c r="P1070" s="295"/>
      <c r="Q1070" s="295"/>
      <c r="R1070" s="295"/>
      <c r="S1070" s="295"/>
      <c r="T1070" s="295"/>
      <c r="U1070" s="295"/>
      <c r="V1070" s="295"/>
      <c r="W1070" s="295"/>
      <c r="X1070" s="295"/>
      <c r="Y1070" s="411">
        <f>Y1069</f>
        <v>0</v>
      </c>
      <c r="Z1070" s="411">
        <f t="shared" ref="Z1070" si="3169">Z1069</f>
        <v>0</v>
      </c>
      <c r="AA1070" s="411">
        <f t="shared" ref="AA1070" si="3170">AA1069</f>
        <v>0</v>
      </c>
      <c r="AB1070" s="411">
        <f t="shared" ref="AB1070" si="3171">AB1069</f>
        <v>0</v>
      </c>
      <c r="AC1070" s="411">
        <f t="shared" ref="AC1070" si="3172">AC1069</f>
        <v>0</v>
      </c>
      <c r="AD1070" s="411">
        <f t="shared" ref="AD1070" si="3173">AD1069</f>
        <v>0</v>
      </c>
      <c r="AE1070" s="411">
        <f t="shared" ref="AE1070" si="3174">AE1069</f>
        <v>0</v>
      </c>
      <c r="AF1070" s="411">
        <f t="shared" ref="AF1070" si="3175">AF1069</f>
        <v>0</v>
      </c>
      <c r="AG1070" s="411">
        <f t="shared" ref="AG1070" si="3176">AG1069</f>
        <v>0</v>
      </c>
      <c r="AH1070" s="411">
        <f t="shared" ref="AH1070" si="3177">AH1069</f>
        <v>0</v>
      </c>
      <c r="AI1070" s="411">
        <f t="shared" ref="AI1070" si="3178">AI1069</f>
        <v>0</v>
      </c>
      <c r="AJ1070" s="411">
        <f t="shared" ref="AJ1070" si="3179">AJ1069</f>
        <v>0</v>
      </c>
      <c r="AK1070" s="411">
        <f t="shared" ref="AK1070" si="3180">AK1069</f>
        <v>0</v>
      </c>
      <c r="AL1070" s="411">
        <f t="shared" ref="AL1070" si="3181">AL1069</f>
        <v>0</v>
      </c>
      <c r="AM1070" s="306"/>
    </row>
    <row r="1071" spans="1:39" ht="15" hidden="1" customHeight="1" outlineLevel="1">
      <c r="A1071" s="532"/>
      <c r="B1071" s="428"/>
      <c r="C1071" s="291"/>
      <c r="D1071" s="291"/>
      <c r="E1071" s="291"/>
      <c r="F1071" s="291"/>
      <c r="G1071" s="291"/>
      <c r="H1071" s="291"/>
      <c r="I1071" s="291"/>
      <c r="J1071" s="291"/>
      <c r="K1071" s="291"/>
      <c r="L1071" s="291"/>
      <c r="M1071" s="291"/>
      <c r="N1071" s="291"/>
      <c r="O1071" s="291"/>
      <c r="P1071" s="291"/>
      <c r="Q1071" s="291"/>
      <c r="R1071" s="291"/>
      <c r="S1071" s="291"/>
      <c r="T1071" s="291"/>
      <c r="U1071" s="291"/>
      <c r="V1071" s="291"/>
      <c r="W1071" s="291"/>
      <c r="X1071" s="291"/>
      <c r="Y1071" s="412"/>
      <c r="Z1071" s="425"/>
      <c r="AA1071" s="425"/>
      <c r="AB1071" s="425"/>
      <c r="AC1071" s="425"/>
      <c r="AD1071" s="425"/>
      <c r="AE1071" s="425"/>
      <c r="AF1071" s="425"/>
      <c r="AG1071" s="425"/>
      <c r="AH1071" s="425"/>
      <c r="AI1071" s="425"/>
      <c r="AJ1071" s="425"/>
      <c r="AK1071" s="425"/>
      <c r="AL1071" s="425"/>
      <c r="AM1071" s="306"/>
    </row>
    <row r="1072" spans="1:39" ht="15" hidden="1" customHeight="1" outlineLevel="1">
      <c r="A1072" s="532">
        <v>34</v>
      </c>
      <c r="B1072" s="428" t="s">
        <v>126</v>
      </c>
      <c r="C1072" s="291" t="s">
        <v>25</v>
      </c>
      <c r="D1072" s="295"/>
      <c r="E1072" s="295"/>
      <c r="F1072" s="295"/>
      <c r="G1072" s="295"/>
      <c r="H1072" s="295"/>
      <c r="I1072" s="295"/>
      <c r="J1072" s="295"/>
      <c r="K1072" s="295"/>
      <c r="L1072" s="295"/>
      <c r="M1072" s="295"/>
      <c r="N1072" s="295">
        <v>0</v>
      </c>
      <c r="O1072" s="295"/>
      <c r="P1072" s="295"/>
      <c r="Q1072" s="295"/>
      <c r="R1072" s="295"/>
      <c r="S1072" s="295"/>
      <c r="T1072" s="295"/>
      <c r="U1072" s="295"/>
      <c r="V1072" s="295"/>
      <c r="W1072" s="295"/>
      <c r="X1072" s="295"/>
      <c r="Y1072" s="426"/>
      <c r="Z1072" s="415"/>
      <c r="AA1072" s="415"/>
      <c r="AB1072" s="415"/>
      <c r="AC1072" s="415"/>
      <c r="AD1072" s="415"/>
      <c r="AE1072" s="415"/>
      <c r="AF1072" s="415"/>
      <c r="AG1072" s="415"/>
      <c r="AH1072" s="415"/>
      <c r="AI1072" s="415"/>
      <c r="AJ1072" s="415"/>
      <c r="AK1072" s="415"/>
      <c r="AL1072" s="415"/>
      <c r="AM1072" s="296">
        <f>SUM(Y1072:AL1072)</f>
        <v>0</v>
      </c>
    </row>
    <row r="1073" spans="1:39" ht="15" hidden="1" customHeight="1" outlineLevel="1">
      <c r="A1073" s="532"/>
      <c r="B1073" s="294" t="s">
        <v>346</v>
      </c>
      <c r="C1073" s="291" t="s">
        <v>163</v>
      </c>
      <c r="D1073" s="295"/>
      <c r="E1073" s="295"/>
      <c r="F1073" s="295"/>
      <c r="G1073" s="295"/>
      <c r="H1073" s="295"/>
      <c r="I1073" s="295"/>
      <c r="J1073" s="295"/>
      <c r="K1073" s="295"/>
      <c r="L1073" s="295"/>
      <c r="M1073" s="295"/>
      <c r="N1073" s="295">
        <f>N1072</f>
        <v>0</v>
      </c>
      <c r="O1073" s="295"/>
      <c r="P1073" s="295"/>
      <c r="Q1073" s="295"/>
      <c r="R1073" s="295"/>
      <c r="S1073" s="295"/>
      <c r="T1073" s="295"/>
      <c r="U1073" s="295"/>
      <c r="V1073" s="295"/>
      <c r="W1073" s="295"/>
      <c r="X1073" s="295"/>
      <c r="Y1073" s="411">
        <f>Y1072</f>
        <v>0</v>
      </c>
      <c r="Z1073" s="411">
        <f t="shared" ref="Z1073" si="3182">Z1072</f>
        <v>0</v>
      </c>
      <c r="AA1073" s="411">
        <f t="shared" ref="AA1073" si="3183">AA1072</f>
        <v>0</v>
      </c>
      <c r="AB1073" s="411">
        <f t="shared" ref="AB1073" si="3184">AB1072</f>
        <v>0</v>
      </c>
      <c r="AC1073" s="411">
        <f t="shared" ref="AC1073" si="3185">AC1072</f>
        <v>0</v>
      </c>
      <c r="AD1073" s="411">
        <f t="shared" ref="AD1073" si="3186">AD1072</f>
        <v>0</v>
      </c>
      <c r="AE1073" s="411">
        <f t="shared" ref="AE1073" si="3187">AE1072</f>
        <v>0</v>
      </c>
      <c r="AF1073" s="411">
        <f t="shared" ref="AF1073" si="3188">AF1072</f>
        <v>0</v>
      </c>
      <c r="AG1073" s="411">
        <f t="shared" ref="AG1073" si="3189">AG1072</f>
        <v>0</v>
      </c>
      <c r="AH1073" s="411">
        <f t="shared" ref="AH1073" si="3190">AH1072</f>
        <v>0</v>
      </c>
      <c r="AI1073" s="411">
        <f t="shared" ref="AI1073" si="3191">AI1072</f>
        <v>0</v>
      </c>
      <c r="AJ1073" s="411">
        <f t="shared" ref="AJ1073" si="3192">AJ1072</f>
        <v>0</v>
      </c>
      <c r="AK1073" s="411">
        <f t="shared" ref="AK1073" si="3193">AK1072</f>
        <v>0</v>
      </c>
      <c r="AL1073" s="411">
        <f t="shared" ref="AL1073" si="3194">AL1072</f>
        <v>0</v>
      </c>
      <c r="AM1073" s="306"/>
    </row>
    <row r="1074" spans="1:39" ht="15" hidden="1" customHeight="1" outlineLevel="1">
      <c r="A1074" s="532"/>
      <c r="B1074" s="428"/>
      <c r="C1074" s="291"/>
      <c r="D1074" s="291"/>
      <c r="E1074" s="291"/>
      <c r="F1074" s="291"/>
      <c r="G1074" s="291"/>
      <c r="H1074" s="291"/>
      <c r="I1074" s="291"/>
      <c r="J1074" s="291"/>
      <c r="K1074" s="291"/>
      <c r="L1074" s="291"/>
      <c r="M1074" s="291"/>
      <c r="N1074" s="291"/>
      <c r="O1074" s="291"/>
      <c r="P1074" s="291"/>
      <c r="Q1074" s="291"/>
      <c r="R1074" s="291"/>
      <c r="S1074" s="291"/>
      <c r="T1074" s="291"/>
      <c r="U1074" s="291"/>
      <c r="V1074" s="291"/>
      <c r="W1074" s="291"/>
      <c r="X1074" s="291"/>
      <c r="Y1074" s="412"/>
      <c r="Z1074" s="425"/>
      <c r="AA1074" s="425"/>
      <c r="AB1074" s="425"/>
      <c r="AC1074" s="425"/>
      <c r="AD1074" s="425"/>
      <c r="AE1074" s="425"/>
      <c r="AF1074" s="425"/>
      <c r="AG1074" s="425"/>
      <c r="AH1074" s="425"/>
      <c r="AI1074" s="425"/>
      <c r="AJ1074" s="425"/>
      <c r="AK1074" s="425"/>
      <c r="AL1074" s="425"/>
      <c r="AM1074" s="306"/>
    </row>
    <row r="1075" spans="1:39" ht="15" hidden="1" customHeight="1" outlineLevel="1">
      <c r="A1075" s="532">
        <v>35</v>
      </c>
      <c r="B1075" s="428" t="s">
        <v>127</v>
      </c>
      <c r="C1075" s="291" t="s">
        <v>25</v>
      </c>
      <c r="D1075" s="295"/>
      <c r="E1075" s="295"/>
      <c r="F1075" s="295"/>
      <c r="G1075" s="295"/>
      <c r="H1075" s="295"/>
      <c r="I1075" s="295"/>
      <c r="J1075" s="295"/>
      <c r="K1075" s="295"/>
      <c r="L1075" s="295"/>
      <c r="M1075" s="295"/>
      <c r="N1075" s="295">
        <v>0</v>
      </c>
      <c r="O1075" s="295"/>
      <c r="P1075" s="295"/>
      <c r="Q1075" s="295"/>
      <c r="R1075" s="295"/>
      <c r="S1075" s="295"/>
      <c r="T1075" s="295"/>
      <c r="U1075" s="295"/>
      <c r="V1075" s="295"/>
      <c r="W1075" s="295"/>
      <c r="X1075" s="295"/>
      <c r="Y1075" s="426"/>
      <c r="Z1075" s="415"/>
      <c r="AA1075" s="415"/>
      <c r="AB1075" s="415"/>
      <c r="AC1075" s="415"/>
      <c r="AD1075" s="415"/>
      <c r="AE1075" s="415"/>
      <c r="AF1075" s="415"/>
      <c r="AG1075" s="415"/>
      <c r="AH1075" s="415"/>
      <c r="AI1075" s="415"/>
      <c r="AJ1075" s="415"/>
      <c r="AK1075" s="415"/>
      <c r="AL1075" s="415"/>
      <c r="AM1075" s="296">
        <f>SUM(Y1075:AL1075)</f>
        <v>0</v>
      </c>
    </row>
    <row r="1076" spans="1:39" ht="15" hidden="1" customHeight="1" outlineLevel="1">
      <c r="A1076" s="532"/>
      <c r="B1076" s="294" t="s">
        <v>346</v>
      </c>
      <c r="C1076" s="291" t="s">
        <v>163</v>
      </c>
      <c r="D1076" s="295"/>
      <c r="E1076" s="295"/>
      <c r="F1076" s="295"/>
      <c r="G1076" s="295"/>
      <c r="H1076" s="295"/>
      <c r="I1076" s="295"/>
      <c r="J1076" s="295"/>
      <c r="K1076" s="295"/>
      <c r="L1076" s="295"/>
      <c r="M1076" s="295"/>
      <c r="N1076" s="295">
        <f>N1075</f>
        <v>0</v>
      </c>
      <c r="O1076" s="295"/>
      <c r="P1076" s="295"/>
      <c r="Q1076" s="295"/>
      <c r="R1076" s="295"/>
      <c r="S1076" s="295"/>
      <c r="T1076" s="295"/>
      <c r="U1076" s="295"/>
      <c r="V1076" s="295"/>
      <c r="W1076" s="295"/>
      <c r="X1076" s="295"/>
      <c r="Y1076" s="411">
        <f>Y1075</f>
        <v>0</v>
      </c>
      <c r="Z1076" s="411">
        <f t="shared" ref="Z1076" si="3195">Z1075</f>
        <v>0</v>
      </c>
      <c r="AA1076" s="411">
        <f t="shared" ref="AA1076" si="3196">AA1075</f>
        <v>0</v>
      </c>
      <c r="AB1076" s="411">
        <f t="shared" ref="AB1076" si="3197">AB1075</f>
        <v>0</v>
      </c>
      <c r="AC1076" s="411">
        <f t="shared" ref="AC1076" si="3198">AC1075</f>
        <v>0</v>
      </c>
      <c r="AD1076" s="411">
        <f t="shared" ref="AD1076" si="3199">AD1075</f>
        <v>0</v>
      </c>
      <c r="AE1076" s="411">
        <f t="shared" ref="AE1076" si="3200">AE1075</f>
        <v>0</v>
      </c>
      <c r="AF1076" s="411">
        <f t="shared" ref="AF1076" si="3201">AF1075</f>
        <v>0</v>
      </c>
      <c r="AG1076" s="411">
        <f t="shared" ref="AG1076" si="3202">AG1075</f>
        <v>0</v>
      </c>
      <c r="AH1076" s="411">
        <f t="shared" ref="AH1076" si="3203">AH1075</f>
        <v>0</v>
      </c>
      <c r="AI1076" s="411">
        <f t="shared" ref="AI1076" si="3204">AI1075</f>
        <v>0</v>
      </c>
      <c r="AJ1076" s="411">
        <f t="shared" ref="AJ1076" si="3205">AJ1075</f>
        <v>0</v>
      </c>
      <c r="AK1076" s="411">
        <f t="shared" ref="AK1076" si="3206">AK1075</f>
        <v>0</v>
      </c>
      <c r="AL1076" s="411">
        <f t="shared" ref="AL1076" si="3207">AL1075</f>
        <v>0</v>
      </c>
      <c r="AM1076" s="306"/>
    </row>
    <row r="1077" spans="1:39" ht="15" hidden="1" customHeight="1" outlineLevel="1">
      <c r="A1077" s="532"/>
      <c r="B1077" s="431"/>
      <c r="C1077" s="291"/>
      <c r="D1077" s="291"/>
      <c r="E1077" s="291"/>
      <c r="F1077" s="291"/>
      <c r="G1077" s="291"/>
      <c r="H1077" s="291"/>
      <c r="I1077" s="291"/>
      <c r="J1077" s="291"/>
      <c r="K1077" s="291"/>
      <c r="L1077" s="291"/>
      <c r="M1077" s="291"/>
      <c r="N1077" s="291"/>
      <c r="O1077" s="291"/>
      <c r="P1077" s="291"/>
      <c r="Q1077" s="291"/>
      <c r="R1077" s="291"/>
      <c r="S1077" s="291"/>
      <c r="T1077" s="291"/>
      <c r="U1077" s="291"/>
      <c r="V1077" s="291"/>
      <c r="W1077" s="291"/>
      <c r="X1077" s="291"/>
      <c r="Y1077" s="412"/>
      <c r="Z1077" s="425"/>
      <c r="AA1077" s="425"/>
      <c r="AB1077" s="425"/>
      <c r="AC1077" s="425"/>
      <c r="AD1077" s="425"/>
      <c r="AE1077" s="425"/>
      <c r="AF1077" s="425"/>
      <c r="AG1077" s="425"/>
      <c r="AH1077" s="425"/>
      <c r="AI1077" s="425"/>
      <c r="AJ1077" s="425"/>
      <c r="AK1077" s="425"/>
      <c r="AL1077" s="425"/>
      <c r="AM1077" s="306"/>
    </row>
    <row r="1078" spans="1:39" ht="15" hidden="1" customHeight="1" outlineLevel="1">
      <c r="A1078" s="532"/>
      <c r="B1078" s="288" t="s">
        <v>501</v>
      </c>
      <c r="C1078" s="291"/>
      <c r="D1078" s="291"/>
      <c r="E1078" s="291"/>
      <c r="F1078" s="291"/>
      <c r="G1078" s="291"/>
      <c r="H1078" s="291"/>
      <c r="I1078" s="291"/>
      <c r="J1078" s="291"/>
      <c r="K1078" s="291"/>
      <c r="L1078" s="291"/>
      <c r="M1078" s="291"/>
      <c r="N1078" s="291"/>
      <c r="O1078" s="291"/>
      <c r="P1078" s="291"/>
      <c r="Q1078" s="291"/>
      <c r="R1078" s="291"/>
      <c r="S1078" s="291"/>
      <c r="T1078" s="291"/>
      <c r="U1078" s="291"/>
      <c r="V1078" s="291"/>
      <c r="W1078" s="291"/>
      <c r="X1078" s="291"/>
      <c r="Y1078" s="412"/>
      <c r="Z1078" s="425"/>
      <c r="AA1078" s="425"/>
      <c r="AB1078" s="425"/>
      <c r="AC1078" s="425"/>
      <c r="AD1078" s="425"/>
      <c r="AE1078" s="425"/>
      <c r="AF1078" s="425"/>
      <c r="AG1078" s="425"/>
      <c r="AH1078" s="425"/>
      <c r="AI1078" s="425"/>
      <c r="AJ1078" s="425"/>
      <c r="AK1078" s="425"/>
      <c r="AL1078" s="425"/>
      <c r="AM1078" s="306"/>
    </row>
    <row r="1079" spans="1:39" ht="28.5" hidden="1" customHeight="1" outlineLevel="1">
      <c r="A1079" s="532">
        <v>36</v>
      </c>
      <c r="B1079" s="428" t="s">
        <v>128</v>
      </c>
      <c r="C1079" s="291" t="s">
        <v>25</v>
      </c>
      <c r="D1079" s="295"/>
      <c r="E1079" s="295"/>
      <c r="F1079" s="295"/>
      <c r="G1079" s="295"/>
      <c r="H1079" s="295"/>
      <c r="I1079" s="295"/>
      <c r="J1079" s="295"/>
      <c r="K1079" s="295"/>
      <c r="L1079" s="295"/>
      <c r="M1079" s="295"/>
      <c r="N1079" s="295">
        <v>12</v>
      </c>
      <c r="O1079" s="295"/>
      <c r="P1079" s="295"/>
      <c r="Q1079" s="295"/>
      <c r="R1079" s="295"/>
      <c r="S1079" s="295"/>
      <c r="T1079" s="295"/>
      <c r="U1079" s="295"/>
      <c r="V1079" s="295"/>
      <c r="W1079" s="295"/>
      <c r="X1079" s="295"/>
      <c r="Y1079" s="426"/>
      <c r="Z1079" s="415"/>
      <c r="AA1079" s="415"/>
      <c r="AB1079" s="415"/>
      <c r="AC1079" s="415"/>
      <c r="AD1079" s="415"/>
      <c r="AE1079" s="415"/>
      <c r="AF1079" s="415"/>
      <c r="AG1079" s="415"/>
      <c r="AH1079" s="415"/>
      <c r="AI1079" s="415"/>
      <c r="AJ1079" s="415"/>
      <c r="AK1079" s="415"/>
      <c r="AL1079" s="415"/>
      <c r="AM1079" s="296">
        <f>SUM(Y1079:AL1079)</f>
        <v>0</v>
      </c>
    </row>
    <row r="1080" spans="1:39" ht="15" hidden="1" customHeight="1" outlineLevel="1">
      <c r="A1080" s="532"/>
      <c r="B1080" s="294" t="s">
        <v>346</v>
      </c>
      <c r="C1080" s="291" t="s">
        <v>163</v>
      </c>
      <c r="D1080" s="295"/>
      <c r="E1080" s="295"/>
      <c r="F1080" s="295"/>
      <c r="G1080" s="295"/>
      <c r="H1080" s="295"/>
      <c r="I1080" s="295"/>
      <c r="J1080" s="295"/>
      <c r="K1080" s="295"/>
      <c r="L1080" s="295"/>
      <c r="M1080" s="295"/>
      <c r="N1080" s="295">
        <f>N1079</f>
        <v>12</v>
      </c>
      <c r="O1080" s="295"/>
      <c r="P1080" s="295"/>
      <c r="Q1080" s="295"/>
      <c r="R1080" s="295"/>
      <c r="S1080" s="295"/>
      <c r="T1080" s="295"/>
      <c r="U1080" s="295"/>
      <c r="V1080" s="295"/>
      <c r="W1080" s="295"/>
      <c r="X1080" s="295"/>
      <c r="Y1080" s="411">
        <f>Y1079</f>
        <v>0</v>
      </c>
      <c r="Z1080" s="411">
        <f t="shared" ref="Z1080" si="3208">Z1079</f>
        <v>0</v>
      </c>
      <c r="AA1080" s="411">
        <f t="shared" ref="AA1080" si="3209">AA1079</f>
        <v>0</v>
      </c>
      <c r="AB1080" s="411">
        <f t="shared" ref="AB1080" si="3210">AB1079</f>
        <v>0</v>
      </c>
      <c r="AC1080" s="411">
        <f t="shared" ref="AC1080" si="3211">AC1079</f>
        <v>0</v>
      </c>
      <c r="AD1080" s="411">
        <f t="shared" ref="AD1080" si="3212">AD1079</f>
        <v>0</v>
      </c>
      <c r="AE1080" s="411">
        <f t="shared" ref="AE1080" si="3213">AE1079</f>
        <v>0</v>
      </c>
      <c r="AF1080" s="411">
        <f t="shared" ref="AF1080" si="3214">AF1079</f>
        <v>0</v>
      </c>
      <c r="AG1080" s="411">
        <f t="shared" ref="AG1080" si="3215">AG1079</f>
        <v>0</v>
      </c>
      <c r="AH1080" s="411">
        <f t="shared" ref="AH1080" si="3216">AH1079</f>
        <v>0</v>
      </c>
      <c r="AI1080" s="411">
        <f t="shared" ref="AI1080" si="3217">AI1079</f>
        <v>0</v>
      </c>
      <c r="AJ1080" s="411">
        <f t="shared" ref="AJ1080" si="3218">AJ1079</f>
        <v>0</v>
      </c>
      <c r="AK1080" s="411">
        <f t="shared" ref="AK1080" si="3219">AK1079</f>
        <v>0</v>
      </c>
      <c r="AL1080" s="411">
        <f t="shared" ref="AL1080" si="3220">AL1079</f>
        <v>0</v>
      </c>
      <c r="AM1080" s="306"/>
    </row>
    <row r="1081" spans="1:39" ht="15" hidden="1" customHeight="1" outlineLevel="1">
      <c r="A1081" s="532"/>
      <c r="B1081" s="428"/>
      <c r="C1081" s="291"/>
      <c r="D1081" s="291"/>
      <c r="E1081" s="291"/>
      <c r="F1081" s="291"/>
      <c r="G1081" s="291"/>
      <c r="H1081" s="291"/>
      <c r="I1081" s="291"/>
      <c r="J1081" s="291"/>
      <c r="K1081" s="291"/>
      <c r="L1081" s="291"/>
      <c r="M1081" s="291"/>
      <c r="N1081" s="291"/>
      <c r="O1081" s="291"/>
      <c r="P1081" s="291"/>
      <c r="Q1081" s="291"/>
      <c r="R1081" s="291"/>
      <c r="S1081" s="291"/>
      <c r="T1081" s="291"/>
      <c r="U1081" s="291"/>
      <c r="V1081" s="291"/>
      <c r="W1081" s="291"/>
      <c r="X1081" s="291"/>
      <c r="Y1081" s="412"/>
      <c r="Z1081" s="425"/>
      <c r="AA1081" s="425"/>
      <c r="AB1081" s="425"/>
      <c r="AC1081" s="425"/>
      <c r="AD1081" s="425"/>
      <c r="AE1081" s="425"/>
      <c r="AF1081" s="425"/>
      <c r="AG1081" s="425"/>
      <c r="AH1081" s="425"/>
      <c r="AI1081" s="425"/>
      <c r="AJ1081" s="425"/>
      <c r="AK1081" s="425"/>
      <c r="AL1081" s="425"/>
      <c r="AM1081" s="306"/>
    </row>
    <row r="1082" spans="1:39" ht="15" hidden="1" customHeight="1" outlineLevel="1">
      <c r="A1082" s="532">
        <v>37</v>
      </c>
      <c r="B1082" s="428" t="s">
        <v>129</v>
      </c>
      <c r="C1082" s="291" t="s">
        <v>25</v>
      </c>
      <c r="D1082" s="295"/>
      <c r="E1082" s="295"/>
      <c r="F1082" s="295"/>
      <c r="G1082" s="295"/>
      <c r="H1082" s="295"/>
      <c r="I1082" s="295"/>
      <c r="J1082" s="295"/>
      <c r="K1082" s="295"/>
      <c r="L1082" s="295"/>
      <c r="M1082" s="295"/>
      <c r="N1082" s="295">
        <v>12</v>
      </c>
      <c r="O1082" s="295"/>
      <c r="P1082" s="295"/>
      <c r="Q1082" s="295"/>
      <c r="R1082" s="295"/>
      <c r="S1082" s="295"/>
      <c r="T1082" s="295"/>
      <c r="U1082" s="295"/>
      <c r="V1082" s="295"/>
      <c r="W1082" s="295"/>
      <c r="X1082" s="295"/>
      <c r="Y1082" s="426"/>
      <c r="Z1082" s="415"/>
      <c r="AA1082" s="415"/>
      <c r="AB1082" s="415"/>
      <c r="AC1082" s="415"/>
      <c r="AD1082" s="415"/>
      <c r="AE1082" s="415"/>
      <c r="AF1082" s="415"/>
      <c r="AG1082" s="415"/>
      <c r="AH1082" s="415"/>
      <c r="AI1082" s="415"/>
      <c r="AJ1082" s="415"/>
      <c r="AK1082" s="415"/>
      <c r="AL1082" s="415"/>
      <c r="AM1082" s="296">
        <f>SUM(Y1082:AL1082)</f>
        <v>0</v>
      </c>
    </row>
    <row r="1083" spans="1:39" ht="15" hidden="1" customHeight="1" outlineLevel="1">
      <c r="A1083" s="532"/>
      <c r="B1083" s="294" t="s">
        <v>346</v>
      </c>
      <c r="C1083" s="291" t="s">
        <v>163</v>
      </c>
      <c r="D1083" s="295"/>
      <c r="E1083" s="295"/>
      <c r="F1083" s="295"/>
      <c r="G1083" s="295"/>
      <c r="H1083" s="295"/>
      <c r="I1083" s="295"/>
      <c r="J1083" s="295"/>
      <c r="K1083" s="295"/>
      <c r="L1083" s="295"/>
      <c r="M1083" s="295"/>
      <c r="N1083" s="295">
        <f>N1082</f>
        <v>12</v>
      </c>
      <c r="O1083" s="295"/>
      <c r="P1083" s="295"/>
      <c r="Q1083" s="295"/>
      <c r="R1083" s="295"/>
      <c r="S1083" s="295"/>
      <c r="T1083" s="295"/>
      <c r="U1083" s="295"/>
      <c r="V1083" s="295"/>
      <c r="W1083" s="295"/>
      <c r="X1083" s="295"/>
      <c r="Y1083" s="411">
        <f>Y1082</f>
        <v>0</v>
      </c>
      <c r="Z1083" s="411">
        <f t="shared" ref="Z1083" si="3221">Z1082</f>
        <v>0</v>
      </c>
      <c r="AA1083" s="411">
        <f t="shared" ref="AA1083" si="3222">AA1082</f>
        <v>0</v>
      </c>
      <c r="AB1083" s="411">
        <f t="shared" ref="AB1083" si="3223">AB1082</f>
        <v>0</v>
      </c>
      <c r="AC1083" s="411">
        <f t="shared" ref="AC1083" si="3224">AC1082</f>
        <v>0</v>
      </c>
      <c r="AD1083" s="411">
        <f t="shared" ref="AD1083" si="3225">AD1082</f>
        <v>0</v>
      </c>
      <c r="AE1083" s="411">
        <f t="shared" ref="AE1083" si="3226">AE1082</f>
        <v>0</v>
      </c>
      <c r="AF1083" s="411">
        <f t="shared" ref="AF1083" si="3227">AF1082</f>
        <v>0</v>
      </c>
      <c r="AG1083" s="411">
        <f t="shared" ref="AG1083" si="3228">AG1082</f>
        <v>0</v>
      </c>
      <c r="AH1083" s="411">
        <f t="shared" ref="AH1083" si="3229">AH1082</f>
        <v>0</v>
      </c>
      <c r="AI1083" s="411">
        <f t="shared" ref="AI1083" si="3230">AI1082</f>
        <v>0</v>
      </c>
      <c r="AJ1083" s="411">
        <f t="shared" ref="AJ1083" si="3231">AJ1082</f>
        <v>0</v>
      </c>
      <c r="AK1083" s="411">
        <f t="shared" ref="AK1083" si="3232">AK1082</f>
        <v>0</v>
      </c>
      <c r="AL1083" s="411">
        <f t="shared" ref="AL1083" si="3233">AL1082</f>
        <v>0</v>
      </c>
      <c r="AM1083" s="306"/>
    </row>
    <row r="1084" spans="1:39" ht="15" hidden="1" customHeight="1" outlineLevel="1">
      <c r="A1084" s="532"/>
      <c r="B1084" s="428"/>
      <c r="C1084" s="291"/>
      <c r="D1084" s="291"/>
      <c r="E1084" s="291"/>
      <c r="F1084" s="291"/>
      <c r="G1084" s="291"/>
      <c r="H1084" s="291"/>
      <c r="I1084" s="291"/>
      <c r="J1084" s="291"/>
      <c r="K1084" s="291"/>
      <c r="L1084" s="291"/>
      <c r="M1084" s="291"/>
      <c r="N1084" s="291"/>
      <c r="O1084" s="291"/>
      <c r="P1084" s="291"/>
      <c r="Q1084" s="291"/>
      <c r="R1084" s="291"/>
      <c r="S1084" s="291"/>
      <c r="T1084" s="291"/>
      <c r="U1084" s="291"/>
      <c r="V1084" s="291"/>
      <c r="W1084" s="291"/>
      <c r="X1084" s="291"/>
      <c r="Y1084" s="412"/>
      <c r="Z1084" s="425"/>
      <c r="AA1084" s="425"/>
      <c r="AB1084" s="425"/>
      <c r="AC1084" s="425"/>
      <c r="AD1084" s="425"/>
      <c r="AE1084" s="425"/>
      <c r="AF1084" s="425"/>
      <c r="AG1084" s="425"/>
      <c r="AH1084" s="425"/>
      <c r="AI1084" s="425"/>
      <c r="AJ1084" s="425"/>
      <c r="AK1084" s="425"/>
      <c r="AL1084" s="425"/>
      <c r="AM1084" s="306"/>
    </row>
    <row r="1085" spans="1:39" ht="15" hidden="1" customHeight="1" outlineLevel="1">
      <c r="A1085" s="532">
        <v>38</v>
      </c>
      <c r="B1085" s="428" t="s">
        <v>130</v>
      </c>
      <c r="C1085" s="291" t="s">
        <v>25</v>
      </c>
      <c r="D1085" s="295"/>
      <c r="E1085" s="295"/>
      <c r="F1085" s="295"/>
      <c r="G1085" s="295"/>
      <c r="H1085" s="295"/>
      <c r="I1085" s="295"/>
      <c r="J1085" s="295"/>
      <c r="K1085" s="295"/>
      <c r="L1085" s="295"/>
      <c r="M1085" s="295"/>
      <c r="N1085" s="295">
        <v>12</v>
      </c>
      <c r="O1085" s="295"/>
      <c r="P1085" s="295"/>
      <c r="Q1085" s="295"/>
      <c r="R1085" s="295"/>
      <c r="S1085" s="295"/>
      <c r="T1085" s="295"/>
      <c r="U1085" s="295"/>
      <c r="V1085" s="295"/>
      <c r="W1085" s="295"/>
      <c r="X1085" s="295"/>
      <c r="Y1085" s="426"/>
      <c r="Z1085" s="415"/>
      <c r="AA1085" s="415"/>
      <c r="AB1085" s="415"/>
      <c r="AC1085" s="415"/>
      <c r="AD1085" s="415"/>
      <c r="AE1085" s="415"/>
      <c r="AF1085" s="415"/>
      <c r="AG1085" s="415"/>
      <c r="AH1085" s="415"/>
      <c r="AI1085" s="415"/>
      <c r="AJ1085" s="415"/>
      <c r="AK1085" s="415"/>
      <c r="AL1085" s="415"/>
      <c r="AM1085" s="296">
        <f>SUM(Y1085:AL1085)</f>
        <v>0</v>
      </c>
    </row>
    <row r="1086" spans="1:39" ht="15" hidden="1" customHeight="1" outlineLevel="1">
      <c r="A1086" s="532"/>
      <c r="B1086" s="294" t="s">
        <v>346</v>
      </c>
      <c r="C1086" s="291" t="s">
        <v>163</v>
      </c>
      <c r="D1086" s="295"/>
      <c r="E1086" s="295"/>
      <c r="F1086" s="295"/>
      <c r="G1086" s="295"/>
      <c r="H1086" s="295"/>
      <c r="I1086" s="295"/>
      <c r="J1086" s="295"/>
      <c r="K1086" s="295"/>
      <c r="L1086" s="295"/>
      <c r="M1086" s="295"/>
      <c r="N1086" s="295">
        <f>N1085</f>
        <v>12</v>
      </c>
      <c r="O1086" s="295"/>
      <c r="P1086" s="295"/>
      <c r="Q1086" s="295"/>
      <c r="R1086" s="295"/>
      <c r="S1086" s="295"/>
      <c r="T1086" s="295"/>
      <c r="U1086" s="295"/>
      <c r="V1086" s="295"/>
      <c r="W1086" s="295"/>
      <c r="X1086" s="295"/>
      <c r="Y1086" s="411">
        <f>Y1085</f>
        <v>0</v>
      </c>
      <c r="Z1086" s="411">
        <f t="shared" ref="Z1086" si="3234">Z1085</f>
        <v>0</v>
      </c>
      <c r="AA1086" s="411">
        <f t="shared" ref="AA1086" si="3235">AA1085</f>
        <v>0</v>
      </c>
      <c r="AB1086" s="411">
        <f t="shared" ref="AB1086" si="3236">AB1085</f>
        <v>0</v>
      </c>
      <c r="AC1086" s="411">
        <f t="shared" ref="AC1086" si="3237">AC1085</f>
        <v>0</v>
      </c>
      <c r="AD1086" s="411">
        <f t="shared" ref="AD1086" si="3238">AD1085</f>
        <v>0</v>
      </c>
      <c r="AE1086" s="411">
        <f t="shared" ref="AE1086" si="3239">AE1085</f>
        <v>0</v>
      </c>
      <c r="AF1086" s="411">
        <f t="shared" ref="AF1086" si="3240">AF1085</f>
        <v>0</v>
      </c>
      <c r="AG1086" s="411">
        <f t="shared" ref="AG1086" si="3241">AG1085</f>
        <v>0</v>
      </c>
      <c r="AH1086" s="411">
        <f t="shared" ref="AH1086" si="3242">AH1085</f>
        <v>0</v>
      </c>
      <c r="AI1086" s="411">
        <f t="shared" ref="AI1086" si="3243">AI1085</f>
        <v>0</v>
      </c>
      <c r="AJ1086" s="411">
        <f t="shared" ref="AJ1086" si="3244">AJ1085</f>
        <v>0</v>
      </c>
      <c r="AK1086" s="411">
        <f t="shared" ref="AK1086" si="3245">AK1085</f>
        <v>0</v>
      </c>
      <c r="AL1086" s="411">
        <f t="shared" ref="AL1086" si="3246">AL1085</f>
        <v>0</v>
      </c>
      <c r="AM1086" s="306"/>
    </row>
    <row r="1087" spans="1:39" ht="15" hidden="1" customHeight="1" outlineLevel="1">
      <c r="A1087" s="532"/>
      <c r="B1087" s="428"/>
      <c r="C1087" s="291"/>
      <c r="D1087" s="291"/>
      <c r="E1087" s="291"/>
      <c r="F1087" s="291"/>
      <c r="G1087" s="291"/>
      <c r="H1087" s="291"/>
      <c r="I1087" s="291"/>
      <c r="J1087" s="291"/>
      <c r="K1087" s="291"/>
      <c r="L1087" s="291"/>
      <c r="M1087" s="291"/>
      <c r="N1087" s="291"/>
      <c r="O1087" s="291"/>
      <c r="P1087" s="291"/>
      <c r="Q1087" s="291"/>
      <c r="R1087" s="291"/>
      <c r="S1087" s="291"/>
      <c r="T1087" s="291"/>
      <c r="U1087" s="291"/>
      <c r="V1087" s="291"/>
      <c r="W1087" s="291"/>
      <c r="X1087" s="291"/>
      <c r="Y1087" s="412"/>
      <c r="Z1087" s="425"/>
      <c r="AA1087" s="425"/>
      <c r="AB1087" s="425"/>
      <c r="AC1087" s="425"/>
      <c r="AD1087" s="425"/>
      <c r="AE1087" s="425"/>
      <c r="AF1087" s="425"/>
      <c r="AG1087" s="425"/>
      <c r="AH1087" s="425"/>
      <c r="AI1087" s="425"/>
      <c r="AJ1087" s="425"/>
      <c r="AK1087" s="425"/>
      <c r="AL1087" s="425"/>
      <c r="AM1087" s="306"/>
    </row>
    <row r="1088" spans="1:39" ht="15" hidden="1" customHeight="1" outlineLevel="1">
      <c r="A1088" s="532">
        <v>39</v>
      </c>
      <c r="B1088" s="428" t="s">
        <v>131</v>
      </c>
      <c r="C1088" s="291" t="s">
        <v>25</v>
      </c>
      <c r="D1088" s="295"/>
      <c r="E1088" s="295"/>
      <c r="F1088" s="295"/>
      <c r="G1088" s="295"/>
      <c r="H1088" s="295"/>
      <c r="I1088" s="295"/>
      <c r="J1088" s="295"/>
      <c r="K1088" s="295"/>
      <c r="L1088" s="295"/>
      <c r="M1088" s="295"/>
      <c r="N1088" s="295">
        <v>12</v>
      </c>
      <c r="O1088" s="295"/>
      <c r="P1088" s="295"/>
      <c r="Q1088" s="295"/>
      <c r="R1088" s="295"/>
      <c r="S1088" s="295"/>
      <c r="T1088" s="295"/>
      <c r="U1088" s="295"/>
      <c r="V1088" s="295"/>
      <c r="W1088" s="295"/>
      <c r="X1088" s="295"/>
      <c r="Y1088" s="426"/>
      <c r="Z1088" s="415"/>
      <c r="AA1088" s="415"/>
      <c r="AB1088" s="415"/>
      <c r="AC1088" s="415"/>
      <c r="AD1088" s="415"/>
      <c r="AE1088" s="415"/>
      <c r="AF1088" s="415"/>
      <c r="AG1088" s="415"/>
      <c r="AH1088" s="415"/>
      <c r="AI1088" s="415"/>
      <c r="AJ1088" s="415"/>
      <c r="AK1088" s="415"/>
      <c r="AL1088" s="415"/>
      <c r="AM1088" s="296">
        <f>SUM(Y1088:AL1088)</f>
        <v>0</v>
      </c>
    </row>
    <row r="1089" spans="1:39" ht="15" hidden="1" customHeight="1" outlineLevel="1">
      <c r="A1089" s="532"/>
      <c r="B1089" s="294" t="s">
        <v>346</v>
      </c>
      <c r="C1089" s="291" t="s">
        <v>163</v>
      </c>
      <c r="D1089" s="295"/>
      <c r="E1089" s="295"/>
      <c r="F1089" s="295"/>
      <c r="G1089" s="295"/>
      <c r="H1089" s="295"/>
      <c r="I1089" s="295"/>
      <c r="J1089" s="295"/>
      <c r="K1089" s="295"/>
      <c r="L1089" s="295"/>
      <c r="M1089" s="295"/>
      <c r="N1089" s="295">
        <f>N1088</f>
        <v>12</v>
      </c>
      <c r="O1089" s="295"/>
      <c r="P1089" s="295"/>
      <c r="Q1089" s="295"/>
      <c r="R1089" s="295"/>
      <c r="S1089" s="295"/>
      <c r="T1089" s="295"/>
      <c r="U1089" s="295"/>
      <c r="V1089" s="295"/>
      <c r="W1089" s="295"/>
      <c r="X1089" s="295"/>
      <c r="Y1089" s="411">
        <f>Y1088</f>
        <v>0</v>
      </c>
      <c r="Z1089" s="411">
        <f t="shared" ref="Z1089" si="3247">Z1088</f>
        <v>0</v>
      </c>
      <c r="AA1089" s="411">
        <f t="shared" ref="AA1089" si="3248">AA1088</f>
        <v>0</v>
      </c>
      <c r="AB1089" s="411">
        <f t="shared" ref="AB1089" si="3249">AB1088</f>
        <v>0</v>
      </c>
      <c r="AC1089" s="411">
        <f t="shared" ref="AC1089" si="3250">AC1088</f>
        <v>0</v>
      </c>
      <c r="AD1089" s="411">
        <f t="shared" ref="AD1089" si="3251">AD1088</f>
        <v>0</v>
      </c>
      <c r="AE1089" s="411">
        <f t="shared" ref="AE1089" si="3252">AE1088</f>
        <v>0</v>
      </c>
      <c r="AF1089" s="411">
        <f t="shared" ref="AF1089" si="3253">AF1088</f>
        <v>0</v>
      </c>
      <c r="AG1089" s="411">
        <f t="shared" ref="AG1089" si="3254">AG1088</f>
        <v>0</v>
      </c>
      <c r="AH1089" s="411">
        <f t="shared" ref="AH1089" si="3255">AH1088</f>
        <v>0</v>
      </c>
      <c r="AI1089" s="411">
        <f t="shared" ref="AI1089" si="3256">AI1088</f>
        <v>0</v>
      </c>
      <c r="AJ1089" s="411">
        <f t="shared" ref="AJ1089" si="3257">AJ1088</f>
        <v>0</v>
      </c>
      <c r="AK1089" s="411">
        <f t="shared" ref="AK1089" si="3258">AK1088</f>
        <v>0</v>
      </c>
      <c r="AL1089" s="411">
        <f t="shared" ref="AL1089" si="3259">AL1088</f>
        <v>0</v>
      </c>
      <c r="AM1089" s="306"/>
    </row>
    <row r="1090" spans="1:39" ht="15" hidden="1" customHeight="1" outlineLevel="1">
      <c r="A1090" s="532"/>
      <c r="B1090" s="428"/>
      <c r="C1090" s="291"/>
      <c r="D1090" s="291"/>
      <c r="E1090" s="291"/>
      <c r="F1090" s="291"/>
      <c r="G1090" s="291"/>
      <c r="H1090" s="291"/>
      <c r="I1090" s="291"/>
      <c r="J1090" s="291"/>
      <c r="K1090" s="291"/>
      <c r="L1090" s="291"/>
      <c r="M1090" s="291"/>
      <c r="N1090" s="291"/>
      <c r="O1090" s="291"/>
      <c r="P1090" s="291"/>
      <c r="Q1090" s="291"/>
      <c r="R1090" s="291"/>
      <c r="S1090" s="291"/>
      <c r="T1090" s="291"/>
      <c r="U1090" s="291"/>
      <c r="V1090" s="291"/>
      <c r="W1090" s="291"/>
      <c r="X1090" s="291"/>
      <c r="Y1090" s="412"/>
      <c r="Z1090" s="425"/>
      <c r="AA1090" s="425"/>
      <c r="AB1090" s="425"/>
      <c r="AC1090" s="425"/>
      <c r="AD1090" s="425"/>
      <c r="AE1090" s="425"/>
      <c r="AF1090" s="425"/>
      <c r="AG1090" s="425"/>
      <c r="AH1090" s="425"/>
      <c r="AI1090" s="425"/>
      <c r="AJ1090" s="425"/>
      <c r="AK1090" s="425"/>
      <c r="AL1090" s="425"/>
      <c r="AM1090" s="306"/>
    </row>
    <row r="1091" spans="1:39" ht="15" hidden="1" customHeight="1" outlineLevel="1">
      <c r="A1091" s="532">
        <v>40</v>
      </c>
      <c r="B1091" s="428" t="s">
        <v>132</v>
      </c>
      <c r="C1091" s="291" t="s">
        <v>25</v>
      </c>
      <c r="D1091" s="295"/>
      <c r="E1091" s="295"/>
      <c r="F1091" s="295"/>
      <c r="G1091" s="295"/>
      <c r="H1091" s="295"/>
      <c r="I1091" s="295"/>
      <c r="J1091" s="295"/>
      <c r="K1091" s="295"/>
      <c r="L1091" s="295"/>
      <c r="M1091" s="295"/>
      <c r="N1091" s="295">
        <v>12</v>
      </c>
      <c r="O1091" s="295"/>
      <c r="P1091" s="295"/>
      <c r="Q1091" s="295"/>
      <c r="R1091" s="295"/>
      <c r="S1091" s="295"/>
      <c r="T1091" s="295"/>
      <c r="U1091" s="295"/>
      <c r="V1091" s="295"/>
      <c r="W1091" s="295"/>
      <c r="X1091" s="295"/>
      <c r="Y1091" s="426"/>
      <c r="Z1091" s="415"/>
      <c r="AA1091" s="415"/>
      <c r="AB1091" s="415"/>
      <c r="AC1091" s="415"/>
      <c r="AD1091" s="415"/>
      <c r="AE1091" s="415"/>
      <c r="AF1091" s="415"/>
      <c r="AG1091" s="415"/>
      <c r="AH1091" s="415"/>
      <c r="AI1091" s="415"/>
      <c r="AJ1091" s="415"/>
      <c r="AK1091" s="415"/>
      <c r="AL1091" s="415"/>
      <c r="AM1091" s="296">
        <f>SUM(Y1091:AL1091)</f>
        <v>0</v>
      </c>
    </row>
    <row r="1092" spans="1:39" ht="15" hidden="1" customHeight="1" outlineLevel="1">
      <c r="A1092" s="532"/>
      <c r="B1092" s="294" t="s">
        <v>346</v>
      </c>
      <c r="C1092" s="291" t="s">
        <v>163</v>
      </c>
      <c r="D1092" s="295"/>
      <c r="E1092" s="295"/>
      <c r="F1092" s="295"/>
      <c r="G1092" s="295"/>
      <c r="H1092" s="295"/>
      <c r="I1092" s="295"/>
      <c r="J1092" s="295"/>
      <c r="K1092" s="295"/>
      <c r="L1092" s="295"/>
      <c r="M1092" s="295"/>
      <c r="N1092" s="295">
        <f>N1091</f>
        <v>12</v>
      </c>
      <c r="O1092" s="295"/>
      <c r="P1092" s="295"/>
      <c r="Q1092" s="295"/>
      <c r="R1092" s="295"/>
      <c r="S1092" s="295"/>
      <c r="T1092" s="295"/>
      <c r="U1092" s="295"/>
      <c r="V1092" s="295"/>
      <c r="W1092" s="295"/>
      <c r="X1092" s="295"/>
      <c r="Y1092" s="411">
        <f>Y1091</f>
        <v>0</v>
      </c>
      <c r="Z1092" s="411">
        <f t="shared" ref="Z1092" si="3260">Z1091</f>
        <v>0</v>
      </c>
      <c r="AA1092" s="411">
        <f t="shared" ref="AA1092" si="3261">AA1091</f>
        <v>0</v>
      </c>
      <c r="AB1092" s="411">
        <f t="shared" ref="AB1092" si="3262">AB1091</f>
        <v>0</v>
      </c>
      <c r="AC1092" s="411">
        <f t="shared" ref="AC1092" si="3263">AC1091</f>
        <v>0</v>
      </c>
      <c r="AD1092" s="411">
        <f t="shared" ref="AD1092" si="3264">AD1091</f>
        <v>0</v>
      </c>
      <c r="AE1092" s="411">
        <f t="shared" ref="AE1092" si="3265">AE1091</f>
        <v>0</v>
      </c>
      <c r="AF1092" s="411">
        <f t="shared" ref="AF1092" si="3266">AF1091</f>
        <v>0</v>
      </c>
      <c r="AG1092" s="411">
        <f t="shared" ref="AG1092" si="3267">AG1091</f>
        <v>0</v>
      </c>
      <c r="AH1092" s="411">
        <f t="shared" ref="AH1092" si="3268">AH1091</f>
        <v>0</v>
      </c>
      <c r="AI1092" s="411">
        <f t="shared" ref="AI1092" si="3269">AI1091</f>
        <v>0</v>
      </c>
      <c r="AJ1092" s="411">
        <f t="shared" ref="AJ1092" si="3270">AJ1091</f>
        <v>0</v>
      </c>
      <c r="AK1092" s="411">
        <f t="shared" ref="AK1092" si="3271">AK1091</f>
        <v>0</v>
      </c>
      <c r="AL1092" s="411">
        <f t="shared" ref="AL1092" si="3272">AL1091</f>
        <v>0</v>
      </c>
      <c r="AM1092" s="306"/>
    </row>
    <row r="1093" spans="1:39" ht="15" hidden="1" customHeight="1" outlineLevel="1">
      <c r="A1093" s="532"/>
      <c r="B1093" s="428"/>
      <c r="C1093" s="291"/>
      <c r="D1093" s="291"/>
      <c r="E1093" s="291"/>
      <c r="F1093" s="291"/>
      <c r="G1093" s="291"/>
      <c r="H1093" s="291"/>
      <c r="I1093" s="291"/>
      <c r="J1093" s="291"/>
      <c r="K1093" s="291"/>
      <c r="L1093" s="291"/>
      <c r="M1093" s="291"/>
      <c r="N1093" s="291"/>
      <c r="O1093" s="291"/>
      <c r="P1093" s="291"/>
      <c r="Q1093" s="291"/>
      <c r="R1093" s="291"/>
      <c r="S1093" s="291"/>
      <c r="T1093" s="291"/>
      <c r="U1093" s="291"/>
      <c r="V1093" s="291"/>
      <c r="W1093" s="291"/>
      <c r="X1093" s="291"/>
      <c r="Y1093" s="412"/>
      <c r="Z1093" s="425"/>
      <c r="AA1093" s="425"/>
      <c r="AB1093" s="425"/>
      <c r="AC1093" s="425"/>
      <c r="AD1093" s="425"/>
      <c r="AE1093" s="425"/>
      <c r="AF1093" s="425"/>
      <c r="AG1093" s="425"/>
      <c r="AH1093" s="425"/>
      <c r="AI1093" s="425"/>
      <c r="AJ1093" s="425"/>
      <c r="AK1093" s="425"/>
      <c r="AL1093" s="425"/>
      <c r="AM1093" s="306"/>
    </row>
    <row r="1094" spans="1:39" ht="28.5" hidden="1" customHeight="1" outlineLevel="1">
      <c r="A1094" s="532">
        <v>41</v>
      </c>
      <c r="B1094" s="428" t="s">
        <v>133</v>
      </c>
      <c r="C1094" s="291" t="s">
        <v>25</v>
      </c>
      <c r="D1094" s="295"/>
      <c r="E1094" s="295"/>
      <c r="F1094" s="295"/>
      <c r="G1094" s="295"/>
      <c r="H1094" s="295"/>
      <c r="I1094" s="295"/>
      <c r="J1094" s="295"/>
      <c r="K1094" s="295"/>
      <c r="L1094" s="295"/>
      <c r="M1094" s="295"/>
      <c r="N1094" s="295">
        <v>12</v>
      </c>
      <c r="O1094" s="295"/>
      <c r="P1094" s="295"/>
      <c r="Q1094" s="295"/>
      <c r="R1094" s="295"/>
      <c r="S1094" s="295"/>
      <c r="T1094" s="295"/>
      <c r="U1094" s="295"/>
      <c r="V1094" s="295"/>
      <c r="W1094" s="295"/>
      <c r="X1094" s="295"/>
      <c r="Y1094" s="426"/>
      <c r="Z1094" s="415"/>
      <c r="AA1094" s="415"/>
      <c r="AB1094" s="415"/>
      <c r="AC1094" s="415"/>
      <c r="AD1094" s="415"/>
      <c r="AE1094" s="415"/>
      <c r="AF1094" s="415"/>
      <c r="AG1094" s="415"/>
      <c r="AH1094" s="415"/>
      <c r="AI1094" s="415"/>
      <c r="AJ1094" s="415"/>
      <c r="AK1094" s="415"/>
      <c r="AL1094" s="415"/>
      <c r="AM1094" s="296">
        <f>SUM(Y1094:AL1094)</f>
        <v>0</v>
      </c>
    </row>
    <row r="1095" spans="1:39" ht="15" hidden="1" customHeight="1" outlineLevel="1">
      <c r="A1095" s="532"/>
      <c r="B1095" s="294" t="s">
        <v>346</v>
      </c>
      <c r="C1095" s="291" t="s">
        <v>163</v>
      </c>
      <c r="D1095" s="295"/>
      <c r="E1095" s="295"/>
      <c r="F1095" s="295"/>
      <c r="G1095" s="295"/>
      <c r="H1095" s="295"/>
      <c r="I1095" s="295"/>
      <c r="J1095" s="295"/>
      <c r="K1095" s="295"/>
      <c r="L1095" s="295"/>
      <c r="M1095" s="295"/>
      <c r="N1095" s="295">
        <f>N1094</f>
        <v>12</v>
      </c>
      <c r="O1095" s="295"/>
      <c r="P1095" s="295"/>
      <c r="Q1095" s="295"/>
      <c r="R1095" s="295"/>
      <c r="S1095" s="295"/>
      <c r="T1095" s="295"/>
      <c r="U1095" s="295"/>
      <c r="V1095" s="295"/>
      <c r="W1095" s="295"/>
      <c r="X1095" s="295"/>
      <c r="Y1095" s="411">
        <f>Y1094</f>
        <v>0</v>
      </c>
      <c r="Z1095" s="411">
        <f t="shared" ref="Z1095" si="3273">Z1094</f>
        <v>0</v>
      </c>
      <c r="AA1095" s="411">
        <f t="shared" ref="AA1095" si="3274">AA1094</f>
        <v>0</v>
      </c>
      <c r="AB1095" s="411">
        <f t="shared" ref="AB1095" si="3275">AB1094</f>
        <v>0</v>
      </c>
      <c r="AC1095" s="411">
        <f t="shared" ref="AC1095" si="3276">AC1094</f>
        <v>0</v>
      </c>
      <c r="AD1095" s="411">
        <f t="shared" ref="AD1095" si="3277">AD1094</f>
        <v>0</v>
      </c>
      <c r="AE1095" s="411">
        <f t="shared" ref="AE1095" si="3278">AE1094</f>
        <v>0</v>
      </c>
      <c r="AF1095" s="411">
        <f t="shared" ref="AF1095" si="3279">AF1094</f>
        <v>0</v>
      </c>
      <c r="AG1095" s="411">
        <f t="shared" ref="AG1095" si="3280">AG1094</f>
        <v>0</v>
      </c>
      <c r="AH1095" s="411">
        <f t="shared" ref="AH1095" si="3281">AH1094</f>
        <v>0</v>
      </c>
      <c r="AI1095" s="411">
        <f t="shared" ref="AI1095" si="3282">AI1094</f>
        <v>0</v>
      </c>
      <c r="AJ1095" s="411">
        <f t="shared" ref="AJ1095" si="3283">AJ1094</f>
        <v>0</v>
      </c>
      <c r="AK1095" s="411">
        <f t="shared" ref="AK1095" si="3284">AK1094</f>
        <v>0</v>
      </c>
      <c r="AL1095" s="411">
        <f t="shared" ref="AL1095" si="3285">AL1094</f>
        <v>0</v>
      </c>
      <c r="AM1095" s="306"/>
    </row>
    <row r="1096" spans="1:39" ht="15" hidden="1" customHeight="1" outlineLevel="1">
      <c r="A1096" s="532"/>
      <c r="B1096" s="428"/>
      <c r="C1096" s="291"/>
      <c r="D1096" s="291"/>
      <c r="E1096" s="291"/>
      <c r="F1096" s="291"/>
      <c r="G1096" s="291"/>
      <c r="H1096" s="291"/>
      <c r="I1096" s="291"/>
      <c r="J1096" s="291"/>
      <c r="K1096" s="291"/>
      <c r="L1096" s="291"/>
      <c r="M1096" s="291"/>
      <c r="N1096" s="291"/>
      <c r="O1096" s="291"/>
      <c r="P1096" s="291"/>
      <c r="Q1096" s="291"/>
      <c r="R1096" s="291"/>
      <c r="S1096" s="291"/>
      <c r="T1096" s="291"/>
      <c r="U1096" s="291"/>
      <c r="V1096" s="291"/>
      <c r="W1096" s="291"/>
      <c r="X1096" s="291"/>
      <c r="Y1096" s="412"/>
      <c r="Z1096" s="425"/>
      <c r="AA1096" s="425"/>
      <c r="AB1096" s="425"/>
      <c r="AC1096" s="425"/>
      <c r="AD1096" s="425"/>
      <c r="AE1096" s="425"/>
      <c r="AF1096" s="425"/>
      <c r="AG1096" s="425"/>
      <c r="AH1096" s="425"/>
      <c r="AI1096" s="425"/>
      <c r="AJ1096" s="425"/>
      <c r="AK1096" s="425"/>
      <c r="AL1096" s="425"/>
      <c r="AM1096" s="306"/>
    </row>
    <row r="1097" spans="1:39" ht="28.5" hidden="1" customHeight="1" outlineLevel="1">
      <c r="A1097" s="532">
        <v>42</v>
      </c>
      <c r="B1097" s="428" t="s">
        <v>134</v>
      </c>
      <c r="C1097" s="291" t="s">
        <v>25</v>
      </c>
      <c r="D1097" s="295"/>
      <c r="E1097" s="295"/>
      <c r="F1097" s="295"/>
      <c r="G1097" s="295"/>
      <c r="H1097" s="295"/>
      <c r="I1097" s="295"/>
      <c r="J1097" s="295"/>
      <c r="K1097" s="295"/>
      <c r="L1097" s="295"/>
      <c r="M1097" s="295"/>
      <c r="N1097" s="291"/>
      <c r="O1097" s="295"/>
      <c r="P1097" s="295"/>
      <c r="Q1097" s="295"/>
      <c r="R1097" s="295"/>
      <c r="S1097" s="295"/>
      <c r="T1097" s="295"/>
      <c r="U1097" s="295"/>
      <c r="V1097" s="295"/>
      <c r="W1097" s="295"/>
      <c r="X1097" s="295"/>
      <c r="Y1097" s="426"/>
      <c r="Z1097" s="415"/>
      <c r="AA1097" s="415"/>
      <c r="AB1097" s="415"/>
      <c r="AC1097" s="415"/>
      <c r="AD1097" s="415"/>
      <c r="AE1097" s="415"/>
      <c r="AF1097" s="415"/>
      <c r="AG1097" s="415"/>
      <c r="AH1097" s="415"/>
      <c r="AI1097" s="415"/>
      <c r="AJ1097" s="415"/>
      <c r="AK1097" s="415"/>
      <c r="AL1097" s="415"/>
      <c r="AM1097" s="296">
        <f>SUM(Y1097:AL1097)</f>
        <v>0</v>
      </c>
    </row>
    <row r="1098" spans="1:39" ht="15" hidden="1" customHeight="1" outlineLevel="1">
      <c r="A1098" s="532"/>
      <c r="B1098" s="294" t="s">
        <v>346</v>
      </c>
      <c r="C1098" s="291" t="s">
        <v>163</v>
      </c>
      <c r="D1098" s="295"/>
      <c r="E1098" s="295"/>
      <c r="F1098" s="295"/>
      <c r="G1098" s="295"/>
      <c r="H1098" s="295"/>
      <c r="I1098" s="295"/>
      <c r="J1098" s="295"/>
      <c r="K1098" s="295"/>
      <c r="L1098" s="295"/>
      <c r="M1098" s="295"/>
      <c r="N1098" s="468"/>
      <c r="O1098" s="295"/>
      <c r="P1098" s="295"/>
      <c r="Q1098" s="295"/>
      <c r="R1098" s="295"/>
      <c r="S1098" s="295"/>
      <c r="T1098" s="295"/>
      <c r="U1098" s="295"/>
      <c r="V1098" s="295"/>
      <c r="W1098" s="295"/>
      <c r="X1098" s="295"/>
      <c r="Y1098" s="411">
        <f>Y1097</f>
        <v>0</v>
      </c>
      <c r="Z1098" s="411">
        <f t="shared" ref="Z1098" si="3286">Z1097</f>
        <v>0</v>
      </c>
      <c r="AA1098" s="411">
        <f t="shared" ref="AA1098" si="3287">AA1097</f>
        <v>0</v>
      </c>
      <c r="AB1098" s="411">
        <f t="shared" ref="AB1098" si="3288">AB1097</f>
        <v>0</v>
      </c>
      <c r="AC1098" s="411">
        <f t="shared" ref="AC1098" si="3289">AC1097</f>
        <v>0</v>
      </c>
      <c r="AD1098" s="411">
        <f t="shared" ref="AD1098" si="3290">AD1097</f>
        <v>0</v>
      </c>
      <c r="AE1098" s="411">
        <f t="shared" ref="AE1098" si="3291">AE1097</f>
        <v>0</v>
      </c>
      <c r="AF1098" s="411">
        <f t="shared" ref="AF1098" si="3292">AF1097</f>
        <v>0</v>
      </c>
      <c r="AG1098" s="411">
        <f t="shared" ref="AG1098" si="3293">AG1097</f>
        <v>0</v>
      </c>
      <c r="AH1098" s="411">
        <f t="shared" ref="AH1098" si="3294">AH1097</f>
        <v>0</v>
      </c>
      <c r="AI1098" s="411">
        <f t="shared" ref="AI1098" si="3295">AI1097</f>
        <v>0</v>
      </c>
      <c r="AJ1098" s="411">
        <f t="shared" ref="AJ1098" si="3296">AJ1097</f>
        <v>0</v>
      </c>
      <c r="AK1098" s="411">
        <f t="shared" ref="AK1098" si="3297">AK1097</f>
        <v>0</v>
      </c>
      <c r="AL1098" s="411">
        <f t="shared" ref="AL1098" si="3298">AL1097</f>
        <v>0</v>
      </c>
      <c r="AM1098" s="306"/>
    </row>
    <row r="1099" spans="1:39" ht="15" hidden="1" customHeight="1" outlineLevel="1">
      <c r="A1099" s="532"/>
      <c r="B1099" s="428"/>
      <c r="C1099" s="291"/>
      <c r="D1099" s="291"/>
      <c r="E1099" s="291"/>
      <c r="F1099" s="291"/>
      <c r="G1099" s="291"/>
      <c r="H1099" s="291"/>
      <c r="I1099" s="291"/>
      <c r="J1099" s="291"/>
      <c r="K1099" s="291"/>
      <c r="L1099" s="291"/>
      <c r="M1099" s="291"/>
      <c r="N1099" s="291"/>
      <c r="O1099" s="291"/>
      <c r="P1099" s="291"/>
      <c r="Q1099" s="291"/>
      <c r="R1099" s="291"/>
      <c r="S1099" s="291"/>
      <c r="T1099" s="291"/>
      <c r="U1099" s="291"/>
      <c r="V1099" s="291"/>
      <c r="W1099" s="291"/>
      <c r="X1099" s="291"/>
      <c r="Y1099" s="412"/>
      <c r="Z1099" s="425"/>
      <c r="AA1099" s="425"/>
      <c r="AB1099" s="425"/>
      <c r="AC1099" s="425"/>
      <c r="AD1099" s="425"/>
      <c r="AE1099" s="425"/>
      <c r="AF1099" s="425"/>
      <c r="AG1099" s="425"/>
      <c r="AH1099" s="425"/>
      <c r="AI1099" s="425"/>
      <c r="AJ1099" s="425"/>
      <c r="AK1099" s="425"/>
      <c r="AL1099" s="425"/>
      <c r="AM1099" s="306"/>
    </row>
    <row r="1100" spans="1:39" ht="15" hidden="1" customHeight="1" outlineLevel="1">
      <c r="A1100" s="532">
        <v>43</v>
      </c>
      <c r="B1100" s="428" t="s">
        <v>135</v>
      </c>
      <c r="C1100" s="291" t="s">
        <v>25</v>
      </c>
      <c r="D1100" s="295"/>
      <c r="E1100" s="295"/>
      <c r="F1100" s="295"/>
      <c r="G1100" s="295"/>
      <c r="H1100" s="295"/>
      <c r="I1100" s="295"/>
      <c r="J1100" s="295"/>
      <c r="K1100" s="295"/>
      <c r="L1100" s="295"/>
      <c r="M1100" s="295"/>
      <c r="N1100" s="295">
        <v>12</v>
      </c>
      <c r="O1100" s="295"/>
      <c r="P1100" s="295"/>
      <c r="Q1100" s="295"/>
      <c r="R1100" s="295"/>
      <c r="S1100" s="295"/>
      <c r="T1100" s="295"/>
      <c r="U1100" s="295"/>
      <c r="V1100" s="295"/>
      <c r="W1100" s="295"/>
      <c r="X1100" s="295"/>
      <c r="Y1100" s="426"/>
      <c r="Z1100" s="415"/>
      <c r="AA1100" s="415"/>
      <c r="AB1100" s="415"/>
      <c r="AC1100" s="415"/>
      <c r="AD1100" s="415"/>
      <c r="AE1100" s="415"/>
      <c r="AF1100" s="415"/>
      <c r="AG1100" s="415"/>
      <c r="AH1100" s="415"/>
      <c r="AI1100" s="415"/>
      <c r="AJ1100" s="415"/>
      <c r="AK1100" s="415"/>
      <c r="AL1100" s="415"/>
      <c r="AM1100" s="296">
        <f>SUM(Y1100:AL1100)</f>
        <v>0</v>
      </c>
    </row>
    <row r="1101" spans="1:39" ht="15" hidden="1" customHeight="1" outlineLevel="1">
      <c r="A1101" s="532"/>
      <c r="B1101" s="294" t="s">
        <v>346</v>
      </c>
      <c r="C1101" s="291" t="s">
        <v>163</v>
      </c>
      <c r="D1101" s="295"/>
      <c r="E1101" s="295"/>
      <c r="F1101" s="295"/>
      <c r="G1101" s="295"/>
      <c r="H1101" s="295"/>
      <c r="I1101" s="295"/>
      <c r="J1101" s="295"/>
      <c r="K1101" s="295"/>
      <c r="L1101" s="295"/>
      <c r="M1101" s="295"/>
      <c r="N1101" s="295">
        <f>N1100</f>
        <v>12</v>
      </c>
      <c r="O1101" s="295"/>
      <c r="P1101" s="295"/>
      <c r="Q1101" s="295"/>
      <c r="R1101" s="295"/>
      <c r="S1101" s="295"/>
      <c r="T1101" s="295"/>
      <c r="U1101" s="295"/>
      <c r="V1101" s="295"/>
      <c r="W1101" s="295"/>
      <c r="X1101" s="295"/>
      <c r="Y1101" s="411">
        <f>Y1100</f>
        <v>0</v>
      </c>
      <c r="Z1101" s="411">
        <f t="shared" ref="Z1101" si="3299">Z1100</f>
        <v>0</v>
      </c>
      <c r="AA1101" s="411">
        <f t="shared" ref="AA1101" si="3300">AA1100</f>
        <v>0</v>
      </c>
      <c r="AB1101" s="411">
        <f t="shared" ref="AB1101" si="3301">AB1100</f>
        <v>0</v>
      </c>
      <c r="AC1101" s="411">
        <f t="shared" ref="AC1101" si="3302">AC1100</f>
        <v>0</v>
      </c>
      <c r="AD1101" s="411">
        <f t="shared" ref="AD1101" si="3303">AD1100</f>
        <v>0</v>
      </c>
      <c r="AE1101" s="411">
        <f t="shared" ref="AE1101" si="3304">AE1100</f>
        <v>0</v>
      </c>
      <c r="AF1101" s="411">
        <f t="shared" ref="AF1101" si="3305">AF1100</f>
        <v>0</v>
      </c>
      <c r="AG1101" s="411">
        <f t="shared" ref="AG1101" si="3306">AG1100</f>
        <v>0</v>
      </c>
      <c r="AH1101" s="411">
        <f t="shared" ref="AH1101" si="3307">AH1100</f>
        <v>0</v>
      </c>
      <c r="AI1101" s="411">
        <f t="shared" ref="AI1101" si="3308">AI1100</f>
        <v>0</v>
      </c>
      <c r="AJ1101" s="411">
        <f t="shared" ref="AJ1101" si="3309">AJ1100</f>
        <v>0</v>
      </c>
      <c r="AK1101" s="411">
        <f t="shared" ref="AK1101" si="3310">AK1100</f>
        <v>0</v>
      </c>
      <c r="AL1101" s="411">
        <f t="shared" ref="AL1101" si="3311">AL1100</f>
        <v>0</v>
      </c>
      <c r="AM1101" s="306"/>
    </row>
    <row r="1102" spans="1:39" ht="15" hidden="1" customHeight="1" outlineLevel="1">
      <c r="A1102" s="532"/>
      <c r="B1102" s="428"/>
      <c r="C1102" s="291"/>
      <c r="D1102" s="291"/>
      <c r="E1102" s="291"/>
      <c r="F1102" s="291"/>
      <c r="G1102" s="291"/>
      <c r="H1102" s="291"/>
      <c r="I1102" s="291"/>
      <c r="J1102" s="291"/>
      <c r="K1102" s="291"/>
      <c r="L1102" s="291"/>
      <c r="M1102" s="291"/>
      <c r="N1102" s="291"/>
      <c r="O1102" s="291"/>
      <c r="P1102" s="291"/>
      <c r="Q1102" s="291"/>
      <c r="R1102" s="291"/>
      <c r="S1102" s="291"/>
      <c r="T1102" s="291"/>
      <c r="U1102" s="291"/>
      <c r="V1102" s="291"/>
      <c r="W1102" s="291"/>
      <c r="X1102" s="291"/>
      <c r="Y1102" s="412"/>
      <c r="Z1102" s="425"/>
      <c r="AA1102" s="425"/>
      <c r="AB1102" s="425"/>
      <c r="AC1102" s="425"/>
      <c r="AD1102" s="425"/>
      <c r="AE1102" s="425"/>
      <c r="AF1102" s="425"/>
      <c r="AG1102" s="425"/>
      <c r="AH1102" s="425"/>
      <c r="AI1102" s="425"/>
      <c r="AJ1102" s="425"/>
      <c r="AK1102" s="425"/>
      <c r="AL1102" s="425"/>
      <c r="AM1102" s="306"/>
    </row>
    <row r="1103" spans="1:39" ht="28.5" hidden="1" customHeight="1" outlineLevel="1">
      <c r="A1103" s="532">
        <v>44</v>
      </c>
      <c r="B1103" s="428" t="s">
        <v>136</v>
      </c>
      <c r="C1103" s="291" t="s">
        <v>25</v>
      </c>
      <c r="D1103" s="295"/>
      <c r="E1103" s="295"/>
      <c r="F1103" s="295"/>
      <c r="G1103" s="295"/>
      <c r="H1103" s="295"/>
      <c r="I1103" s="295"/>
      <c r="J1103" s="295"/>
      <c r="K1103" s="295"/>
      <c r="L1103" s="295"/>
      <c r="M1103" s="295"/>
      <c r="N1103" s="295">
        <v>12</v>
      </c>
      <c r="O1103" s="295"/>
      <c r="P1103" s="295"/>
      <c r="Q1103" s="295"/>
      <c r="R1103" s="295"/>
      <c r="S1103" s="295"/>
      <c r="T1103" s="295"/>
      <c r="U1103" s="295"/>
      <c r="V1103" s="295"/>
      <c r="W1103" s="295"/>
      <c r="X1103" s="295"/>
      <c r="Y1103" s="426"/>
      <c r="Z1103" s="415"/>
      <c r="AA1103" s="415"/>
      <c r="AB1103" s="415"/>
      <c r="AC1103" s="415"/>
      <c r="AD1103" s="415"/>
      <c r="AE1103" s="415"/>
      <c r="AF1103" s="415"/>
      <c r="AG1103" s="415"/>
      <c r="AH1103" s="415"/>
      <c r="AI1103" s="415"/>
      <c r="AJ1103" s="415"/>
      <c r="AK1103" s="415"/>
      <c r="AL1103" s="415"/>
      <c r="AM1103" s="296">
        <f>SUM(Y1103:AL1103)</f>
        <v>0</v>
      </c>
    </row>
    <row r="1104" spans="1:39" ht="15" hidden="1" customHeight="1" outlineLevel="1">
      <c r="A1104" s="532"/>
      <c r="B1104" s="294" t="s">
        <v>346</v>
      </c>
      <c r="C1104" s="291" t="s">
        <v>163</v>
      </c>
      <c r="D1104" s="295"/>
      <c r="E1104" s="295"/>
      <c r="F1104" s="295"/>
      <c r="G1104" s="295"/>
      <c r="H1104" s="295"/>
      <c r="I1104" s="295"/>
      <c r="J1104" s="295"/>
      <c r="K1104" s="295"/>
      <c r="L1104" s="295"/>
      <c r="M1104" s="295"/>
      <c r="N1104" s="295">
        <f>N1103</f>
        <v>12</v>
      </c>
      <c r="O1104" s="295"/>
      <c r="P1104" s="295"/>
      <c r="Q1104" s="295"/>
      <c r="R1104" s="295"/>
      <c r="S1104" s="295"/>
      <c r="T1104" s="295"/>
      <c r="U1104" s="295"/>
      <c r="V1104" s="295"/>
      <c r="W1104" s="295"/>
      <c r="X1104" s="295"/>
      <c r="Y1104" s="411">
        <f>Y1103</f>
        <v>0</v>
      </c>
      <c r="Z1104" s="411">
        <f t="shared" ref="Z1104" si="3312">Z1103</f>
        <v>0</v>
      </c>
      <c r="AA1104" s="411">
        <f t="shared" ref="AA1104" si="3313">AA1103</f>
        <v>0</v>
      </c>
      <c r="AB1104" s="411">
        <f t="shared" ref="AB1104" si="3314">AB1103</f>
        <v>0</v>
      </c>
      <c r="AC1104" s="411">
        <f t="shared" ref="AC1104" si="3315">AC1103</f>
        <v>0</v>
      </c>
      <c r="AD1104" s="411">
        <f t="shared" ref="AD1104" si="3316">AD1103</f>
        <v>0</v>
      </c>
      <c r="AE1104" s="411">
        <f t="shared" ref="AE1104" si="3317">AE1103</f>
        <v>0</v>
      </c>
      <c r="AF1104" s="411">
        <f t="shared" ref="AF1104" si="3318">AF1103</f>
        <v>0</v>
      </c>
      <c r="AG1104" s="411">
        <f t="shared" ref="AG1104" si="3319">AG1103</f>
        <v>0</v>
      </c>
      <c r="AH1104" s="411">
        <f t="shared" ref="AH1104" si="3320">AH1103</f>
        <v>0</v>
      </c>
      <c r="AI1104" s="411">
        <f t="shared" ref="AI1104" si="3321">AI1103</f>
        <v>0</v>
      </c>
      <c r="AJ1104" s="411">
        <f t="shared" ref="AJ1104" si="3322">AJ1103</f>
        <v>0</v>
      </c>
      <c r="AK1104" s="411">
        <f t="shared" ref="AK1104" si="3323">AK1103</f>
        <v>0</v>
      </c>
      <c r="AL1104" s="411">
        <f t="shared" ref="AL1104" si="3324">AL1103</f>
        <v>0</v>
      </c>
      <c r="AM1104" s="306"/>
    </row>
    <row r="1105" spans="1:39" ht="15" hidden="1" customHeight="1" outlineLevel="1">
      <c r="A1105" s="532"/>
      <c r="B1105" s="428"/>
      <c r="C1105" s="291"/>
      <c r="D1105" s="291"/>
      <c r="E1105" s="291"/>
      <c r="F1105" s="291"/>
      <c r="G1105" s="291"/>
      <c r="H1105" s="291"/>
      <c r="I1105" s="291"/>
      <c r="J1105" s="291"/>
      <c r="K1105" s="291"/>
      <c r="L1105" s="291"/>
      <c r="M1105" s="291"/>
      <c r="N1105" s="291"/>
      <c r="O1105" s="291"/>
      <c r="P1105" s="291"/>
      <c r="Q1105" s="291"/>
      <c r="R1105" s="291"/>
      <c r="S1105" s="291"/>
      <c r="T1105" s="291"/>
      <c r="U1105" s="291"/>
      <c r="V1105" s="291"/>
      <c r="W1105" s="291"/>
      <c r="X1105" s="291"/>
      <c r="Y1105" s="412"/>
      <c r="Z1105" s="425"/>
      <c r="AA1105" s="425"/>
      <c r="AB1105" s="425"/>
      <c r="AC1105" s="425"/>
      <c r="AD1105" s="425"/>
      <c r="AE1105" s="425"/>
      <c r="AF1105" s="425"/>
      <c r="AG1105" s="425"/>
      <c r="AH1105" s="425"/>
      <c r="AI1105" s="425"/>
      <c r="AJ1105" s="425"/>
      <c r="AK1105" s="425"/>
      <c r="AL1105" s="425"/>
      <c r="AM1105" s="306"/>
    </row>
    <row r="1106" spans="1:39" ht="32.4" hidden="1" customHeight="1" outlineLevel="1">
      <c r="A1106" s="532">
        <v>45</v>
      </c>
      <c r="B1106" s="428" t="s">
        <v>137</v>
      </c>
      <c r="C1106" s="291" t="s">
        <v>25</v>
      </c>
      <c r="D1106" s="295"/>
      <c r="E1106" s="295"/>
      <c r="F1106" s="295"/>
      <c r="G1106" s="295"/>
      <c r="H1106" s="295"/>
      <c r="I1106" s="295"/>
      <c r="J1106" s="295"/>
      <c r="K1106" s="295"/>
      <c r="L1106" s="295"/>
      <c r="M1106" s="295"/>
      <c r="N1106" s="295">
        <v>12</v>
      </c>
      <c r="O1106" s="295"/>
      <c r="P1106" s="295"/>
      <c r="Q1106" s="295"/>
      <c r="R1106" s="295"/>
      <c r="S1106" s="295"/>
      <c r="T1106" s="295"/>
      <c r="U1106" s="295"/>
      <c r="V1106" s="295"/>
      <c r="W1106" s="295"/>
      <c r="X1106" s="295"/>
      <c r="Y1106" s="426"/>
      <c r="Z1106" s="415"/>
      <c r="AA1106" s="415"/>
      <c r="AB1106" s="415"/>
      <c r="AC1106" s="415"/>
      <c r="AD1106" s="415"/>
      <c r="AE1106" s="415"/>
      <c r="AF1106" s="415"/>
      <c r="AG1106" s="415"/>
      <c r="AH1106" s="415"/>
      <c r="AI1106" s="415"/>
      <c r="AJ1106" s="415"/>
      <c r="AK1106" s="415"/>
      <c r="AL1106" s="415"/>
      <c r="AM1106" s="296">
        <f>SUM(Y1106:AL1106)</f>
        <v>0</v>
      </c>
    </row>
    <row r="1107" spans="1:39" ht="15" hidden="1" customHeight="1" outlineLevel="1">
      <c r="A1107" s="532"/>
      <c r="B1107" s="294" t="s">
        <v>346</v>
      </c>
      <c r="C1107" s="291" t="s">
        <v>163</v>
      </c>
      <c r="D1107" s="295"/>
      <c r="E1107" s="295"/>
      <c r="F1107" s="295"/>
      <c r="G1107" s="295"/>
      <c r="H1107" s="295"/>
      <c r="I1107" s="295"/>
      <c r="J1107" s="295"/>
      <c r="K1107" s="295"/>
      <c r="L1107" s="295"/>
      <c r="M1107" s="295"/>
      <c r="N1107" s="295">
        <f>N1106</f>
        <v>12</v>
      </c>
      <c r="O1107" s="295"/>
      <c r="P1107" s="295"/>
      <c r="Q1107" s="295"/>
      <c r="R1107" s="295"/>
      <c r="S1107" s="295"/>
      <c r="T1107" s="295"/>
      <c r="U1107" s="295"/>
      <c r="V1107" s="295"/>
      <c r="W1107" s="295"/>
      <c r="X1107" s="295"/>
      <c r="Y1107" s="411">
        <f>Y1106</f>
        <v>0</v>
      </c>
      <c r="Z1107" s="411">
        <f t="shared" ref="Z1107" si="3325">Z1106</f>
        <v>0</v>
      </c>
      <c r="AA1107" s="411">
        <f t="shared" ref="AA1107" si="3326">AA1106</f>
        <v>0</v>
      </c>
      <c r="AB1107" s="411">
        <f t="shared" ref="AB1107" si="3327">AB1106</f>
        <v>0</v>
      </c>
      <c r="AC1107" s="411">
        <f t="shared" ref="AC1107" si="3328">AC1106</f>
        <v>0</v>
      </c>
      <c r="AD1107" s="411">
        <f t="shared" ref="AD1107" si="3329">AD1106</f>
        <v>0</v>
      </c>
      <c r="AE1107" s="411">
        <f t="shared" ref="AE1107" si="3330">AE1106</f>
        <v>0</v>
      </c>
      <c r="AF1107" s="411">
        <f t="shared" ref="AF1107" si="3331">AF1106</f>
        <v>0</v>
      </c>
      <c r="AG1107" s="411">
        <f t="shared" ref="AG1107" si="3332">AG1106</f>
        <v>0</v>
      </c>
      <c r="AH1107" s="411">
        <f t="shared" ref="AH1107" si="3333">AH1106</f>
        <v>0</v>
      </c>
      <c r="AI1107" s="411">
        <f t="shared" ref="AI1107" si="3334">AI1106</f>
        <v>0</v>
      </c>
      <c r="AJ1107" s="411">
        <f t="shared" ref="AJ1107" si="3335">AJ1106</f>
        <v>0</v>
      </c>
      <c r="AK1107" s="411">
        <f t="shared" ref="AK1107" si="3336">AK1106</f>
        <v>0</v>
      </c>
      <c r="AL1107" s="411">
        <f t="shared" ref="AL1107" si="3337">AL1106</f>
        <v>0</v>
      </c>
      <c r="AM1107" s="306"/>
    </row>
    <row r="1108" spans="1:39" ht="15" hidden="1" customHeight="1" outlineLevel="1">
      <c r="A1108" s="532"/>
      <c r="B1108" s="428"/>
      <c r="C1108" s="291"/>
      <c r="D1108" s="291"/>
      <c r="E1108" s="291"/>
      <c r="F1108" s="291"/>
      <c r="G1108" s="291"/>
      <c r="H1108" s="291"/>
      <c r="I1108" s="291"/>
      <c r="J1108" s="291"/>
      <c r="K1108" s="291"/>
      <c r="L1108" s="291"/>
      <c r="M1108" s="291"/>
      <c r="N1108" s="291"/>
      <c r="O1108" s="291"/>
      <c r="P1108" s="291"/>
      <c r="Q1108" s="291"/>
      <c r="R1108" s="291"/>
      <c r="S1108" s="291"/>
      <c r="T1108" s="291"/>
      <c r="U1108" s="291"/>
      <c r="V1108" s="291"/>
      <c r="W1108" s="291"/>
      <c r="X1108" s="291"/>
      <c r="Y1108" s="412"/>
      <c r="Z1108" s="425"/>
      <c r="AA1108" s="425"/>
      <c r="AB1108" s="425"/>
      <c r="AC1108" s="425"/>
      <c r="AD1108" s="425"/>
      <c r="AE1108" s="425"/>
      <c r="AF1108" s="425"/>
      <c r="AG1108" s="425"/>
      <c r="AH1108" s="425"/>
      <c r="AI1108" s="425"/>
      <c r="AJ1108" s="425"/>
      <c r="AK1108" s="425"/>
      <c r="AL1108" s="425"/>
      <c r="AM1108" s="306"/>
    </row>
    <row r="1109" spans="1:39" ht="32.1" hidden="1" customHeight="1" outlineLevel="1">
      <c r="A1109" s="532">
        <v>46</v>
      </c>
      <c r="B1109" s="428" t="s">
        <v>138</v>
      </c>
      <c r="C1109" s="291" t="s">
        <v>25</v>
      </c>
      <c r="D1109" s="295"/>
      <c r="E1109" s="295"/>
      <c r="F1109" s="295"/>
      <c r="G1109" s="295"/>
      <c r="H1109" s="295"/>
      <c r="I1109" s="295"/>
      <c r="J1109" s="295"/>
      <c r="K1109" s="295"/>
      <c r="L1109" s="295"/>
      <c r="M1109" s="295"/>
      <c r="N1109" s="295">
        <v>12</v>
      </c>
      <c r="O1109" s="295"/>
      <c r="P1109" s="295"/>
      <c r="Q1109" s="295"/>
      <c r="R1109" s="295"/>
      <c r="S1109" s="295"/>
      <c r="T1109" s="295"/>
      <c r="U1109" s="295"/>
      <c r="V1109" s="295"/>
      <c r="W1109" s="295"/>
      <c r="X1109" s="295"/>
      <c r="Y1109" s="426"/>
      <c r="Z1109" s="415"/>
      <c r="AA1109" s="415"/>
      <c r="AB1109" s="415"/>
      <c r="AC1109" s="415"/>
      <c r="AD1109" s="415"/>
      <c r="AE1109" s="415"/>
      <c r="AF1109" s="415"/>
      <c r="AG1109" s="415"/>
      <c r="AH1109" s="415"/>
      <c r="AI1109" s="415"/>
      <c r="AJ1109" s="415"/>
      <c r="AK1109" s="415"/>
      <c r="AL1109" s="415"/>
      <c r="AM1109" s="296">
        <f>SUM(Y1109:AL1109)</f>
        <v>0</v>
      </c>
    </row>
    <row r="1110" spans="1:39" ht="15" hidden="1" customHeight="1" outlineLevel="1">
      <c r="A1110" s="532"/>
      <c r="B1110" s="294" t="s">
        <v>346</v>
      </c>
      <c r="C1110" s="291" t="s">
        <v>163</v>
      </c>
      <c r="D1110" s="295"/>
      <c r="E1110" s="295"/>
      <c r="F1110" s="295"/>
      <c r="G1110" s="295"/>
      <c r="H1110" s="295"/>
      <c r="I1110" s="295"/>
      <c r="J1110" s="295"/>
      <c r="K1110" s="295"/>
      <c r="L1110" s="295"/>
      <c r="M1110" s="295"/>
      <c r="N1110" s="295">
        <f>N1109</f>
        <v>12</v>
      </c>
      <c r="O1110" s="295"/>
      <c r="P1110" s="295"/>
      <c r="Q1110" s="295"/>
      <c r="R1110" s="295"/>
      <c r="S1110" s="295"/>
      <c r="T1110" s="295"/>
      <c r="U1110" s="295"/>
      <c r="V1110" s="295"/>
      <c r="W1110" s="295"/>
      <c r="X1110" s="295"/>
      <c r="Y1110" s="411">
        <f>Y1109</f>
        <v>0</v>
      </c>
      <c r="Z1110" s="411">
        <f t="shared" ref="Z1110" si="3338">Z1109</f>
        <v>0</v>
      </c>
      <c r="AA1110" s="411">
        <f t="shared" ref="AA1110" si="3339">AA1109</f>
        <v>0</v>
      </c>
      <c r="AB1110" s="411">
        <f t="shared" ref="AB1110" si="3340">AB1109</f>
        <v>0</v>
      </c>
      <c r="AC1110" s="411">
        <f t="shared" ref="AC1110" si="3341">AC1109</f>
        <v>0</v>
      </c>
      <c r="AD1110" s="411">
        <f t="shared" ref="AD1110" si="3342">AD1109</f>
        <v>0</v>
      </c>
      <c r="AE1110" s="411">
        <f t="shared" ref="AE1110" si="3343">AE1109</f>
        <v>0</v>
      </c>
      <c r="AF1110" s="411">
        <f t="shared" ref="AF1110" si="3344">AF1109</f>
        <v>0</v>
      </c>
      <c r="AG1110" s="411">
        <f t="shared" ref="AG1110" si="3345">AG1109</f>
        <v>0</v>
      </c>
      <c r="AH1110" s="411">
        <f t="shared" ref="AH1110" si="3346">AH1109</f>
        <v>0</v>
      </c>
      <c r="AI1110" s="411">
        <f t="shared" ref="AI1110" si="3347">AI1109</f>
        <v>0</v>
      </c>
      <c r="AJ1110" s="411">
        <f t="shared" ref="AJ1110" si="3348">AJ1109</f>
        <v>0</v>
      </c>
      <c r="AK1110" s="411">
        <f t="shared" ref="AK1110" si="3349">AK1109</f>
        <v>0</v>
      </c>
      <c r="AL1110" s="411">
        <f t="shared" ref="AL1110" si="3350">AL1109</f>
        <v>0</v>
      </c>
      <c r="AM1110" s="306"/>
    </row>
    <row r="1111" spans="1:39" ht="15" hidden="1" customHeight="1" outlineLevel="1">
      <c r="A1111" s="532"/>
      <c r="B1111" s="428"/>
      <c r="C1111" s="291"/>
      <c r="D1111" s="291"/>
      <c r="E1111" s="291"/>
      <c r="F1111" s="291"/>
      <c r="G1111" s="291"/>
      <c r="H1111" s="291"/>
      <c r="I1111" s="291"/>
      <c r="J1111" s="291"/>
      <c r="K1111" s="291"/>
      <c r="L1111" s="291"/>
      <c r="M1111" s="291"/>
      <c r="N1111" s="291"/>
      <c r="O1111" s="291"/>
      <c r="P1111" s="291"/>
      <c r="Q1111" s="291"/>
      <c r="R1111" s="291"/>
      <c r="S1111" s="291"/>
      <c r="T1111" s="291"/>
      <c r="U1111" s="291"/>
      <c r="V1111" s="291"/>
      <c r="W1111" s="291"/>
      <c r="X1111" s="291"/>
      <c r="Y1111" s="412"/>
      <c r="Z1111" s="425"/>
      <c r="AA1111" s="425"/>
      <c r="AB1111" s="425"/>
      <c r="AC1111" s="425"/>
      <c r="AD1111" s="425"/>
      <c r="AE1111" s="425"/>
      <c r="AF1111" s="425"/>
      <c r="AG1111" s="425"/>
      <c r="AH1111" s="425"/>
      <c r="AI1111" s="425"/>
      <c r="AJ1111" s="425"/>
      <c r="AK1111" s="425"/>
      <c r="AL1111" s="425"/>
      <c r="AM1111" s="306"/>
    </row>
    <row r="1112" spans="1:39" ht="35.4" hidden="1" customHeight="1" outlineLevel="1">
      <c r="A1112" s="532">
        <v>47</v>
      </c>
      <c r="B1112" s="428" t="s">
        <v>139</v>
      </c>
      <c r="C1112" s="291" t="s">
        <v>25</v>
      </c>
      <c r="D1112" s="295"/>
      <c r="E1112" s="295"/>
      <c r="F1112" s="295"/>
      <c r="G1112" s="295"/>
      <c r="H1112" s="295"/>
      <c r="I1112" s="295"/>
      <c r="J1112" s="295"/>
      <c r="K1112" s="295"/>
      <c r="L1112" s="295"/>
      <c r="M1112" s="295"/>
      <c r="N1112" s="295">
        <v>12</v>
      </c>
      <c r="O1112" s="295"/>
      <c r="P1112" s="295"/>
      <c r="Q1112" s="295"/>
      <c r="R1112" s="295"/>
      <c r="S1112" s="295"/>
      <c r="T1112" s="295"/>
      <c r="U1112" s="295"/>
      <c r="V1112" s="295"/>
      <c r="W1112" s="295"/>
      <c r="X1112" s="295"/>
      <c r="Y1112" s="426"/>
      <c r="Z1112" s="415"/>
      <c r="AA1112" s="415"/>
      <c r="AB1112" s="415"/>
      <c r="AC1112" s="415"/>
      <c r="AD1112" s="415"/>
      <c r="AE1112" s="415"/>
      <c r="AF1112" s="415"/>
      <c r="AG1112" s="415"/>
      <c r="AH1112" s="415"/>
      <c r="AI1112" s="415"/>
      <c r="AJ1112" s="415"/>
      <c r="AK1112" s="415"/>
      <c r="AL1112" s="415"/>
      <c r="AM1112" s="296">
        <f>SUM(Y1112:AL1112)</f>
        <v>0</v>
      </c>
    </row>
    <row r="1113" spans="1:39" ht="15" hidden="1" customHeight="1" outlineLevel="1">
      <c r="A1113" s="532"/>
      <c r="B1113" s="294" t="s">
        <v>346</v>
      </c>
      <c r="C1113" s="291" t="s">
        <v>163</v>
      </c>
      <c r="D1113" s="295"/>
      <c r="E1113" s="295"/>
      <c r="F1113" s="295"/>
      <c r="G1113" s="295"/>
      <c r="H1113" s="295"/>
      <c r="I1113" s="295"/>
      <c r="J1113" s="295"/>
      <c r="K1113" s="295"/>
      <c r="L1113" s="295"/>
      <c r="M1113" s="295"/>
      <c r="N1113" s="295">
        <f>N1112</f>
        <v>12</v>
      </c>
      <c r="O1113" s="295"/>
      <c r="P1113" s="295"/>
      <c r="Q1113" s="295"/>
      <c r="R1113" s="295"/>
      <c r="S1113" s="295"/>
      <c r="T1113" s="295"/>
      <c r="U1113" s="295"/>
      <c r="V1113" s="295"/>
      <c r="W1113" s="295"/>
      <c r="X1113" s="295"/>
      <c r="Y1113" s="411">
        <f>Y1112</f>
        <v>0</v>
      </c>
      <c r="Z1113" s="411">
        <f t="shared" ref="Z1113" si="3351">Z1112</f>
        <v>0</v>
      </c>
      <c r="AA1113" s="411">
        <f t="shared" ref="AA1113" si="3352">AA1112</f>
        <v>0</v>
      </c>
      <c r="AB1113" s="411">
        <f t="shared" ref="AB1113" si="3353">AB1112</f>
        <v>0</v>
      </c>
      <c r="AC1113" s="411">
        <f t="shared" ref="AC1113" si="3354">AC1112</f>
        <v>0</v>
      </c>
      <c r="AD1113" s="411">
        <f t="shared" ref="AD1113" si="3355">AD1112</f>
        <v>0</v>
      </c>
      <c r="AE1113" s="411">
        <f t="shared" ref="AE1113" si="3356">AE1112</f>
        <v>0</v>
      </c>
      <c r="AF1113" s="411">
        <f t="shared" ref="AF1113" si="3357">AF1112</f>
        <v>0</v>
      </c>
      <c r="AG1113" s="411">
        <f t="shared" ref="AG1113" si="3358">AG1112</f>
        <v>0</v>
      </c>
      <c r="AH1113" s="411">
        <f t="shared" ref="AH1113" si="3359">AH1112</f>
        <v>0</v>
      </c>
      <c r="AI1113" s="411">
        <f t="shared" ref="AI1113" si="3360">AI1112</f>
        <v>0</v>
      </c>
      <c r="AJ1113" s="411">
        <f t="shared" ref="AJ1113" si="3361">AJ1112</f>
        <v>0</v>
      </c>
      <c r="AK1113" s="411">
        <f t="shared" ref="AK1113" si="3362">AK1112</f>
        <v>0</v>
      </c>
      <c r="AL1113" s="411">
        <f t="shared" ref="AL1113" si="3363">AL1112</f>
        <v>0</v>
      </c>
      <c r="AM1113" s="306"/>
    </row>
    <row r="1114" spans="1:39" ht="15" hidden="1" customHeight="1" outlineLevel="1">
      <c r="A1114" s="532"/>
      <c r="B1114" s="428"/>
      <c r="C1114" s="291"/>
      <c r="D1114" s="291"/>
      <c r="E1114" s="291"/>
      <c r="F1114" s="291"/>
      <c r="G1114" s="291"/>
      <c r="H1114" s="291"/>
      <c r="I1114" s="291"/>
      <c r="J1114" s="291"/>
      <c r="K1114" s="291"/>
      <c r="L1114" s="291"/>
      <c r="M1114" s="291"/>
      <c r="N1114" s="291"/>
      <c r="O1114" s="291"/>
      <c r="P1114" s="291"/>
      <c r="Q1114" s="291"/>
      <c r="R1114" s="291"/>
      <c r="S1114" s="291"/>
      <c r="T1114" s="291"/>
      <c r="U1114" s="291"/>
      <c r="V1114" s="291"/>
      <c r="W1114" s="291"/>
      <c r="X1114" s="291"/>
      <c r="Y1114" s="412"/>
      <c r="Z1114" s="425"/>
      <c r="AA1114" s="425"/>
      <c r="AB1114" s="425"/>
      <c r="AC1114" s="425"/>
      <c r="AD1114" s="425"/>
      <c r="AE1114" s="425"/>
      <c r="AF1114" s="425"/>
      <c r="AG1114" s="425"/>
      <c r="AH1114" s="425"/>
      <c r="AI1114" s="425"/>
      <c r="AJ1114" s="425"/>
      <c r="AK1114" s="425"/>
      <c r="AL1114" s="425"/>
      <c r="AM1114" s="306"/>
    </row>
    <row r="1115" spans="1:39" ht="39.6" hidden="1" customHeight="1" outlineLevel="1">
      <c r="A1115" s="532">
        <v>48</v>
      </c>
      <c r="B1115" s="428" t="s">
        <v>140</v>
      </c>
      <c r="C1115" s="291" t="s">
        <v>25</v>
      </c>
      <c r="D1115" s="295"/>
      <c r="E1115" s="295"/>
      <c r="F1115" s="295"/>
      <c r="G1115" s="295"/>
      <c r="H1115" s="295"/>
      <c r="I1115" s="295"/>
      <c r="J1115" s="295"/>
      <c r="K1115" s="295"/>
      <c r="L1115" s="295"/>
      <c r="M1115" s="295"/>
      <c r="N1115" s="295">
        <v>12</v>
      </c>
      <c r="O1115" s="295"/>
      <c r="P1115" s="295"/>
      <c r="Q1115" s="295"/>
      <c r="R1115" s="295"/>
      <c r="S1115" s="295"/>
      <c r="T1115" s="295"/>
      <c r="U1115" s="295"/>
      <c r="V1115" s="295"/>
      <c r="W1115" s="295"/>
      <c r="X1115" s="295"/>
      <c r="Y1115" s="426"/>
      <c r="Z1115" s="415"/>
      <c r="AA1115" s="415"/>
      <c r="AB1115" s="415"/>
      <c r="AC1115" s="415"/>
      <c r="AD1115" s="415"/>
      <c r="AE1115" s="415"/>
      <c r="AF1115" s="415"/>
      <c r="AG1115" s="415"/>
      <c r="AH1115" s="415"/>
      <c r="AI1115" s="415"/>
      <c r="AJ1115" s="415"/>
      <c r="AK1115" s="415"/>
      <c r="AL1115" s="415"/>
      <c r="AM1115" s="296">
        <f>SUM(Y1115:AL1115)</f>
        <v>0</v>
      </c>
    </row>
    <row r="1116" spans="1:39" ht="15" hidden="1" customHeight="1" outlineLevel="1">
      <c r="A1116" s="532"/>
      <c r="B1116" s="294" t="s">
        <v>346</v>
      </c>
      <c r="C1116" s="291" t="s">
        <v>163</v>
      </c>
      <c r="D1116" s="295"/>
      <c r="E1116" s="295"/>
      <c r="F1116" s="295"/>
      <c r="G1116" s="295"/>
      <c r="H1116" s="295"/>
      <c r="I1116" s="295"/>
      <c r="J1116" s="295"/>
      <c r="K1116" s="295"/>
      <c r="L1116" s="295"/>
      <c r="M1116" s="295"/>
      <c r="N1116" s="295">
        <f>N1115</f>
        <v>12</v>
      </c>
      <c r="O1116" s="295"/>
      <c r="P1116" s="295"/>
      <c r="Q1116" s="295"/>
      <c r="R1116" s="295"/>
      <c r="S1116" s="295"/>
      <c r="T1116" s="295"/>
      <c r="U1116" s="295"/>
      <c r="V1116" s="295"/>
      <c r="W1116" s="295"/>
      <c r="X1116" s="295"/>
      <c r="Y1116" s="411">
        <f>Y1115</f>
        <v>0</v>
      </c>
      <c r="Z1116" s="411">
        <f t="shared" ref="Z1116" si="3364">Z1115</f>
        <v>0</v>
      </c>
      <c r="AA1116" s="411">
        <f t="shared" ref="AA1116" si="3365">AA1115</f>
        <v>0</v>
      </c>
      <c r="AB1116" s="411">
        <f t="shared" ref="AB1116" si="3366">AB1115</f>
        <v>0</v>
      </c>
      <c r="AC1116" s="411">
        <f t="shared" ref="AC1116" si="3367">AC1115</f>
        <v>0</v>
      </c>
      <c r="AD1116" s="411">
        <f t="shared" ref="AD1116" si="3368">AD1115</f>
        <v>0</v>
      </c>
      <c r="AE1116" s="411">
        <f t="shared" ref="AE1116" si="3369">AE1115</f>
        <v>0</v>
      </c>
      <c r="AF1116" s="411">
        <f t="shared" ref="AF1116" si="3370">AF1115</f>
        <v>0</v>
      </c>
      <c r="AG1116" s="411">
        <f t="shared" ref="AG1116" si="3371">AG1115</f>
        <v>0</v>
      </c>
      <c r="AH1116" s="411">
        <f t="shared" ref="AH1116" si="3372">AH1115</f>
        <v>0</v>
      </c>
      <c r="AI1116" s="411">
        <f t="shared" ref="AI1116" si="3373">AI1115</f>
        <v>0</v>
      </c>
      <c r="AJ1116" s="411">
        <f t="shared" ref="AJ1116" si="3374">AJ1115</f>
        <v>0</v>
      </c>
      <c r="AK1116" s="411">
        <f t="shared" ref="AK1116" si="3375">AK1115</f>
        <v>0</v>
      </c>
      <c r="AL1116" s="411">
        <f t="shared" ref="AL1116" si="3376">AL1115</f>
        <v>0</v>
      </c>
      <c r="AM1116" s="306"/>
    </row>
    <row r="1117" spans="1:39" ht="15" hidden="1" customHeight="1" outlineLevel="1">
      <c r="A1117" s="532"/>
      <c r="B1117" s="428"/>
      <c r="C1117" s="291"/>
      <c r="D1117" s="291"/>
      <c r="E1117" s="291"/>
      <c r="F1117" s="291"/>
      <c r="G1117" s="291"/>
      <c r="H1117" s="291"/>
      <c r="I1117" s="291"/>
      <c r="J1117" s="291"/>
      <c r="K1117" s="291"/>
      <c r="L1117" s="291"/>
      <c r="M1117" s="291"/>
      <c r="N1117" s="291"/>
      <c r="O1117" s="291"/>
      <c r="P1117" s="291"/>
      <c r="Q1117" s="291"/>
      <c r="R1117" s="291"/>
      <c r="S1117" s="291"/>
      <c r="T1117" s="291"/>
      <c r="U1117" s="291"/>
      <c r="V1117" s="291"/>
      <c r="W1117" s="291"/>
      <c r="X1117" s="291"/>
      <c r="Y1117" s="412"/>
      <c r="Z1117" s="425"/>
      <c r="AA1117" s="425"/>
      <c r="AB1117" s="425"/>
      <c r="AC1117" s="425"/>
      <c r="AD1117" s="425"/>
      <c r="AE1117" s="425"/>
      <c r="AF1117" s="425"/>
      <c r="AG1117" s="425"/>
      <c r="AH1117" s="425"/>
      <c r="AI1117" s="425"/>
      <c r="AJ1117" s="425"/>
      <c r="AK1117" s="425"/>
      <c r="AL1117" s="425"/>
      <c r="AM1117" s="306"/>
    </row>
    <row r="1118" spans="1:39" ht="33" hidden="1" customHeight="1" outlineLevel="1">
      <c r="A1118" s="532">
        <v>49</v>
      </c>
      <c r="B1118" s="428" t="s">
        <v>141</v>
      </c>
      <c r="C1118" s="291" t="s">
        <v>25</v>
      </c>
      <c r="D1118" s="295"/>
      <c r="E1118" s="295"/>
      <c r="F1118" s="295"/>
      <c r="G1118" s="295"/>
      <c r="H1118" s="295"/>
      <c r="I1118" s="295"/>
      <c r="J1118" s="295"/>
      <c r="K1118" s="295"/>
      <c r="L1118" s="295"/>
      <c r="M1118" s="295"/>
      <c r="N1118" s="295">
        <v>12</v>
      </c>
      <c r="O1118" s="295"/>
      <c r="P1118" s="295"/>
      <c r="Q1118" s="295"/>
      <c r="R1118" s="295"/>
      <c r="S1118" s="295"/>
      <c r="T1118" s="295"/>
      <c r="U1118" s="295"/>
      <c r="V1118" s="295"/>
      <c r="W1118" s="295"/>
      <c r="X1118" s="295"/>
      <c r="Y1118" s="426"/>
      <c r="Z1118" s="415"/>
      <c r="AA1118" s="415"/>
      <c r="AB1118" s="415"/>
      <c r="AC1118" s="415"/>
      <c r="AD1118" s="415"/>
      <c r="AE1118" s="415"/>
      <c r="AF1118" s="415"/>
      <c r="AG1118" s="415"/>
      <c r="AH1118" s="415"/>
      <c r="AI1118" s="415"/>
      <c r="AJ1118" s="415"/>
      <c r="AK1118" s="415"/>
      <c r="AL1118" s="415"/>
      <c r="AM1118" s="296">
        <f>SUM(Y1118:AL1118)</f>
        <v>0</v>
      </c>
    </row>
    <row r="1119" spans="1:39" ht="15" hidden="1" customHeight="1" outlineLevel="1">
      <c r="A1119" s="532"/>
      <c r="B1119" s="294" t="s">
        <v>346</v>
      </c>
      <c r="C1119" s="291" t="s">
        <v>163</v>
      </c>
      <c r="D1119" s="295"/>
      <c r="E1119" s="295"/>
      <c r="F1119" s="295"/>
      <c r="G1119" s="295"/>
      <c r="H1119" s="295"/>
      <c r="I1119" s="295"/>
      <c r="J1119" s="295"/>
      <c r="K1119" s="295"/>
      <c r="L1119" s="295"/>
      <c r="M1119" s="295"/>
      <c r="N1119" s="295">
        <f>N1118</f>
        <v>12</v>
      </c>
      <c r="O1119" s="295"/>
      <c r="P1119" s="295"/>
      <c r="Q1119" s="295"/>
      <c r="R1119" s="295"/>
      <c r="S1119" s="295"/>
      <c r="T1119" s="295"/>
      <c r="U1119" s="295"/>
      <c r="V1119" s="295"/>
      <c r="W1119" s="295"/>
      <c r="X1119" s="295"/>
      <c r="Y1119" s="411">
        <f>Y1118</f>
        <v>0</v>
      </c>
      <c r="Z1119" s="411">
        <f t="shared" ref="Z1119" si="3377">Z1118</f>
        <v>0</v>
      </c>
      <c r="AA1119" s="411">
        <f t="shared" ref="AA1119" si="3378">AA1118</f>
        <v>0</v>
      </c>
      <c r="AB1119" s="411">
        <f t="shared" ref="AB1119" si="3379">AB1118</f>
        <v>0</v>
      </c>
      <c r="AC1119" s="411">
        <f t="shared" ref="AC1119" si="3380">AC1118</f>
        <v>0</v>
      </c>
      <c r="AD1119" s="411">
        <f t="shared" ref="AD1119" si="3381">AD1118</f>
        <v>0</v>
      </c>
      <c r="AE1119" s="411">
        <f t="shared" ref="AE1119" si="3382">AE1118</f>
        <v>0</v>
      </c>
      <c r="AF1119" s="411">
        <f t="shared" ref="AF1119" si="3383">AF1118</f>
        <v>0</v>
      </c>
      <c r="AG1119" s="411">
        <f t="shared" ref="AG1119" si="3384">AG1118</f>
        <v>0</v>
      </c>
      <c r="AH1119" s="411">
        <f t="shared" ref="AH1119" si="3385">AH1118</f>
        <v>0</v>
      </c>
      <c r="AI1119" s="411">
        <f t="shared" ref="AI1119" si="3386">AI1118</f>
        <v>0</v>
      </c>
      <c r="AJ1119" s="411">
        <f t="shared" ref="AJ1119" si="3387">AJ1118</f>
        <v>0</v>
      </c>
      <c r="AK1119" s="411">
        <f t="shared" ref="AK1119" si="3388">AK1118</f>
        <v>0</v>
      </c>
      <c r="AL1119" s="411">
        <f t="shared" ref="AL1119" si="3389">AL1118</f>
        <v>0</v>
      </c>
      <c r="AM1119" s="306"/>
    </row>
    <row r="1120" spans="1:39" ht="15" hidden="1" customHeight="1" outlineLevel="1">
      <c r="A1120" s="532"/>
      <c r="B1120" s="294"/>
      <c r="C1120" s="305"/>
      <c r="D1120" s="291"/>
      <c r="E1120" s="291"/>
      <c r="F1120" s="291"/>
      <c r="G1120" s="291"/>
      <c r="H1120" s="291"/>
      <c r="I1120" s="291"/>
      <c r="J1120" s="291"/>
      <c r="K1120" s="291"/>
      <c r="L1120" s="291"/>
      <c r="M1120" s="291"/>
      <c r="N1120" s="291"/>
      <c r="O1120" s="291"/>
      <c r="P1120" s="291"/>
      <c r="Q1120" s="291"/>
      <c r="R1120" s="291"/>
      <c r="S1120" s="291"/>
      <c r="T1120" s="291"/>
      <c r="U1120" s="291"/>
      <c r="V1120" s="291"/>
      <c r="W1120" s="291"/>
      <c r="X1120" s="291"/>
      <c r="Y1120" s="301"/>
      <c r="Z1120" s="301"/>
      <c r="AA1120" s="301"/>
      <c r="AB1120" s="301"/>
      <c r="AC1120" s="301"/>
      <c r="AD1120" s="301"/>
      <c r="AE1120" s="301"/>
      <c r="AF1120" s="301"/>
      <c r="AG1120" s="301"/>
      <c r="AH1120" s="301"/>
      <c r="AI1120" s="301"/>
      <c r="AJ1120" s="301"/>
      <c r="AK1120" s="301"/>
      <c r="AL1120" s="301"/>
      <c r="AM1120" s="306"/>
    </row>
    <row r="1121" spans="2:39" ht="15.6" collapsed="1">
      <c r="B1121" s="327" t="s">
        <v>347</v>
      </c>
      <c r="C1121" s="329"/>
      <c r="D1121" s="329">
        <f>SUM(D964:D1119)</f>
        <v>0</v>
      </c>
      <c r="E1121" s="329"/>
      <c r="F1121" s="329"/>
      <c r="G1121" s="329"/>
      <c r="H1121" s="329"/>
      <c r="I1121" s="329"/>
      <c r="J1121" s="329"/>
      <c r="K1121" s="329"/>
      <c r="L1121" s="329"/>
      <c r="M1121" s="329"/>
      <c r="N1121" s="329"/>
      <c r="O1121" s="329">
        <f>SUM(O964:O1119)</f>
        <v>0</v>
      </c>
      <c r="P1121" s="329"/>
      <c r="Q1121" s="329"/>
      <c r="R1121" s="329"/>
      <c r="S1121" s="329"/>
      <c r="T1121" s="329"/>
      <c r="U1121" s="329"/>
      <c r="V1121" s="329"/>
      <c r="W1121" s="329"/>
      <c r="X1121" s="329"/>
      <c r="Y1121" s="329">
        <f>IF(Y962="kWh",SUMPRODUCT(D964:D1119,Y964:Y1119))</f>
        <v>0</v>
      </c>
      <c r="Z1121" s="329">
        <f>IF(Z962="kWh",SUMPRODUCT(D964:D1119,Z964:Z1119))</f>
        <v>0</v>
      </c>
      <c r="AA1121" s="329">
        <f>IF(AA962="kw",SUMPRODUCT(N964:N1119,O964:O1119,AA964:AA1119),SUMPRODUCT(D964:D1119,AA964:AA1119))</f>
        <v>0</v>
      </c>
      <c r="AB1121" s="329">
        <f>IF(AB962="kw",SUMPRODUCT(N964:N1119,O964:O1119,AB964:AB1119),SUMPRODUCT(D964:D1119,AB964:AB1119))</f>
        <v>0</v>
      </c>
      <c r="AC1121" s="329">
        <f>IF(AC962="kw",SUMPRODUCT(N964:N1119,O964:O1119,AC964:AC1119),SUMPRODUCT(D964:D1119,AC964:AC1119))</f>
        <v>0</v>
      </c>
      <c r="AD1121" s="329">
        <f>IF(AD962="kw",SUMPRODUCT(N964:N1119,O964:O1119,AD964:AD1119),SUMPRODUCT(D964:D1119,AD964:AD1119))</f>
        <v>0</v>
      </c>
      <c r="AE1121" s="329">
        <f>IF(AE962="kw",SUMPRODUCT(N964:N1119,O964:O1119,AE964:AE1119),SUMPRODUCT(D964:D1119,AE964:AE1119))</f>
        <v>0</v>
      </c>
      <c r="AF1121" s="329">
        <f>IF(AF962="kw",SUMPRODUCT(N964:N1119,O964:O1119,AF964:AF1119),SUMPRODUCT(D964:D1119,AF964:AF1119))</f>
        <v>0</v>
      </c>
      <c r="AG1121" s="329">
        <f>IF(AG962="kw",SUMPRODUCT(N964:N1119,O964:O1119,AG964:AG1119),SUMPRODUCT(D964:D1119,AG964:AG1119))</f>
        <v>0</v>
      </c>
      <c r="AH1121" s="329">
        <f>IF(AH962="kw",SUMPRODUCT(N964:N1119,O964:O1119,AH964:AH1119),SUMPRODUCT(D964:D1119,AH964:AH1119))</f>
        <v>0</v>
      </c>
      <c r="AI1121" s="329">
        <f>IF(AI962="kw",SUMPRODUCT(N964:N1119,O964:O1119,AI964:AI1119),SUMPRODUCT(D964:D1119,AI964:AI1119))</f>
        <v>0</v>
      </c>
      <c r="AJ1121" s="329">
        <f>IF(AJ962="kw",SUMPRODUCT(N964:N1119,O964:O1119,AJ964:AJ1119),SUMPRODUCT(D964:D1119,AJ964:AJ1119))</f>
        <v>0</v>
      </c>
      <c r="AK1121" s="329">
        <f>IF(AK962="kw",SUMPRODUCT(N964:N1119,O964:O1119,AK964:AK1119),SUMPRODUCT(D964:D1119,AK964:AK1119))</f>
        <v>0</v>
      </c>
      <c r="AL1121" s="329">
        <f>IF(AL962="kw",SUMPRODUCT(N964:N1119,O964:O1119,AL964:AL1119),SUMPRODUCT(D964:D1119,AL964:AL1119))</f>
        <v>0</v>
      </c>
      <c r="AM1121" s="330"/>
    </row>
    <row r="1122" spans="2:39" ht="15.6">
      <c r="B1122" s="391" t="s">
        <v>348</v>
      </c>
      <c r="C1122" s="392"/>
      <c r="D1122" s="392"/>
      <c r="E1122" s="392"/>
      <c r="F1122" s="392"/>
      <c r="G1122" s="392"/>
      <c r="H1122" s="392"/>
      <c r="I1122" s="392"/>
      <c r="J1122" s="392"/>
      <c r="K1122" s="392"/>
      <c r="L1122" s="392"/>
      <c r="M1122" s="392"/>
      <c r="N1122" s="392"/>
      <c r="O1122" s="392"/>
      <c r="P1122" s="392"/>
      <c r="Q1122" s="392"/>
      <c r="R1122" s="392"/>
      <c r="S1122" s="392"/>
      <c r="T1122" s="392"/>
      <c r="U1122" s="392"/>
      <c r="V1122" s="392"/>
      <c r="W1122" s="392"/>
      <c r="X1122" s="392"/>
      <c r="Y1122" s="392">
        <f>HLOOKUP(Y778,'2. LRAMVA Threshold'!$B$42:$Q$53,12,FALSE)</f>
        <v>0</v>
      </c>
      <c r="Z1122" s="392">
        <f>HLOOKUP(Z778,'2. LRAMVA Threshold'!$B$42:$Q$53,12,FALSE)</f>
        <v>0</v>
      </c>
      <c r="AA1122" s="392">
        <f>HLOOKUP(AA778,'2. LRAMVA Threshold'!$B$42:$Q$53,12,FALSE)</f>
        <v>0</v>
      </c>
      <c r="AB1122" s="392">
        <f>HLOOKUP(AB778,'2. LRAMVA Threshold'!$B$42:$Q$53,12,FALSE)</f>
        <v>0</v>
      </c>
      <c r="AC1122" s="392">
        <f>HLOOKUP(AC778,'2. LRAMVA Threshold'!$B$42:$Q$53,12,FALSE)</f>
        <v>0</v>
      </c>
      <c r="AD1122" s="392">
        <f>HLOOKUP(AD778,'2. LRAMVA Threshold'!$B$42:$Q$53,12,FALSE)</f>
        <v>0</v>
      </c>
      <c r="AE1122" s="392">
        <f>HLOOKUP(AE778,'2. LRAMVA Threshold'!$B$42:$Q$53,12,FALSE)</f>
        <v>0</v>
      </c>
      <c r="AF1122" s="392">
        <f>HLOOKUP(AF778,'2. LRAMVA Threshold'!$B$42:$Q$53,12,FALSE)</f>
        <v>0</v>
      </c>
      <c r="AG1122" s="392">
        <f>HLOOKUP(AG778,'2. LRAMVA Threshold'!$B$42:$Q$53,12,FALSE)</f>
        <v>0</v>
      </c>
      <c r="AH1122" s="392">
        <f>HLOOKUP(AH778,'2. LRAMVA Threshold'!$B$42:$Q$53,12,FALSE)</f>
        <v>0</v>
      </c>
      <c r="AI1122" s="392">
        <f>HLOOKUP(AI778,'2. LRAMVA Threshold'!$B$42:$Q$53,12,FALSE)</f>
        <v>0</v>
      </c>
      <c r="AJ1122" s="392">
        <f>HLOOKUP(AJ778,'2. LRAMVA Threshold'!$B$42:$Q$53,12,FALSE)</f>
        <v>0</v>
      </c>
      <c r="AK1122" s="392">
        <f>HLOOKUP(AK778,'2. LRAMVA Threshold'!$B$42:$Q$53,12,FALSE)</f>
        <v>0</v>
      </c>
      <c r="AL1122" s="392">
        <f>HLOOKUP(AL778,'2. LRAMVA Threshold'!$B$42:$Q$53,12,FALSE)</f>
        <v>0</v>
      </c>
      <c r="AM1122" s="442"/>
    </row>
    <row r="1123" spans="2:39" ht="15">
      <c r="B1123" s="394"/>
      <c r="C1123" s="432"/>
      <c r="D1123" s="433"/>
      <c r="E1123" s="433"/>
      <c r="F1123" s="433"/>
      <c r="G1123" s="433"/>
      <c r="H1123" s="433"/>
      <c r="I1123" s="433"/>
      <c r="J1123" s="433"/>
      <c r="K1123" s="433"/>
      <c r="L1123" s="433"/>
      <c r="M1123" s="433"/>
      <c r="N1123" s="433"/>
      <c r="O1123" s="434"/>
      <c r="P1123" s="433"/>
      <c r="Q1123" s="433"/>
      <c r="R1123" s="433"/>
      <c r="S1123" s="435"/>
      <c r="T1123" s="435"/>
      <c r="U1123" s="435"/>
      <c r="V1123" s="435"/>
      <c r="W1123" s="433"/>
      <c r="X1123" s="433"/>
      <c r="Y1123" s="436"/>
      <c r="Z1123" s="436"/>
      <c r="AA1123" s="436"/>
      <c r="AB1123" s="436"/>
      <c r="AC1123" s="436"/>
      <c r="AD1123" s="436"/>
      <c r="AE1123" s="436"/>
      <c r="AF1123" s="399"/>
      <c r="AG1123" s="399"/>
      <c r="AH1123" s="399"/>
      <c r="AI1123" s="399"/>
      <c r="AJ1123" s="399"/>
      <c r="AK1123" s="399"/>
      <c r="AL1123" s="399"/>
      <c r="AM1123" s="400"/>
    </row>
    <row r="1124" spans="2:39" ht="15">
      <c r="B1124" s="324" t="s">
        <v>349</v>
      </c>
      <c r="C1124" s="338"/>
      <c r="D1124" s="338"/>
      <c r="E1124" s="376"/>
      <c r="F1124" s="376"/>
      <c r="G1124" s="376"/>
      <c r="H1124" s="376"/>
      <c r="I1124" s="376"/>
      <c r="J1124" s="376"/>
      <c r="K1124" s="376"/>
      <c r="L1124" s="376"/>
      <c r="M1124" s="376"/>
      <c r="N1124" s="376"/>
      <c r="O1124" s="291"/>
      <c r="P1124" s="340"/>
      <c r="Q1124" s="340"/>
      <c r="R1124" s="340"/>
      <c r="S1124" s="339"/>
      <c r="T1124" s="339"/>
      <c r="U1124" s="339"/>
      <c r="V1124" s="339"/>
      <c r="W1124" s="340"/>
      <c r="X1124" s="340"/>
      <c r="Y1124" s="341">
        <f>HLOOKUP(Y$35,'3.  Distribution Rates'!$C$122:$P$133,12,FALSE)</f>
        <v>0</v>
      </c>
      <c r="Z1124" s="341">
        <f>HLOOKUP(Z$35,'3.  Distribution Rates'!$C$122:$P$133,12,FALSE)</f>
        <v>0</v>
      </c>
      <c r="AA1124" s="341">
        <f>HLOOKUP(AA$35,'3.  Distribution Rates'!$C$122:$P$133,12,FALSE)</f>
        <v>0</v>
      </c>
      <c r="AB1124" s="341">
        <f>HLOOKUP(AB$35,'3.  Distribution Rates'!$C$122:$P$133,12,FALSE)</f>
        <v>0</v>
      </c>
      <c r="AC1124" s="341">
        <f>HLOOKUP(AC$35,'3.  Distribution Rates'!$C$122:$P$133,12,FALSE)</f>
        <v>0</v>
      </c>
      <c r="AD1124" s="341">
        <f>HLOOKUP(AD$35,'3.  Distribution Rates'!$C$122:$P$133,12,FALSE)</f>
        <v>0</v>
      </c>
      <c r="AE1124" s="341">
        <f>HLOOKUP(AE$35,'3.  Distribution Rates'!$C$122:$P$133,12,FALSE)</f>
        <v>0</v>
      </c>
      <c r="AF1124" s="341">
        <f>HLOOKUP(AF$35,'3.  Distribution Rates'!$C$122:$P$133,12,FALSE)</f>
        <v>0</v>
      </c>
      <c r="AG1124" s="341">
        <f>HLOOKUP(AG$35,'3.  Distribution Rates'!$C$122:$P$133,12,FALSE)</f>
        <v>0</v>
      </c>
      <c r="AH1124" s="341">
        <f>HLOOKUP(AH$35,'3.  Distribution Rates'!$C$122:$P$133,12,FALSE)</f>
        <v>0</v>
      </c>
      <c r="AI1124" s="341">
        <f>HLOOKUP(AI$35,'3.  Distribution Rates'!$C$122:$P$133,12,FALSE)</f>
        <v>0</v>
      </c>
      <c r="AJ1124" s="341">
        <f>HLOOKUP(AJ$35,'3.  Distribution Rates'!$C$122:$P$133,12,FALSE)</f>
        <v>0</v>
      </c>
      <c r="AK1124" s="341">
        <f>HLOOKUP(AK$35,'3.  Distribution Rates'!$C$122:$P$133,12,FALSE)</f>
        <v>0</v>
      </c>
      <c r="AL1124" s="341">
        <f>HLOOKUP(AL$35,'3.  Distribution Rates'!$C$122:$P$133,12,FALSE)</f>
        <v>0</v>
      </c>
      <c r="AM1124" s="444"/>
    </row>
    <row r="1125" spans="2:39" ht="15">
      <c r="B1125" s="324" t="s">
        <v>353</v>
      </c>
      <c r="C1125" s="345"/>
      <c r="D1125" s="309"/>
      <c r="E1125" s="279"/>
      <c r="F1125" s="279"/>
      <c r="G1125" s="279"/>
      <c r="H1125" s="279"/>
      <c r="I1125" s="279"/>
      <c r="J1125" s="279"/>
      <c r="K1125" s="279"/>
      <c r="L1125" s="279"/>
      <c r="M1125" s="279"/>
      <c r="N1125" s="279"/>
      <c r="O1125" s="291"/>
      <c r="P1125" s="279"/>
      <c r="Q1125" s="279"/>
      <c r="R1125" s="279"/>
      <c r="S1125" s="309"/>
      <c r="T1125" s="309"/>
      <c r="U1125" s="309"/>
      <c r="V1125" s="309"/>
      <c r="W1125" s="279"/>
      <c r="X1125" s="279"/>
      <c r="Y1125" s="378">
        <f>'4.  2011-2014 LRAM'!Y143*Y1124</f>
        <v>0</v>
      </c>
      <c r="Z1125" s="378">
        <f>'4.  2011-2014 LRAM'!Z143*Z1124</f>
        <v>0</v>
      </c>
      <c r="AA1125" s="378">
        <f>'4.  2011-2014 LRAM'!AA143*AA1124</f>
        <v>0</v>
      </c>
      <c r="AB1125" s="378">
        <f>'4.  2011-2014 LRAM'!AB143*AB1124</f>
        <v>0</v>
      </c>
      <c r="AC1125" s="378">
        <f>'4.  2011-2014 LRAM'!AC143*AC1124</f>
        <v>0</v>
      </c>
      <c r="AD1125" s="378">
        <f>'4.  2011-2014 LRAM'!AD143*AD1124</f>
        <v>0</v>
      </c>
      <c r="AE1125" s="378">
        <f>'4.  2011-2014 LRAM'!AE143*AE1124</f>
        <v>0</v>
      </c>
      <c r="AF1125" s="378">
        <f>'4.  2011-2014 LRAM'!AF143*AF1124</f>
        <v>0</v>
      </c>
      <c r="AG1125" s="378">
        <f>'4.  2011-2014 LRAM'!AG143*AG1124</f>
        <v>0</v>
      </c>
      <c r="AH1125" s="378">
        <f>'4.  2011-2014 LRAM'!AH143*AH1124</f>
        <v>0</v>
      </c>
      <c r="AI1125" s="378">
        <f>'4.  2011-2014 LRAM'!AI143*AI1124</f>
        <v>0</v>
      </c>
      <c r="AJ1125" s="378">
        <f>'4.  2011-2014 LRAM'!AJ143*AJ1124</f>
        <v>0</v>
      </c>
      <c r="AK1125" s="378">
        <f>'4.  2011-2014 LRAM'!AK143*AK1124</f>
        <v>0</v>
      </c>
      <c r="AL1125" s="378">
        <f>'4.  2011-2014 LRAM'!AL143*AL1124</f>
        <v>0</v>
      </c>
      <c r="AM1125" s="629">
        <f t="shared" ref="AM1125:AM1134" si="3390">SUM(Y1125:AL1125)</f>
        <v>0</v>
      </c>
    </row>
    <row r="1126" spans="2:39" ht="15">
      <c r="B1126" s="324" t="s">
        <v>354</v>
      </c>
      <c r="C1126" s="345"/>
      <c r="D1126" s="309"/>
      <c r="E1126" s="279"/>
      <c r="F1126" s="279"/>
      <c r="G1126" s="279"/>
      <c r="H1126" s="279"/>
      <c r="I1126" s="279"/>
      <c r="J1126" s="279"/>
      <c r="K1126" s="279"/>
      <c r="L1126" s="279"/>
      <c r="M1126" s="279"/>
      <c r="N1126" s="279"/>
      <c r="O1126" s="291"/>
      <c r="P1126" s="279"/>
      <c r="Q1126" s="279"/>
      <c r="R1126" s="279"/>
      <c r="S1126" s="309"/>
      <c r="T1126" s="309"/>
      <c r="U1126" s="309"/>
      <c r="V1126" s="309"/>
      <c r="W1126" s="279"/>
      <c r="X1126" s="279"/>
      <c r="Y1126" s="378">
        <f>'4.  2011-2014 LRAM'!Y274*Y1124</f>
        <v>0</v>
      </c>
      <c r="Z1126" s="378">
        <f>'4.  2011-2014 LRAM'!Z274*Z1124</f>
        <v>0</v>
      </c>
      <c r="AA1126" s="378">
        <f>'4.  2011-2014 LRAM'!AA274*AA1124</f>
        <v>0</v>
      </c>
      <c r="AB1126" s="378">
        <f>'4.  2011-2014 LRAM'!AB274*AB1124</f>
        <v>0</v>
      </c>
      <c r="AC1126" s="378">
        <f>'4.  2011-2014 LRAM'!AC274*AC1124</f>
        <v>0</v>
      </c>
      <c r="AD1126" s="378">
        <f>'4.  2011-2014 LRAM'!AD274*AD1124</f>
        <v>0</v>
      </c>
      <c r="AE1126" s="378">
        <f>'4.  2011-2014 LRAM'!AE274*AE1124</f>
        <v>0</v>
      </c>
      <c r="AF1126" s="378">
        <f>'4.  2011-2014 LRAM'!AF274*AF1124</f>
        <v>0</v>
      </c>
      <c r="AG1126" s="378">
        <f>'4.  2011-2014 LRAM'!AG274*AG1124</f>
        <v>0</v>
      </c>
      <c r="AH1126" s="378">
        <f>'4.  2011-2014 LRAM'!AH274*AH1124</f>
        <v>0</v>
      </c>
      <c r="AI1126" s="378">
        <f>'4.  2011-2014 LRAM'!AI274*AI1124</f>
        <v>0</v>
      </c>
      <c r="AJ1126" s="378">
        <f>'4.  2011-2014 LRAM'!AJ274*AJ1124</f>
        <v>0</v>
      </c>
      <c r="AK1126" s="378">
        <f>'4.  2011-2014 LRAM'!AK274*AK1124</f>
        <v>0</v>
      </c>
      <c r="AL1126" s="378">
        <f>'4.  2011-2014 LRAM'!AL274*AL1124</f>
        <v>0</v>
      </c>
      <c r="AM1126" s="629">
        <f t="shared" si="3390"/>
        <v>0</v>
      </c>
    </row>
    <row r="1127" spans="2:39" ht="15">
      <c r="B1127" s="324" t="s">
        <v>355</v>
      </c>
      <c r="C1127" s="345"/>
      <c r="D1127" s="309"/>
      <c r="E1127" s="279"/>
      <c r="F1127" s="279"/>
      <c r="G1127" s="279"/>
      <c r="H1127" s="279"/>
      <c r="I1127" s="279"/>
      <c r="J1127" s="279"/>
      <c r="K1127" s="279"/>
      <c r="L1127" s="279"/>
      <c r="M1127" s="279"/>
      <c r="N1127" s="279"/>
      <c r="O1127" s="291"/>
      <c r="P1127" s="279"/>
      <c r="Q1127" s="279"/>
      <c r="R1127" s="279"/>
      <c r="S1127" s="309"/>
      <c r="T1127" s="309"/>
      <c r="U1127" s="309"/>
      <c r="V1127" s="309"/>
      <c r="W1127" s="279"/>
      <c r="X1127" s="279"/>
      <c r="Y1127" s="378">
        <f>'4.  2011-2014 LRAM'!Y404*Y1124</f>
        <v>0</v>
      </c>
      <c r="Z1127" s="378">
        <f>'4.  2011-2014 LRAM'!Z404*Z1124</f>
        <v>0</v>
      </c>
      <c r="AA1127" s="378">
        <f>'4.  2011-2014 LRAM'!AA404*AA1124</f>
        <v>0</v>
      </c>
      <c r="AB1127" s="378">
        <f>'4.  2011-2014 LRAM'!AB404*AB1124</f>
        <v>0</v>
      </c>
      <c r="AC1127" s="378">
        <f>'4.  2011-2014 LRAM'!AC404*AC1124</f>
        <v>0</v>
      </c>
      <c r="AD1127" s="378">
        <f>'4.  2011-2014 LRAM'!AD404*AD1124</f>
        <v>0</v>
      </c>
      <c r="AE1127" s="378">
        <f>'4.  2011-2014 LRAM'!AE404*AE1124</f>
        <v>0</v>
      </c>
      <c r="AF1127" s="378">
        <f>'4.  2011-2014 LRAM'!AF404*AF1124</f>
        <v>0</v>
      </c>
      <c r="AG1127" s="378">
        <f>'4.  2011-2014 LRAM'!AG404*AG1124</f>
        <v>0</v>
      </c>
      <c r="AH1127" s="378">
        <f>'4.  2011-2014 LRAM'!AH404*AH1124</f>
        <v>0</v>
      </c>
      <c r="AI1127" s="378">
        <f>'4.  2011-2014 LRAM'!AI404*AI1124</f>
        <v>0</v>
      </c>
      <c r="AJ1127" s="378">
        <f>'4.  2011-2014 LRAM'!AJ404*AJ1124</f>
        <v>0</v>
      </c>
      <c r="AK1127" s="378">
        <f>'4.  2011-2014 LRAM'!AK404*AK1124</f>
        <v>0</v>
      </c>
      <c r="AL1127" s="378">
        <f>'4.  2011-2014 LRAM'!AL404*AL1124</f>
        <v>0</v>
      </c>
      <c r="AM1127" s="629">
        <f t="shared" si="3390"/>
        <v>0</v>
      </c>
    </row>
    <row r="1128" spans="2:39" ht="15">
      <c r="B1128" s="324" t="s">
        <v>356</v>
      </c>
      <c r="C1128" s="345"/>
      <c r="D1128" s="309"/>
      <c r="E1128" s="279"/>
      <c r="F1128" s="279"/>
      <c r="G1128" s="279"/>
      <c r="H1128" s="279"/>
      <c r="I1128" s="279"/>
      <c r="J1128" s="279"/>
      <c r="K1128" s="279"/>
      <c r="L1128" s="279"/>
      <c r="M1128" s="279"/>
      <c r="N1128" s="279"/>
      <c r="O1128" s="291"/>
      <c r="P1128" s="279"/>
      <c r="Q1128" s="279"/>
      <c r="R1128" s="279"/>
      <c r="S1128" s="309"/>
      <c r="T1128" s="309"/>
      <c r="U1128" s="309"/>
      <c r="V1128" s="309"/>
      <c r="W1128" s="279"/>
      <c r="X1128" s="279"/>
      <c r="Y1128" s="378">
        <f>'4.  2011-2014 LRAM'!Y535*Y1124</f>
        <v>0</v>
      </c>
      <c r="Z1128" s="378">
        <f>'4.  2011-2014 LRAM'!Z535*Z1124</f>
        <v>0</v>
      </c>
      <c r="AA1128" s="378">
        <f>'4.  2011-2014 LRAM'!AA535*AA1124</f>
        <v>0</v>
      </c>
      <c r="AB1128" s="378">
        <f>'4.  2011-2014 LRAM'!AB535*AB1124</f>
        <v>0</v>
      </c>
      <c r="AC1128" s="378">
        <f>'4.  2011-2014 LRAM'!AC535*AC1124</f>
        <v>0</v>
      </c>
      <c r="AD1128" s="378">
        <f>'4.  2011-2014 LRAM'!AD535*AD1124</f>
        <v>0</v>
      </c>
      <c r="AE1128" s="378">
        <f>'4.  2011-2014 LRAM'!AE535*AE1124</f>
        <v>0</v>
      </c>
      <c r="AF1128" s="378">
        <f>'4.  2011-2014 LRAM'!AF535*AF1124</f>
        <v>0</v>
      </c>
      <c r="AG1128" s="378">
        <f>'4.  2011-2014 LRAM'!AG535*AG1124</f>
        <v>0</v>
      </c>
      <c r="AH1128" s="378">
        <f>'4.  2011-2014 LRAM'!AH535*AH1124</f>
        <v>0</v>
      </c>
      <c r="AI1128" s="378">
        <f>'4.  2011-2014 LRAM'!AI535*AI1124</f>
        <v>0</v>
      </c>
      <c r="AJ1128" s="378">
        <f>'4.  2011-2014 LRAM'!AJ535*AJ1124</f>
        <v>0</v>
      </c>
      <c r="AK1128" s="378">
        <f>'4.  2011-2014 LRAM'!AK535*AK1124</f>
        <v>0</v>
      </c>
      <c r="AL1128" s="378">
        <f>'4.  2011-2014 LRAM'!AL535*AL1124</f>
        <v>0</v>
      </c>
      <c r="AM1128" s="629">
        <f t="shared" si="3390"/>
        <v>0</v>
      </c>
    </row>
    <row r="1129" spans="2:39" ht="15">
      <c r="B1129" s="324" t="s">
        <v>357</v>
      </c>
      <c r="C1129" s="345"/>
      <c r="D1129" s="309"/>
      <c r="E1129" s="279"/>
      <c r="F1129" s="279"/>
      <c r="G1129" s="279"/>
      <c r="H1129" s="279"/>
      <c r="I1129" s="279"/>
      <c r="J1129" s="279"/>
      <c r="K1129" s="279"/>
      <c r="L1129" s="279"/>
      <c r="M1129" s="279"/>
      <c r="N1129" s="279"/>
      <c r="O1129" s="291"/>
      <c r="P1129" s="279"/>
      <c r="Q1129" s="279"/>
      <c r="R1129" s="279"/>
      <c r="S1129" s="309"/>
      <c r="T1129" s="309"/>
      <c r="U1129" s="309"/>
      <c r="V1129" s="309"/>
      <c r="W1129" s="279"/>
      <c r="X1129" s="279"/>
      <c r="Y1129" s="378">
        <f t="shared" ref="Y1129:AL1129" si="3391">Y214*Y1124</f>
        <v>0</v>
      </c>
      <c r="Z1129" s="378">
        <f t="shared" si="3391"/>
        <v>0</v>
      </c>
      <c r="AA1129" s="378">
        <f t="shared" si="3391"/>
        <v>0</v>
      </c>
      <c r="AB1129" s="378">
        <f t="shared" si="3391"/>
        <v>0</v>
      </c>
      <c r="AC1129" s="378">
        <f t="shared" si="3391"/>
        <v>0</v>
      </c>
      <c r="AD1129" s="378">
        <f t="shared" si="3391"/>
        <v>0</v>
      </c>
      <c r="AE1129" s="378">
        <f t="shared" si="3391"/>
        <v>0</v>
      </c>
      <c r="AF1129" s="378">
        <f t="shared" si="3391"/>
        <v>0</v>
      </c>
      <c r="AG1129" s="378">
        <f t="shared" si="3391"/>
        <v>0</v>
      </c>
      <c r="AH1129" s="378">
        <f t="shared" si="3391"/>
        <v>0</v>
      </c>
      <c r="AI1129" s="378">
        <f t="shared" si="3391"/>
        <v>0</v>
      </c>
      <c r="AJ1129" s="378">
        <f t="shared" si="3391"/>
        <v>0</v>
      </c>
      <c r="AK1129" s="378">
        <f t="shared" si="3391"/>
        <v>0</v>
      </c>
      <c r="AL1129" s="378">
        <f t="shared" si="3391"/>
        <v>0</v>
      </c>
      <c r="AM1129" s="629">
        <f t="shared" si="3390"/>
        <v>0</v>
      </c>
    </row>
    <row r="1130" spans="2:39" ht="15">
      <c r="B1130" s="324" t="s">
        <v>358</v>
      </c>
      <c r="C1130" s="345"/>
      <c r="D1130" s="309"/>
      <c r="E1130" s="279"/>
      <c r="F1130" s="279"/>
      <c r="G1130" s="279"/>
      <c r="H1130" s="279"/>
      <c r="I1130" s="279"/>
      <c r="J1130" s="279"/>
      <c r="K1130" s="279"/>
      <c r="L1130" s="279"/>
      <c r="M1130" s="279"/>
      <c r="N1130" s="279"/>
      <c r="O1130" s="291"/>
      <c r="P1130" s="279"/>
      <c r="Q1130" s="279"/>
      <c r="R1130" s="279"/>
      <c r="S1130" s="309"/>
      <c r="T1130" s="309"/>
      <c r="U1130" s="309"/>
      <c r="V1130" s="309"/>
      <c r="W1130" s="279"/>
      <c r="X1130" s="279"/>
      <c r="Y1130" s="378">
        <f t="shared" ref="Y1130:AL1130" si="3392">Y398*Y1124</f>
        <v>0</v>
      </c>
      <c r="Z1130" s="378">
        <f t="shared" si="3392"/>
        <v>0</v>
      </c>
      <c r="AA1130" s="378">
        <f t="shared" si="3392"/>
        <v>0</v>
      </c>
      <c r="AB1130" s="378">
        <f t="shared" si="3392"/>
        <v>0</v>
      </c>
      <c r="AC1130" s="378">
        <f t="shared" si="3392"/>
        <v>0</v>
      </c>
      <c r="AD1130" s="378">
        <f t="shared" si="3392"/>
        <v>0</v>
      </c>
      <c r="AE1130" s="378">
        <f t="shared" si="3392"/>
        <v>0</v>
      </c>
      <c r="AF1130" s="378">
        <f t="shared" si="3392"/>
        <v>0</v>
      </c>
      <c r="AG1130" s="378">
        <f t="shared" si="3392"/>
        <v>0</v>
      </c>
      <c r="AH1130" s="378">
        <f t="shared" si="3392"/>
        <v>0</v>
      </c>
      <c r="AI1130" s="378">
        <f t="shared" si="3392"/>
        <v>0</v>
      </c>
      <c r="AJ1130" s="378">
        <f t="shared" si="3392"/>
        <v>0</v>
      </c>
      <c r="AK1130" s="378">
        <f t="shared" si="3392"/>
        <v>0</v>
      </c>
      <c r="AL1130" s="378">
        <f t="shared" si="3392"/>
        <v>0</v>
      </c>
      <c r="AM1130" s="629">
        <f t="shared" si="3390"/>
        <v>0</v>
      </c>
    </row>
    <row r="1131" spans="2:39" ht="15">
      <c r="B1131" s="324" t="s">
        <v>359</v>
      </c>
      <c r="C1131" s="345"/>
      <c r="D1131" s="309"/>
      <c r="E1131" s="279"/>
      <c r="F1131" s="279"/>
      <c r="G1131" s="279"/>
      <c r="H1131" s="279"/>
      <c r="I1131" s="279"/>
      <c r="J1131" s="279"/>
      <c r="K1131" s="279"/>
      <c r="L1131" s="279"/>
      <c r="M1131" s="279"/>
      <c r="N1131" s="279"/>
      <c r="O1131" s="291"/>
      <c r="P1131" s="279"/>
      <c r="Q1131" s="279"/>
      <c r="R1131" s="279"/>
      <c r="S1131" s="309"/>
      <c r="T1131" s="309"/>
      <c r="U1131" s="309"/>
      <c r="V1131" s="309"/>
      <c r="W1131" s="279"/>
      <c r="X1131" s="279"/>
      <c r="Y1131" s="378">
        <f t="shared" ref="Y1131:AL1131" si="3393">Y588*Y1124</f>
        <v>0</v>
      </c>
      <c r="Z1131" s="378">
        <f t="shared" si="3393"/>
        <v>0</v>
      </c>
      <c r="AA1131" s="378">
        <f t="shared" si="3393"/>
        <v>0</v>
      </c>
      <c r="AB1131" s="378">
        <f t="shared" si="3393"/>
        <v>0</v>
      </c>
      <c r="AC1131" s="378">
        <f t="shared" si="3393"/>
        <v>0</v>
      </c>
      <c r="AD1131" s="378">
        <f t="shared" si="3393"/>
        <v>0</v>
      </c>
      <c r="AE1131" s="378">
        <f t="shared" si="3393"/>
        <v>0</v>
      </c>
      <c r="AF1131" s="378">
        <f t="shared" si="3393"/>
        <v>0</v>
      </c>
      <c r="AG1131" s="378">
        <f t="shared" si="3393"/>
        <v>0</v>
      </c>
      <c r="AH1131" s="378">
        <f t="shared" si="3393"/>
        <v>0</v>
      </c>
      <c r="AI1131" s="378">
        <f t="shared" si="3393"/>
        <v>0</v>
      </c>
      <c r="AJ1131" s="378">
        <f t="shared" si="3393"/>
        <v>0</v>
      </c>
      <c r="AK1131" s="378">
        <f t="shared" si="3393"/>
        <v>0</v>
      </c>
      <c r="AL1131" s="378">
        <f t="shared" si="3393"/>
        <v>0</v>
      </c>
      <c r="AM1131" s="629">
        <f t="shared" si="3390"/>
        <v>0</v>
      </c>
    </row>
    <row r="1132" spans="2:39" ht="15">
      <c r="B1132" s="324" t="s">
        <v>360</v>
      </c>
      <c r="C1132" s="345"/>
      <c r="D1132" s="309"/>
      <c r="E1132" s="279"/>
      <c r="F1132" s="279"/>
      <c r="G1132" s="279"/>
      <c r="H1132" s="279"/>
      <c r="I1132" s="279"/>
      <c r="J1132" s="279"/>
      <c r="K1132" s="279"/>
      <c r="L1132" s="279"/>
      <c r="M1132" s="279"/>
      <c r="N1132" s="279"/>
      <c r="O1132" s="291"/>
      <c r="P1132" s="279"/>
      <c r="Q1132" s="279"/>
      <c r="R1132" s="279"/>
      <c r="S1132" s="309"/>
      <c r="T1132" s="309"/>
      <c r="U1132" s="309"/>
      <c r="V1132" s="309"/>
      <c r="W1132" s="279"/>
      <c r="X1132" s="279"/>
      <c r="Y1132" s="378">
        <f t="shared" ref="Y1132:AL1132" si="3394">Y772*Y1124</f>
        <v>0</v>
      </c>
      <c r="Z1132" s="378">
        <f t="shared" si="3394"/>
        <v>0</v>
      </c>
      <c r="AA1132" s="378">
        <f t="shared" si="3394"/>
        <v>0</v>
      </c>
      <c r="AB1132" s="378">
        <f t="shared" si="3394"/>
        <v>0</v>
      </c>
      <c r="AC1132" s="378">
        <f t="shared" si="3394"/>
        <v>0</v>
      </c>
      <c r="AD1132" s="378">
        <f t="shared" si="3394"/>
        <v>0</v>
      </c>
      <c r="AE1132" s="378">
        <f t="shared" si="3394"/>
        <v>0</v>
      </c>
      <c r="AF1132" s="378">
        <f t="shared" si="3394"/>
        <v>0</v>
      </c>
      <c r="AG1132" s="378">
        <f t="shared" si="3394"/>
        <v>0</v>
      </c>
      <c r="AH1132" s="378">
        <f t="shared" si="3394"/>
        <v>0</v>
      </c>
      <c r="AI1132" s="378">
        <f t="shared" si="3394"/>
        <v>0</v>
      </c>
      <c r="AJ1132" s="378">
        <f t="shared" si="3394"/>
        <v>0</v>
      </c>
      <c r="AK1132" s="378">
        <f t="shared" si="3394"/>
        <v>0</v>
      </c>
      <c r="AL1132" s="378">
        <f t="shared" si="3394"/>
        <v>0</v>
      </c>
      <c r="AM1132" s="629">
        <f t="shared" si="3390"/>
        <v>0</v>
      </c>
    </row>
    <row r="1133" spans="2:39" ht="15">
      <c r="B1133" s="324" t="s">
        <v>361</v>
      </c>
      <c r="C1133" s="345"/>
      <c r="D1133" s="309"/>
      <c r="E1133" s="279"/>
      <c r="F1133" s="279"/>
      <c r="G1133" s="279"/>
      <c r="H1133" s="279"/>
      <c r="I1133" s="279"/>
      <c r="J1133" s="279"/>
      <c r="K1133" s="279"/>
      <c r="L1133" s="279"/>
      <c r="M1133" s="279"/>
      <c r="N1133" s="279"/>
      <c r="O1133" s="291"/>
      <c r="P1133" s="279"/>
      <c r="Q1133" s="279"/>
      <c r="R1133" s="279"/>
      <c r="S1133" s="309"/>
      <c r="T1133" s="309"/>
      <c r="U1133" s="309"/>
      <c r="V1133" s="309"/>
      <c r="W1133" s="279"/>
      <c r="X1133" s="279"/>
      <c r="Y1133" s="378">
        <f t="shared" ref="Y1133:AL1133" si="3395">Y955*Y1124</f>
        <v>0</v>
      </c>
      <c r="Z1133" s="378">
        <f t="shared" si="3395"/>
        <v>0</v>
      </c>
      <c r="AA1133" s="378">
        <f t="shared" si="3395"/>
        <v>0</v>
      </c>
      <c r="AB1133" s="378">
        <f t="shared" si="3395"/>
        <v>0</v>
      </c>
      <c r="AC1133" s="378">
        <f t="shared" si="3395"/>
        <v>0</v>
      </c>
      <c r="AD1133" s="378">
        <f t="shared" si="3395"/>
        <v>0</v>
      </c>
      <c r="AE1133" s="378">
        <f t="shared" si="3395"/>
        <v>0</v>
      </c>
      <c r="AF1133" s="378">
        <f t="shared" si="3395"/>
        <v>0</v>
      </c>
      <c r="AG1133" s="378">
        <f t="shared" si="3395"/>
        <v>0</v>
      </c>
      <c r="AH1133" s="378">
        <f t="shared" si="3395"/>
        <v>0</v>
      </c>
      <c r="AI1133" s="378">
        <f t="shared" si="3395"/>
        <v>0</v>
      </c>
      <c r="AJ1133" s="378">
        <f t="shared" si="3395"/>
        <v>0</v>
      </c>
      <c r="AK1133" s="378">
        <f t="shared" si="3395"/>
        <v>0</v>
      </c>
      <c r="AL1133" s="378">
        <f t="shared" si="3395"/>
        <v>0</v>
      </c>
      <c r="AM1133" s="629">
        <f t="shared" si="3390"/>
        <v>0</v>
      </c>
    </row>
    <row r="1134" spans="2:39" ht="15">
      <c r="B1134" s="324" t="s">
        <v>362</v>
      </c>
      <c r="C1134" s="345"/>
      <c r="D1134" s="309"/>
      <c r="E1134" s="279"/>
      <c r="F1134" s="279"/>
      <c r="G1134" s="279"/>
      <c r="H1134" s="279"/>
      <c r="I1134" s="279"/>
      <c r="J1134" s="279"/>
      <c r="K1134" s="279"/>
      <c r="L1134" s="279"/>
      <c r="M1134" s="279"/>
      <c r="N1134" s="279"/>
      <c r="O1134" s="291"/>
      <c r="P1134" s="279"/>
      <c r="Q1134" s="279"/>
      <c r="R1134" s="279"/>
      <c r="S1134" s="309"/>
      <c r="T1134" s="309"/>
      <c r="U1134" s="309"/>
      <c r="V1134" s="309"/>
      <c r="W1134" s="279"/>
      <c r="X1134" s="279"/>
      <c r="Y1134" s="378">
        <f>Y1121*Y1124</f>
        <v>0</v>
      </c>
      <c r="Z1134" s="378">
        <f>Z1121*Z1124</f>
        <v>0</v>
      </c>
      <c r="AA1134" s="378">
        <f t="shared" ref="AA1134:AL1134" si="3396">AA1121*AA1124</f>
        <v>0</v>
      </c>
      <c r="AB1134" s="378">
        <f t="shared" si="3396"/>
        <v>0</v>
      </c>
      <c r="AC1134" s="378">
        <f t="shared" si="3396"/>
        <v>0</v>
      </c>
      <c r="AD1134" s="378">
        <f t="shared" si="3396"/>
        <v>0</v>
      </c>
      <c r="AE1134" s="378">
        <f t="shared" si="3396"/>
        <v>0</v>
      </c>
      <c r="AF1134" s="378">
        <f t="shared" si="3396"/>
        <v>0</v>
      </c>
      <c r="AG1134" s="378">
        <f t="shared" si="3396"/>
        <v>0</v>
      </c>
      <c r="AH1134" s="378">
        <f t="shared" si="3396"/>
        <v>0</v>
      </c>
      <c r="AI1134" s="378">
        <f t="shared" si="3396"/>
        <v>0</v>
      </c>
      <c r="AJ1134" s="378">
        <f t="shared" si="3396"/>
        <v>0</v>
      </c>
      <c r="AK1134" s="378">
        <f t="shared" si="3396"/>
        <v>0</v>
      </c>
      <c r="AL1134" s="378">
        <f t="shared" si="3396"/>
        <v>0</v>
      </c>
      <c r="AM1134" s="629">
        <f t="shared" si="3390"/>
        <v>0</v>
      </c>
    </row>
    <row r="1135" spans="2:39" ht="15.6">
      <c r="B1135" s="349" t="s">
        <v>352</v>
      </c>
      <c r="C1135" s="345"/>
      <c r="D1135" s="336"/>
      <c r="E1135" s="334"/>
      <c r="F1135" s="334"/>
      <c r="G1135" s="334"/>
      <c r="H1135" s="334"/>
      <c r="I1135" s="334"/>
      <c r="J1135" s="334"/>
      <c r="K1135" s="334"/>
      <c r="L1135" s="334"/>
      <c r="M1135" s="334"/>
      <c r="N1135" s="334"/>
      <c r="O1135" s="300"/>
      <c r="P1135" s="334"/>
      <c r="Q1135" s="334"/>
      <c r="R1135" s="334"/>
      <c r="S1135" s="336"/>
      <c r="T1135" s="336"/>
      <c r="U1135" s="336"/>
      <c r="V1135" s="336"/>
      <c r="W1135" s="334"/>
      <c r="X1135" s="334"/>
      <c r="Y1135" s="346">
        <f>SUM(Y1125:Y1134)</f>
        <v>0</v>
      </c>
      <c r="Z1135" s="346">
        <f t="shared" ref="Z1135:AE1135" si="3397">SUM(Z1125:Z1134)</f>
        <v>0</v>
      </c>
      <c r="AA1135" s="346">
        <f t="shared" si="3397"/>
        <v>0</v>
      </c>
      <c r="AB1135" s="346">
        <f t="shared" si="3397"/>
        <v>0</v>
      </c>
      <c r="AC1135" s="346">
        <f t="shared" si="3397"/>
        <v>0</v>
      </c>
      <c r="AD1135" s="346">
        <f t="shared" si="3397"/>
        <v>0</v>
      </c>
      <c r="AE1135" s="346">
        <f t="shared" si="3397"/>
        <v>0</v>
      </c>
      <c r="AF1135" s="346">
        <f>SUM(AF1125:AF1134)</f>
        <v>0</v>
      </c>
      <c r="AG1135" s="346">
        <f t="shared" ref="AG1135:AL1135" si="3398">SUM(AG1125:AG1134)</f>
        <v>0</v>
      </c>
      <c r="AH1135" s="346">
        <f t="shared" si="3398"/>
        <v>0</v>
      </c>
      <c r="AI1135" s="346">
        <f t="shared" si="3398"/>
        <v>0</v>
      </c>
      <c r="AJ1135" s="346">
        <f t="shared" si="3398"/>
        <v>0</v>
      </c>
      <c r="AK1135" s="346">
        <f t="shared" si="3398"/>
        <v>0</v>
      </c>
      <c r="AL1135" s="346">
        <f t="shared" si="3398"/>
        <v>0</v>
      </c>
      <c r="AM1135" s="407">
        <f>SUM(AM1125:AM1134)</f>
        <v>0</v>
      </c>
    </row>
    <row r="1136" spans="2:39" ht="15.6">
      <c r="B1136" s="349" t="s">
        <v>351</v>
      </c>
      <c r="C1136" s="345"/>
      <c r="D1136" s="350"/>
      <c r="E1136" s="334"/>
      <c r="F1136" s="334"/>
      <c r="G1136" s="334"/>
      <c r="H1136" s="334"/>
      <c r="I1136" s="334"/>
      <c r="J1136" s="334"/>
      <c r="K1136" s="334"/>
      <c r="L1136" s="334"/>
      <c r="M1136" s="334"/>
      <c r="N1136" s="334"/>
      <c r="O1136" s="300"/>
      <c r="P1136" s="334"/>
      <c r="Q1136" s="334"/>
      <c r="R1136" s="334"/>
      <c r="S1136" s="336"/>
      <c r="T1136" s="336"/>
      <c r="U1136" s="336"/>
      <c r="V1136" s="336"/>
      <c r="W1136" s="334"/>
      <c r="X1136" s="334"/>
      <c r="Y1136" s="347">
        <f>Y1122*Y1124</f>
        <v>0</v>
      </c>
      <c r="Z1136" s="347">
        <f t="shared" ref="Z1136:AE1136" si="3399">Z1122*Z1124</f>
        <v>0</v>
      </c>
      <c r="AA1136" s="347">
        <f>AA1122*AA1124</f>
        <v>0</v>
      </c>
      <c r="AB1136" s="347">
        <f t="shared" si="3399"/>
        <v>0</v>
      </c>
      <c r="AC1136" s="347">
        <f t="shared" si="3399"/>
        <v>0</v>
      </c>
      <c r="AD1136" s="347">
        <f t="shared" si="3399"/>
        <v>0</v>
      </c>
      <c r="AE1136" s="347">
        <f t="shared" si="3399"/>
        <v>0</v>
      </c>
      <c r="AF1136" s="347">
        <f t="shared" ref="AF1136:AL1136" si="3400">AF1122*AF1124</f>
        <v>0</v>
      </c>
      <c r="AG1136" s="347">
        <f t="shared" si="3400"/>
        <v>0</v>
      </c>
      <c r="AH1136" s="347">
        <f t="shared" si="3400"/>
        <v>0</v>
      </c>
      <c r="AI1136" s="347">
        <f t="shared" si="3400"/>
        <v>0</v>
      </c>
      <c r="AJ1136" s="347">
        <f t="shared" si="3400"/>
        <v>0</v>
      </c>
      <c r="AK1136" s="347">
        <f t="shared" si="3400"/>
        <v>0</v>
      </c>
      <c r="AL1136" s="347">
        <f t="shared" si="3400"/>
        <v>0</v>
      </c>
      <c r="AM1136" s="407">
        <f>SUM(Y1136:AL1136)</f>
        <v>0</v>
      </c>
    </row>
    <row r="1137" spans="2:39" ht="15.6">
      <c r="B1137" s="349" t="s">
        <v>350</v>
      </c>
      <c r="C1137" s="345"/>
      <c r="D1137" s="350"/>
      <c r="E1137" s="334"/>
      <c r="F1137" s="334"/>
      <c r="G1137" s="334"/>
      <c r="H1137" s="334"/>
      <c r="I1137" s="334"/>
      <c r="J1137" s="334"/>
      <c r="K1137" s="334"/>
      <c r="L1137" s="334"/>
      <c r="M1137" s="334"/>
      <c r="N1137" s="334"/>
      <c r="O1137" s="300"/>
      <c r="P1137" s="334"/>
      <c r="Q1137" s="334"/>
      <c r="R1137" s="334"/>
      <c r="S1137" s="350"/>
      <c r="T1137" s="350"/>
      <c r="U1137" s="350"/>
      <c r="V1137" s="350"/>
      <c r="W1137" s="334"/>
      <c r="X1137" s="334"/>
      <c r="Y1137" s="351"/>
      <c r="Z1137" s="351"/>
      <c r="AA1137" s="351"/>
      <c r="AB1137" s="351"/>
      <c r="AC1137" s="351"/>
      <c r="AD1137" s="351"/>
      <c r="AE1137" s="351"/>
      <c r="AF1137" s="351"/>
      <c r="AG1137" s="351"/>
      <c r="AH1137" s="351"/>
      <c r="AI1137" s="351"/>
      <c r="AJ1137" s="351"/>
      <c r="AK1137" s="351"/>
      <c r="AL1137" s="351"/>
      <c r="AM1137" s="407">
        <f>AM1135-AM1136</f>
        <v>0</v>
      </c>
    </row>
    <row r="1138" spans="2:39" ht="15">
      <c r="B1138" s="381"/>
      <c r="C1138" s="445"/>
      <c r="D1138" s="445"/>
      <c r="E1138" s="446"/>
      <c r="F1138" s="446"/>
      <c r="G1138" s="446"/>
      <c r="H1138" s="446"/>
      <c r="I1138" s="446"/>
      <c r="J1138" s="446"/>
      <c r="K1138" s="446"/>
      <c r="L1138" s="446"/>
      <c r="M1138" s="446"/>
      <c r="N1138" s="446"/>
      <c r="O1138" s="447"/>
      <c r="P1138" s="446"/>
      <c r="Q1138" s="446"/>
      <c r="R1138" s="446"/>
      <c r="S1138" s="445"/>
      <c r="T1138" s="448"/>
      <c r="U1138" s="445"/>
      <c r="V1138" s="445"/>
      <c r="W1138" s="446"/>
      <c r="X1138" s="446"/>
      <c r="Y1138" s="449"/>
      <c r="Z1138" s="449"/>
      <c r="AA1138" s="449"/>
      <c r="AB1138" s="449"/>
      <c r="AC1138" s="449"/>
      <c r="AD1138" s="449"/>
      <c r="AE1138" s="449"/>
      <c r="AF1138" s="449"/>
      <c r="AG1138" s="449"/>
      <c r="AH1138" s="449"/>
      <c r="AI1138" s="449"/>
      <c r="AJ1138" s="449"/>
      <c r="AK1138" s="449"/>
      <c r="AL1138" s="449"/>
      <c r="AM1138" s="386"/>
    </row>
    <row r="1139" spans="2:39" ht="19.5" customHeight="1">
      <c r="B1139" s="368" t="s">
        <v>590</v>
      </c>
      <c r="C1139" s="387"/>
      <c r="D1139" s="388"/>
      <c r="E1139" s="388"/>
      <c r="F1139" s="388"/>
      <c r="G1139" s="388"/>
      <c r="H1139" s="388"/>
      <c r="I1139" s="388"/>
      <c r="J1139" s="388"/>
      <c r="K1139" s="388"/>
      <c r="L1139" s="388"/>
      <c r="M1139" s="388"/>
      <c r="N1139" s="388"/>
      <c r="O1139" s="388"/>
      <c r="P1139" s="388"/>
      <c r="Q1139" s="388"/>
      <c r="R1139" s="388"/>
      <c r="S1139" s="371"/>
      <c r="T1139" s="372"/>
      <c r="U1139" s="388"/>
      <c r="V1139" s="388"/>
      <c r="W1139" s="388"/>
      <c r="X1139" s="388"/>
      <c r="Y1139" s="409"/>
      <c r="Z1139" s="409"/>
      <c r="AA1139" s="409"/>
      <c r="AB1139" s="409"/>
      <c r="AC1139" s="409"/>
      <c r="AD1139" s="409"/>
      <c r="AE1139" s="409"/>
      <c r="AF1139" s="409"/>
      <c r="AG1139" s="409"/>
      <c r="AH1139" s="409"/>
      <c r="AI1139" s="409"/>
      <c r="AJ1139" s="409"/>
      <c r="AK1139" s="409"/>
      <c r="AL1139" s="409"/>
      <c r="AM1139" s="389"/>
    </row>
    <row r="1141" spans="2:39">
      <c r="B1141" s="590" t="s">
        <v>525</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3:AM403"/>
    <mergeCell ref="Y219:AM219"/>
    <mergeCell ref="N34:N35"/>
    <mergeCell ref="P34:X34"/>
    <mergeCell ref="Y34:AM34"/>
    <mergeCell ref="P403:X403"/>
    <mergeCell ref="B219:B220"/>
    <mergeCell ref="C219:C220"/>
    <mergeCell ref="E219:M219"/>
    <mergeCell ref="N219:N220"/>
    <mergeCell ref="P219:X219"/>
    <mergeCell ref="C403:C404"/>
    <mergeCell ref="E403:M403"/>
    <mergeCell ref="N403:N404"/>
    <mergeCell ref="B593:B594"/>
    <mergeCell ref="C593:C594"/>
    <mergeCell ref="E593:M593"/>
    <mergeCell ref="N593:N594"/>
    <mergeCell ref="B403:B404"/>
    <mergeCell ref="Y960:AM960"/>
    <mergeCell ref="P593:X593"/>
    <mergeCell ref="B777:B778"/>
    <mergeCell ref="C777:C778"/>
    <mergeCell ref="E777:M777"/>
    <mergeCell ref="N777:N778"/>
    <mergeCell ref="P777:X777"/>
    <mergeCell ref="Y777:AM777"/>
    <mergeCell ref="Y593:AM593"/>
    <mergeCell ref="P960:X960"/>
    <mergeCell ref="N960:N961"/>
    <mergeCell ref="B960:B961"/>
    <mergeCell ref="C960:C961"/>
    <mergeCell ref="E960:M960"/>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92" location="'5.  2015-2020 LRAM'!A1" display="Return to top"/>
    <hyperlink ref="C28" location="Table_5_e.__2019_Lost_Revenues_Work_Form" display="Table 5-e.  2019 Lost Revenues"/>
    <hyperlink ref="C29" location="Table_5_f.__2020_Lost_Revenues_Work_Form" display="Table 5-f.  2020 Lost Revenues"/>
    <hyperlink ref="D218" location="'5.  2015-2020 LRAM'!A1" display="Return to top"/>
    <hyperlink ref="D402" location="'5.  2015-2020 LRAM'!A1" display="Return to top"/>
    <hyperlink ref="D776" location="'5.  2015-2020 LRAM'!A1" display="Return to top"/>
    <hyperlink ref="D959" location="'5.  2015-2020 LRAM'!A1" display="Return to top"/>
    <hyperlink ref="B1141" location="'5.  2015-2020 LRAM'!A1" display="Return to top"/>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ignoredErrors>
    <ignoredError sqref="Q136" unlockedFormula="1"/>
  </ignoredError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AB165"/>
  <sheetViews>
    <sheetView topLeftCell="A126" zoomScale="90" zoomScaleNormal="90" workbookViewId="0">
      <selection activeCell="H154" sqref="H154"/>
    </sheetView>
  </sheetViews>
  <sheetFormatPr defaultColWidth="9.109375" defaultRowHeight="14.4"/>
  <cols>
    <col min="1" max="1" width="4.44140625" style="12" customWidth="1"/>
    <col min="2" max="2" width="19.44140625" style="11" customWidth="1"/>
    <col min="3" max="3" width="30.88671875" style="12" customWidth="1"/>
    <col min="4" max="4" width="5" style="12" customWidth="1"/>
    <col min="5" max="5" width="14.33203125" style="12" customWidth="1"/>
    <col min="6" max="6" width="15.109375" style="12" customWidth="1"/>
    <col min="7" max="7" width="11.44140625" style="12" customWidth="1"/>
    <col min="8" max="8" width="13" style="18" customWidth="1"/>
    <col min="9" max="10" width="14" style="12" customWidth="1"/>
    <col min="11" max="11" width="18" style="12" customWidth="1"/>
    <col min="12" max="12" width="19.109375" style="12" customWidth="1"/>
    <col min="13" max="13" width="16.88671875" style="12" customWidth="1"/>
    <col min="14" max="14" width="16" style="12" customWidth="1"/>
    <col min="15" max="15" width="14.44140625" style="12" customWidth="1"/>
    <col min="16" max="16" width="14.6640625" style="12" customWidth="1"/>
    <col min="17" max="17" width="14" style="12" customWidth="1"/>
    <col min="18" max="18" width="15.6640625" style="12" customWidth="1"/>
    <col min="19" max="19" width="14.109375" style="12" customWidth="1"/>
    <col min="20" max="22" width="15" style="12" customWidth="1"/>
    <col min="23" max="23" width="13.44140625" style="12" customWidth="1"/>
    <col min="24" max="24" width="4.109375" style="12" customWidth="1"/>
    <col min="25" max="16384" width="9.10937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550</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504</v>
      </c>
      <c r="C8" s="867" t="s">
        <v>666</v>
      </c>
      <c r="D8" s="867"/>
      <c r="E8" s="867"/>
      <c r="F8" s="867"/>
      <c r="G8" s="867"/>
      <c r="H8" s="867"/>
      <c r="I8" s="867"/>
      <c r="J8" s="867"/>
      <c r="K8" s="867"/>
      <c r="L8" s="867"/>
      <c r="M8" s="867"/>
      <c r="N8" s="867"/>
      <c r="O8" s="867"/>
      <c r="P8" s="867"/>
      <c r="Q8" s="867"/>
      <c r="R8" s="867"/>
      <c r="S8" s="867"/>
      <c r="T8" s="105"/>
      <c r="U8" s="105"/>
      <c r="V8" s="105"/>
      <c r="W8" s="105"/>
    </row>
    <row r="9" spans="1:28" s="9" customFormat="1" ht="47.1" customHeight="1">
      <c r="B9" s="55"/>
      <c r="C9" s="825" t="s">
        <v>677</v>
      </c>
      <c r="D9" s="825"/>
      <c r="E9" s="825"/>
      <c r="F9" s="825"/>
      <c r="G9" s="825"/>
      <c r="H9" s="825"/>
      <c r="I9" s="825"/>
      <c r="J9" s="825"/>
      <c r="K9" s="825"/>
      <c r="L9" s="825"/>
      <c r="M9" s="825"/>
      <c r="N9" s="825"/>
      <c r="O9" s="825"/>
      <c r="P9" s="825"/>
      <c r="Q9" s="825"/>
      <c r="R9" s="825"/>
      <c r="S9" s="825"/>
      <c r="T9" s="105"/>
      <c r="U9" s="105"/>
      <c r="V9" s="105"/>
      <c r="W9" s="105"/>
    </row>
    <row r="10" spans="1:28" s="9" customFormat="1" ht="38.1" customHeight="1">
      <c r="B10" s="88"/>
      <c r="C10" s="845" t="s">
        <v>678</v>
      </c>
      <c r="D10" s="825"/>
      <c r="E10" s="825"/>
      <c r="F10" s="825"/>
      <c r="G10" s="825"/>
      <c r="H10" s="825"/>
      <c r="I10" s="825"/>
      <c r="J10" s="825"/>
      <c r="K10" s="825"/>
      <c r="L10" s="825"/>
      <c r="M10" s="825"/>
      <c r="N10" s="825"/>
      <c r="O10" s="825"/>
      <c r="P10" s="825"/>
      <c r="Q10" s="825"/>
      <c r="R10" s="825"/>
      <c r="S10" s="825"/>
      <c r="T10" s="88"/>
      <c r="U10" s="88"/>
      <c r="V10" s="88"/>
    </row>
    <row r="11" spans="1:28" ht="32.4"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66" t="s">
        <v>235</v>
      </c>
      <c r="C12" s="866"/>
      <c r="D12" s="181"/>
      <c r="E12" s="182" t="s">
        <v>236</v>
      </c>
      <c r="F12" s="51"/>
      <c r="G12" s="51"/>
      <c r="H12" s="44"/>
      <c r="I12" s="51"/>
      <c r="K12" s="592" t="s">
        <v>534</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471</v>
      </c>
      <c r="D14" s="203"/>
      <c r="E14" s="204" t="s">
        <v>62</v>
      </c>
      <c r="F14" s="204" t="s">
        <v>493</v>
      </c>
      <c r="G14" s="204" t="s">
        <v>63</v>
      </c>
      <c r="H14" s="204" t="s">
        <v>64</v>
      </c>
      <c r="I14" s="204" t="str">
        <f>'1.  LRAMVA Summary'!D52</f>
        <v>Residential</v>
      </c>
      <c r="J14" s="204" t="str">
        <f>'1.  LRAMVA Summary'!E52</f>
        <v>GS&lt;50 kW</v>
      </c>
      <c r="K14" s="204" t="str">
        <f>'1.  LRAMVA Summary'!F52</f>
        <v>GS&gt;50 to 999 kW</v>
      </c>
      <c r="L14" s="204" t="str">
        <f>'1.  LRAMVA Summary'!G52</f>
        <v>Intermediate</v>
      </c>
      <c r="M14" s="204" t="str">
        <f>'1.  LRAMVA Summary'!H52</f>
        <v>Large Use</v>
      </c>
      <c r="N14" s="204" t="str">
        <f>'1.  LRAMVA Summary'!I52</f>
        <v>Embedded Distributor</v>
      </c>
      <c r="O14" s="204" t="str">
        <f>'1.  LRAMVA Summary'!J52</f>
        <v>Unmetered Scattered Load</v>
      </c>
      <c r="P14" s="204" t="str">
        <f>'1.  LRAMVA Summary'!K52</f>
        <v>Sentinel Lighting</v>
      </c>
      <c r="Q14" s="204" t="str">
        <f>'1.  LRAMVA Summary'!L52</f>
        <v>Street Lighting</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 thickBot="1">
      <c r="B27" s="213" t="s">
        <v>56</v>
      </c>
      <c r="C27" s="213">
        <v>1.47E-2</v>
      </c>
      <c r="D27" s="206"/>
      <c r="E27" s="216" t="s">
        <v>460</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424</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30">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30">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 thickBot="1">
      <c r="B42" s="213" t="s">
        <v>80</v>
      </c>
      <c r="C42" s="730">
        <v>1.4999999999999999E-2</v>
      </c>
      <c r="D42" s="206"/>
      <c r="E42" s="216" t="s">
        <v>461</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 thickTop="1">
      <c r="B43" s="213" t="s">
        <v>81</v>
      </c>
      <c r="C43" s="730">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30">
        <v>1.89E-2</v>
      </c>
      <c r="D44" s="206"/>
      <c r="E44" s="225" t="s">
        <v>425</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30">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30">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5">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5">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45">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45">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233">
        <f>C50</f>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f>C51</f>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ht="15.6">
      <c r="B56" s="183" t="s">
        <v>182</v>
      </c>
      <c r="C56" s="27"/>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 thickBot="1">
      <c r="B57" s="27"/>
      <c r="C57" s="27"/>
      <c r="D57" s="206"/>
      <c r="E57" s="216" t="s">
        <v>462</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D59" s="206"/>
      <c r="E59" s="225" t="s">
        <v>426</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6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66"/>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66"/>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66"/>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6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66"/>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66"/>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66"/>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6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66"/>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 thickBot="1">
      <c r="B72" s="66"/>
      <c r="E72" s="216" t="s">
        <v>463</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 thickTop="1">
      <c r="B73" s="66"/>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66"/>
      <c r="E74" s="225" t="s">
        <v>427</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c r="B77" s="66"/>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 thickBot="1">
      <c r="B87" s="66"/>
      <c r="E87" s="216" t="s">
        <v>464</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 thickTop="1">
      <c r="B88" s="66"/>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428</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 thickBot="1">
      <c r="B102" s="66"/>
      <c r="E102" s="216" t="s">
        <v>465</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429</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4.7975056225634374</v>
      </c>
      <c r="J106" s="230">
        <f>(SUM('1.  LRAMVA Summary'!E$54:E$71)+SUM('1.  LRAMVA Summary'!E$72:E$73)*(MONTH($E106)-1)/12)*$H106</f>
        <v>1.4607863130477166</v>
      </c>
      <c r="K106" s="230">
        <f>(SUM('1.  LRAMVA Summary'!F$54:F$71)+SUM('1.  LRAMVA Summary'!F$72:F$73)*(MONTH($E106)-1)/12)*$H106</f>
        <v>0.18568633601549875</v>
      </c>
      <c r="L106" s="230">
        <f>(SUM('1.  LRAMVA Summary'!G$54:G$71)+SUM('1.  LRAMVA Summary'!G$72:G$73)*(MONTH($E106)-1)/12)*$H106</f>
        <v>8.9567902323840851</v>
      </c>
      <c r="M106" s="230">
        <f>(SUM('1.  LRAMVA Summary'!H$54:H$71)+SUM('1.  LRAMVA Summary'!H$72:H$73)*(MONTH($E106)-1)/12)*$H106</f>
        <v>4.8781788151321104</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6.9529741364014939</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27.231921455544342</v>
      </c>
    </row>
    <row r="107" spans="2:23" s="9" customFormat="1">
      <c r="B107" s="66"/>
      <c r="E107" s="214">
        <v>42795</v>
      </c>
      <c r="F107" s="214" t="s">
        <v>184</v>
      </c>
      <c r="G107" s="215" t="s">
        <v>65</v>
      </c>
      <c r="H107" s="240">
        <f t="shared" si="48"/>
        <v>9.1666666666666665E-4</v>
      </c>
      <c r="I107" s="230">
        <f>(SUM('1.  LRAMVA Summary'!D$54:D$71)+SUM('1.  LRAMVA Summary'!D$72:D$73)*(MONTH($E107)-1)/12)*$H107</f>
        <v>9.5950112451268748</v>
      </c>
      <c r="J107" s="230">
        <f>(SUM('1.  LRAMVA Summary'!E$54:E$71)+SUM('1.  LRAMVA Summary'!E$72:E$73)*(MONTH($E107)-1)/12)*$H107</f>
        <v>2.9215726260954331</v>
      </c>
      <c r="K107" s="230">
        <f>(SUM('1.  LRAMVA Summary'!F$54:F$71)+SUM('1.  LRAMVA Summary'!F$72:F$73)*(MONTH($E107)-1)/12)*$H107</f>
        <v>0.3713726720309975</v>
      </c>
      <c r="L107" s="230">
        <f>(SUM('1.  LRAMVA Summary'!G$54:G$71)+SUM('1.  LRAMVA Summary'!G$72:G$73)*(MONTH($E107)-1)/12)*$H107</f>
        <v>17.91358046476817</v>
      </c>
      <c r="M107" s="230">
        <f>(SUM('1.  LRAMVA Summary'!H$54:H$71)+SUM('1.  LRAMVA Summary'!H$72:H$73)*(MONTH($E107)-1)/12)*$H107</f>
        <v>9.7563576302642208</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13.905948272802988</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54.463842911088683</v>
      </c>
    </row>
    <row r="108" spans="2:23" s="8" customFormat="1">
      <c r="B108" s="239"/>
      <c r="E108" s="214">
        <v>42826</v>
      </c>
      <c r="F108" s="214" t="s">
        <v>184</v>
      </c>
      <c r="G108" s="215" t="s">
        <v>66</v>
      </c>
      <c r="H108" s="240">
        <f>$C$40/12</f>
        <v>9.1666666666666665E-4</v>
      </c>
      <c r="I108" s="230">
        <f>(SUM('1.  LRAMVA Summary'!D$54:D$71)+SUM('1.  LRAMVA Summary'!D$72:D$73)*(MONTH($E108)-1)/12)*$H108</f>
        <v>14.392516867690313</v>
      </c>
      <c r="J108" s="230">
        <f>(SUM('1.  LRAMVA Summary'!E$54:E$71)+SUM('1.  LRAMVA Summary'!E$72:E$73)*(MONTH($E108)-1)/12)*$H108</f>
        <v>4.3823589391431499</v>
      </c>
      <c r="K108" s="230">
        <f>(SUM('1.  LRAMVA Summary'!F$54:F$71)+SUM('1.  LRAMVA Summary'!F$72:F$73)*(MONTH($E108)-1)/12)*$H108</f>
        <v>0.55705900804649622</v>
      </c>
      <c r="L108" s="230">
        <f>(SUM('1.  LRAMVA Summary'!G$54:G$71)+SUM('1.  LRAMVA Summary'!G$72:G$73)*(MONTH($E108)-1)/12)*$H108</f>
        <v>26.870370697152257</v>
      </c>
      <c r="M108" s="230">
        <f>(SUM('1.  LRAMVA Summary'!H$54:H$71)+SUM('1.  LRAMVA Summary'!H$72:H$73)*(MONTH($E108)-1)/12)*$H108</f>
        <v>14.634536445396332</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20.858922409204482</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81.695764366633028</v>
      </c>
    </row>
    <row r="109" spans="2:23" s="9" customFormat="1">
      <c r="B109" s="66"/>
      <c r="E109" s="214">
        <v>42856</v>
      </c>
      <c r="F109" s="214" t="s">
        <v>184</v>
      </c>
      <c r="G109" s="215" t="s">
        <v>66</v>
      </c>
      <c r="H109" s="240">
        <f t="shared" ref="H109:H110" si="50">$C$40/12</f>
        <v>9.1666666666666665E-4</v>
      </c>
      <c r="I109" s="230">
        <f>(SUM('1.  LRAMVA Summary'!D$54:D$71)+SUM('1.  LRAMVA Summary'!D$72:D$73)*(MONTH($E109)-1)/12)*$H109</f>
        <v>19.19002249025375</v>
      </c>
      <c r="J109" s="230">
        <f>(SUM('1.  LRAMVA Summary'!E$54:E$71)+SUM('1.  LRAMVA Summary'!E$72:E$73)*(MONTH($E109)-1)/12)*$H109</f>
        <v>5.8431452521908662</v>
      </c>
      <c r="K109" s="230">
        <f>(SUM('1.  LRAMVA Summary'!F$54:F$71)+SUM('1.  LRAMVA Summary'!F$72:F$73)*(MONTH($E109)-1)/12)*$H109</f>
        <v>0.74274534406199499</v>
      </c>
      <c r="L109" s="230">
        <f>(SUM('1.  LRAMVA Summary'!G$54:G$71)+SUM('1.  LRAMVA Summary'!G$72:G$73)*(MONTH($E109)-1)/12)*$H109</f>
        <v>35.82716092953634</v>
      </c>
      <c r="M109" s="230">
        <f>(SUM('1.  LRAMVA Summary'!H$54:H$71)+SUM('1.  LRAMVA Summary'!H$72:H$73)*(MONTH($E109)-1)/12)*$H109</f>
        <v>19.512715260528442</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27.811896545605975</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108.92768582217737</v>
      </c>
    </row>
    <row r="110" spans="2:23" s="238" customFormat="1">
      <c r="B110" s="237"/>
      <c r="E110" s="214">
        <v>42887</v>
      </c>
      <c r="F110" s="214" t="s">
        <v>184</v>
      </c>
      <c r="G110" s="215" t="s">
        <v>66</v>
      </c>
      <c r="H110" s="240">
        <f t="shared" si="50"/>
        <v>9.1666666666666665E-4</v>
      </c>
      <c r="I110" s="230">
        <f>(SUM('1.  LRAMVA Summary'!D$54:D$71)+SUM('1.  LRAMVA Summary'!D$72:D$73)*(MONTH($E110)-1)/12)*$H110</f>
        <v>23.987528112817188</v>
      </c>
      <c r="J110" s="230">
        <f>(SUM('1.  LRAMVA Summary'!E$54:E$71)+SUM('1.  LRAMVA Summary'!E$72:E$73)*(MONTH($E110)-1)/12)*$H110</f>
        <v>7.3039315652385834</v>
      </c>
      <c r="K110" s="230">
        <f>(SUM('1.  LRAMVA Summary'!F$54:F$71)+SUM('1.  LRAMVA Summary'!F$72:F$73)*(MONTH($E110)-1)/12)*$H110</f>
        <v>0.92843168007749377</v>
      </c>
      <c r="L110" s="230">
        <f>(SUM('1.  LRAMVA Summary'!G$54:G$71)+SUM('1.  LRAMVA Summary'!G$72:G$73)*(MONTH($E110)-1)/12)*$H110</f>
        <v>44.783951161920434</v>
      </c>
      <c r="M110" s="230">
        <f>(SUM('1.  LRAMVA Summary'!H$54:H$71)+SUM('1.  LRAMVA Summary'!H$72:H$73)*(MONTH($E110)-1)/12)*$H110</f>
        <v>24.390894075660555</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34.764870682007469</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136.1596072777217</v>
      </c>
    </row>
    <row r="111" spans="2:23" s="9" customFormat="1">
      <c r="B111" s="66"/>
      <c r="E111" s="214">
        <v>42917</v>
      </c>
      <c r="F111" s="214" t="s">
        <v>184</v>
      </c>
      <c r="G111" s="215" t="s">
        <v>68</v>
      </c>
      <c r="H111" s="240">
        <f>$C$41/12</f>
        <v>9.1666666666666665E-4</v>
      </c>
      <c r="I111" s="230">
        <f>(SUM('1.  LRAMVA Summary'!D$54:D$71)+SUM('1.  LRAMVA Summary'!D$72:D$73)*(MONTH($E111)-1)/12)*$H111</f>
        <v>28.785033735380626</v>
      </c>
      <c r="J111" s="230">
        <f>(SUM('1.  LRAMVA Summary'!E$54:E$71)+SUM('1.  LRAMVA Summary'!E$72:E$73)*(MONTH($E111)-1)/12)*$H111</f>
        <v>8.7647178782862998</v>
      </c>
      <c r="K111" s="230">
        <f>(SUM('1.  LRAMVA Summary'!F$54:F$71)+SUM('1.  LRAMVA Summary'!F$72:F$73)*(MONTH($E111)-1)/12)*$H111</f>
        <v>1.1141180160929924</v>
      </c>
      <c r="L111" s="230">
        <f>(SUM('1.  LRAMVA Summary'!G$54:G$71)+SUM('1.  LRAMVA Summary'!G$72:G$73)*(MONTH($E111)-1)/12)*$H111</f>
        <v>53.740741394304514</v>
      </c>
      <c r="M111" s="230">
        <f>(SUM('1.  LRAMVA Summary'!H$54:H$71)+SUM('1.  LRAMVA Summary'!H$72:H$73)*(MONTH($E111)-1)/12)*$H111</f>
        <v>29.269072890792664</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41.717844818408963</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163.39152873326606</v>
      </c>
    </row>
    <row r="112" spans="2:23" s="9" customFormat="1">
      <c r="B112" s="66"/>
      <c r="E112" s="214">
        <v>42948</v>
      </c>
      <c r="F112" s="214" t="s">
        <v>184</v>
      </c>
      <c r="G112" s="215" t="s">
        <v>68</v>
      </c>
      <c r="H112" s="240">
        <f t="shared" ref="H112:H113" si="51">$C$41/12</f>
        <v>9.1666666666666665E-4</v>
      </c>
      <c r="I112" s="230">
        <f>(SUM('1.  LRAMVA Summary'!D$54:D$71)+SUM('1.  LRAMVA Summary'!D$72:D$73)*(MONTH($E112)-1)/12)*$H112</f>
        <v>33.582539357944057</v>
      </c>
      <c r="J112" s="230">
        <f>(SUM('1.  LRAMVA Summary'!E$54:E$71)+SUM('1.  LRAMVA Summary'!E$72:E$73)*(MONTH($E112)-1)/12)*$H112</f>
        <v>10.225504191334016</v>
      </c>
      <c r="K112" s="230">
        <f>(SUM('1.  LRAMVA Summary'!F$54:F$71)+SUM('1.  LRAMVA Summary'!F$72:F$73)*(MONTH($E112)-1)/12)*$H112</f>
        <v>1.2998043521084912</v>
      </c>
      <c r="L112" s="230">
        <f>(SUM('1.  LRAMVA Summary'!G$54:G$71)+SUM('1.  LRAMVA Summary'!G$72:G$73)*(MONTH($E112)-1)/12)*$H112</f>
        <v>62.697531626688601</v>
      </c>
      <c r="M112" s="230">
        <f>(SUM('1.  LRAMVA Summary'!H$54:H$71)+SUM('1.  LRAMVA Summary'!H$72:H$73)*(MONTH($E112)-1)/12)*$H112</f>
        <v>34.147251705924774</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48.670818954810464</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190.62345018881041</v>
      </c>
    </row>
    <row r="113" spans="2:23" s="9" customFormat="1">
      <c r="B113" s="66"/>
      <c r="E113" s="214">
        <v>42979</v>
      </c>
      <c r="F113" s="214" t="s">
        <v>184</v>
      </c>
      <c r="G113" s="215" t="s">
        <v>68</v>
      </c>
      <c r="H113" s="240">
        <f t="shared" si="51"/>
        <v>9.1666666666666665E-4</v>
      </c>
      <c r="I113" s="230">
        <f>(SUM('1.  LRAMVA Summary'!D$54:D$71)+SUM('1.  LRAMVA Summary'!D$72:D$73)*(MONTH($E113)-1)/12)*$H113</f>
        <v>38.380044980507499</v>
      </c>
      <c r="J113" s="230">
        <f>(SUM('1.  LRAMVA Summary'!E$54:E$71)+SUM('1.  LRAMVA Summary'!E$72:E$73)*(MONTH($E113)-1)/12)*$H113</f>
        <v>11.686290504381732</v>
      </c>
      <c r="K113" s="230">
        <f>(SUM('1.  LRAMVA Summary'!F$54:F$71)+SUM('1.  LRAMVA Summary'!F$72:F$73)*(MONTH($E113)-1)/12)*$H113</f>
        <v>1.48549068812399</v>
      </c>
      <c r="L113" s="230">
        <f>(SUM('1.  LRAMVA Summary'!G$54:G$71)+SUM('1.  LRAMVA Summary'!G$72:G$73)*(MONTH($E113)-1)/12)*$H113</f>
        <v>71.654321859072681</v>
      </c>
      <c r="M113" s="230">
        <f>(SUM('1.  LRAMVA Summary'!H$54:H$71)+SUM('1.  LRAMVA Summary'!H$72:H$73)*(MONTH($E113)-1)/12)*$H113</f>
        <v>39.025430521056883</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55.623793091211951</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217.85537164435473</v>
      </c>
    </row>
    <row r="114" spans="2:23" s="9" customFormat="1">
      <c r="B114" s="66"/>
      <c r="E114" s="214">
        <v>43009</v>
      </c>
      <c r="F114" s="214" t="s">
        <v>184</v>
      </c>
      <c r="G114" s="215" t="s">
        <v>69</v>
      </c>
      <c r="H114" s="240">
        <f>$C$42/12</f>
        <v>1.25E-3</v>
      </c>
      <c r="I114" s="230">
        <f>(SUM('1.  LRAMVA Summary'!D$54:D$71)+SUM('1.  LRAMVA Summary'!D$72:D$73)*(MONTH($E114)-1)/12)*$H114</f>
        <v>58.878478095096739</v>
      </c>
      <c r="J114" s="230">
        <f>(SUM('1.  LRAMVA Summary'!E$54:E$71)+SUM('1.  LRAMVA Summary'!E$72:E$73)*(MONTH($E114)-1)/12)*$H114</f>
        <v>17.927832023767433</v>
      </c>
      <c r="K114" s="230">
        <f>(SUM('1.  LRAMVA Summary'!F$54:F$71)+SUM('1.  LRAMVA Summary'!F$72:F$73)*(MONTH($E114)-1)/12)*$H114</f>
        <v>2.2788777601902122</v>
      </c>
      <c r="L114" s="230">
        <f>(SUM('1.  LRAMVA Summary'!G$54:G$71)+SUM('1.  LRAMVA Summary'!G$72:G$73)*(MONTH($E114)-1)/12)*$H114</f>
        <v>109.92424376107743</v>
      </c>
      <c r="M114" s="230">
        <f>(SUM('1.  LRAMVA Summary'!H$54:H$71)+SUM('1.  LRAMVA Summary'!H$72:H$73)*(MONTH($E114)-1)/12)*$H114</f>
        <v>59.868558185712274</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85.331955310381986</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334.20994513622611</v>
      </c>
    </row>
    <row r="115" spans="2:23" s="9" customFormat="1">
      <c r="B115" s="66"/>
      <c r="E115" s="214">
        <v>43040</v>
      </c>
      <c r="F115" s="214" t="s">
        <v>184</v>
      </c>
      <c r="G115" s="215" t="s">
        <v>69</v>
      </c>
      <c r="H115" s="240">
        <f t="shared" ref="H115:H116" si="52">$C$42/12</f>
        <v>1.25E-3</v>
      </c>
      <c r="I115" s="230">
        <f>(SUM('1.  LRAMVA Summary'!D$54:D$71)+SUM('1.  LRAMVA Summary'!D$72:D$73)*(MONTH($E115)-1)/12)*$H115</f>
        <v>65.420531216774151</v>
      </c>
      <c r="J115" s="230">
        <f>(SUM('1.  LRAMVA Summary'!E$54:E$71)+SUM('1.  LRAMVA Summary'!E$72:E$73)*(MONTH($E115)-1)/12)*$H115</f>
        <v>19.919813359741593</v>
      </c>
      <c r="K115" s="230">
        <f>(SUM('1.  LRAMVA Summary'!F$54:F$71)+SUM('1.  LRAMVA Summary'!F$72:F$73)*(MONTH($E115)-1)/12)*$H115</f>
        <v>2.5320864002113468</v>
      </c>
      <c r="L115" s="230">
        <f>(SUM('1.  LRAMVA Summary'!G$54:G$71)+SUM('1.  LRAMVA Summary'!G$72:G$73)*(MONTH($E115)-1)/12)*$H115</f>
        <v>122.13804862341937</v>
      </c>
      <c r="M115" s="230">
        <f>(SUM('1.  LRAMVA Summary'!H$54:H$71)+SUM('1.  LRAMVA Summary'!H$72:H$73)*(MONTH($E115)-1)/12)*$H115</f>
        <v>66.520620206346962</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94.813283678202183</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371.34438348469564</v>
      </c>
    </row>
    <row r="116" spans="2:23" s="9" customFormat="1">
      <c r="B116" s="66"/>
      <c r="E116" s="214">
        <v>43070</v>
      </c>
      <c r="F116" s="214" t="s">
        <v>184</v>
      </c>
      <c r="G116" s="215" t="s">
        <v>69</v>
      </c>
      <c r="H116" s="240">
        <f t="shared" si="52"/>
        <v>1.25E-3</v>
      </c>
      <c r="I116" s="230">
        <f>(SUM('1.  LRAMVA Summary'!D$54:D$71)+SUM('1.  LRAMVA Summary'!D$72:D$73)*(MONTH($E116)-1)/12)*$H116</f>
        <v>71.962584338451563</v>
      </c>
      <c r="J116" s="230">
        <f>(SUM('1.  LRAMVA Summary'!E$54:E$71)+SUM('1.  LRAMVA Summary'!E$72:E$73)*(MONTH($E116)-1)/12)*$H116</f>
        <v>21.911794695715749</v>
      </c>
      <c r="K116" s="230">
        <f>(SUM('1.  LRAMVA Summary'!F$54:F$71)+SUM('1.  LRAMVA Summary'!F$72:F$73)*(MONTH($E116)-1)/12)*$H116</f>
        <v>2.7852950402324814</v>
      </c>
      <c r="L116" s="230">
        <f>(SUM('1.  LRAMVA Summary'!G$54:G$71)+SUM('1.  LRAMVA Summary'!G$72:G$73)*(MONTH($E116)-1)/12)*$H116</f>
        <v>134.3518534857613</v>
      </c>
      <c r="M116" s="230">
        <f>(SUM('1.  LRAMVA Summary'!H$54:H$71)+SUM('1.  LRAMVA Summary'!H$72:H$73)*(MONTH($E116)-1)/12)*$H116</f>
        <v>73.172682226981664</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104.29461204602241</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408.47882183316517</v>
      </c>
    </row>
    <row r="117" spans="2:23" s="9" customFormat="1" ht="15" thickBot="1">
      <c r="B117" s="66"/>
      <c r="E117" s="216" t="s">
        <v>466</v>
      </c>
      <c r="F117" s="216"/>
      <c r="G117" s="217"/>
      <c r="H117" s="218"/>
      <c r="I117" s="219">
        <f>SUM(I104:I116)</f>
        <v>368.97179606260619</v>
      </c>
      <c r="J117" s="219">
        <f>SUM(J104:J116)</f>
        <v>112.34774734894256</v>
      </c>
      <c r="K117" s="219">
        <f t="shared" ref="K117:O117" si="53">SUM(K104:K116)</f>
        <v>14.280967297191996</v>
      </c>
      <c r="L117" s="219">
        <f t="shared" si="53"/>
        <v>688.85859423608508</v>
      </c>
      <c r="M117" s="219">
        <f t="shared" si="53"/>
        <v>375.17629796379686</v>
      </c>
      <c r="N117" s="219">
        <f t="shared" si="53"/>
        <v>0</v>
      </c>
      <c r="O117" s="219">
        <f t="shared" si="53"/>
        <v>0</v>
      </c>
      <c r="P117" s="219">
        <f t="shared" ref="P117:V117" si="54">SUM(P104:P116)</f>
        <v>0</v>
      </c>
      <c r="Q117" s="219">
        <f t="shared" si="54"/>
        <v>534.74691994506043</v>
      </c>
      <c r="R117" s="219">
        <f t="shared" si="54"/>
        <v>0</v>
      </c>
      <c r="S117" s="219">
        <f t="shared" si="54"/>
        <v>0</v>
      </c>
      <c r="T117" s="219">
        <f t="shared" si="54"/>
        <v>0</v>
      </c>
      <c r="U117" s="219">
        <f t="shared" si="54"/>
        <v>0</v>
      </c>
      <c r="V117" s="219">
        <f t="shared" si="54"/>
        <v>0</v>
      </c>
      <c r="W117" s="219">
        <f>SUM(W104:W116)</f>
        <v>2094.382322853683</v>
      </c>
    </row>
    <row r="118" spans="2:23" s="9" customFormat="1" ht="1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430</v>
      </c>
      <c r="F119" s="225"/>
      <c r="G119" s="226"/>
      <c r="H119" s="227"/>
      <c r="I119" s="228">
        <f>I117+I118</f>
        <v>368.97179606260619</v>
      </c>
      <c r="J119" s="228">
        <f t="shared" ref="J119" si="55">J117+J118</f>
        <v>112.34774734894256</v>
      </c>
      <c r="K119" s="228">
        <f t="shared" ref="K119" si="56">K117+K118</f>
        <v>14.280967297191996</v>
      </c>
      <c r="L119" s="228">
        <f t="shared" ref="L119" si="57">L117+L118</f>
        <v>688.85859423608508</v>
      </c>
      <c r="M119" s="228">
        <f t="shared" ref="M119" si="58">M117+M118</f>
        <v>375.17629796379686</v>
      </c>
      <c r="N119" s="228">
        <f t="shared" ref="N119" si="59">N117+N118</f>
        <v>0</v>
      </c>
      <c r="O119" s="228">
        <f t="shared" ref="O119:V119" si="60">O117+O118</f>
        <v>0</v>
      </c>
      <c r="P119" s="228">
        <f t="shared" si="60"/>
        <v>0</v>
      </c>
      <c r="Q119" s="228">
        <f t="shared" si="60"/>
        <v>534.74691994506043</v>
      </c>
      <c r="R119" s="228">
        <f t="shared" si="60"/>
        <v>0</v>
      </c>
      <c r="S119" s="228">
        <f t="shared" si="60"/>
        <v>0</v>
      </c>
      <c r="T119" s="228">
        <f t="shared" si="60"/>
        <v>0</v>
      </c>
      <c r="U119" s="228">
        <f t="shared" si="60"/>
        <v>0</v>
      </c>
      <c r="V119" s="228">
        <f t="shared" si="60"/>
        <v>0</v>
      </c>
      <c r="W119" s="228">
        <f t="shared" ref="W119" si="61">W117+W118</f>
        <v>2094.382322853683</v>
      </c>
    </row>
    <row r="120" spans="2:23" s="9" customFormat="1">
      <c r="B120" s="66"/>
      <c r="E120" s="214">
        <v>43101</v>
      </c>
      <c r="F120" s="214" t="s">
        <v>185</v>
      </c>
      <c r="G120" s="215" t="s">
        <v>65</v>
      </c>
      <c r="H120" s="240">
        <f>$C$43/12</f>
        <v>1.25E-3</v>
      </c>
      <c r="I120" s="230">
        <f>(SUM('1.  LRAMVA Summary'!D$54:D$74)+SUM('1.  LRAMVA Summary'!D$75:D$76)*(MONTH($E120)-1)/12)*$H120</f>
        <v>78.504637460128976</v>
      </c>
      <c r="J120" s="230">
        <f>(SUM('1.  LRAMVA Summary'!E$54:E$74)+SUM('1.  LRAMVA Summary'!E$75:E$76)*(MONTH($E120)-1)/12)*$H120</f>
        <v>23.903776031689908</v>
      </c>
      <c r="K120" s="230">
        <f>(SUM('1.  LRAMVA Summary'!F$54:F$74)+SUM('1.  LRAMVA Summary'!F$75:F$76)*(MONTH($E120)-1)/12)*$H120</f>
        <v>3.0385036802536161</v>
      </c>
      <c r="L120" s="230">
        <f>(SUM('1.  LRAMVA Summary'!G$54:G$74)+SUM('1.  LRAMVA Summary'!G$75:G$76)*(MONTH($E120)-1)/12)*$H120</f>
        <v>146.56565834810323</v>
      </c>
      <c r="M120" s="230">
        <f>(SUM('1.  LRAMVA Summary'!H$54:H$74)+SUM('1.  LRAMVA Summary'!H$75:H$76)*(MONTH($E120)-1)/12)*$H120</f>
        <v>79.824744247616351</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113.77594041384263</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445.61326018163476</v>
      </c>
    </row>
    <row r="121" spans="2:23" s="9" customFormat="1">
      <c r="B121" s="66"/>
      <c r="E121" s="214">
        <v>43132</v>
      </c>
      <c r="F121" s="214" t="s">
        <v>185</v>
      </c>
      <c r="G121" s="215" t="s">
        <v>65</v>
      </c>
      <c r="H121" s="240">
        <f t="shared" ref="H121:H122" si="62">$C$43/12</f>
        <v>1.25E-3</v>
      </c>
      <c r="I121" s="230">
        <f>(SUM('1.  LRAMVA Summary'!D$54:D$74)+SUM('1.  LRAMVA Summary'!D$75:D$76)*(MONTH($E121)-1)/12)*$H121</f>
        <v>80.737471761127878</v>
      </c>
      <c r="J121" s="230">
        <f>(SUM('1.  LRAMVA Summary'!E$54:E$74)+SUM('1.  LRAMVA Summary'!E$75:E$76)*(MONTH($E121)-1)/12)*$H121</f>
        <v>25.263812315582758</v>
      </c>
      <c r="K121" s="230">
        <f>(SUM('1.  LRAMVA Summary'!F$54:F$74)+SUM('1.  LRAMVA Summary'!F$75:F$76)*(MONTH($E121)-1)/12)*$H121</f>
        <v>2.4071004711816291</v>
      </c>
      <c r="L121" s="230">
        <f>(SUM('1.  LRAMVA Summary'!G$54:G$74)+SUM('1.  LRAMVA Summary'!G$75:G$76)*(MONTH($E121)-1)/12)*$H121</f>
        <v>146.38590776218282</v>
      </c>
      <c r="M121" s="230">
        <f>(SUM('1.  LRAMVA Summary'!H$54:H$74)+SUM('1.  LRAMVA Summary'!H$75:H$76)*(MONTH($E121)-1)/12)*$H121</f>
        <v>82.557830805126954</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114.08654409280926</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451.43866720801134</v>
      </c>
    </row>
    <row r="122" spans="2:23" s="9" customFormat="1">
      <c r="B122" s="66"/>
      <c r="E122" s="214">
        <v>43160</v>
      </c>
      <c r="F122" s="214" t="s">
        <v>185</v>
      </c>
      <c r="G122" s="215" t="s">
        <v>65</v>
      </c>
      <c r="H122" s="240">
        <f t="shared" si="62"/>
        <v>1.25E-3</v>
      </c>
      <c r="I122" s="230">
        <f>(SUM('1.  LRAMVA Summary'!D$54:D$74)+SUM('1.  LRAMVA Summary'!D$75:D$76)*(MONTH($E122)-1)/12)*$H122</f>
        <v>82.970306062126767</v>
      </c>
      <c r="J122" s="230">
        <f>(SUM('1.  LRAMVA Summary'!E$54:E$74)+SUM('1.  LRAMVA Summary'!E$75:E$76)*(MONTH($E122)-1)/12)*$H122</f>
        <v>26.623848599475611</v>
      </c>
      <c r="K122" s="230">
        <f>(SUM('1.  LRAMVA Summary'!F$54:F$74)+SUM('1.  LRAMVA Summary'!F$75:F$76)*(MONTH($E122)-1)/12)*$H122</f>
        <v>1.7756972621096423</v>
      </c>
      <c r="L122" s="230">
        <f>(SUM('1.  LRAMVA Summary'!G$54:G$74)+SUM('1.  LRAMVA Summary'!G$75:G$76)*(MONTH($E122)-1)/12)*$H122</f>
        <v>146.20615717626239</v>
      </c>
      <c r="M122" s="230">
        <f>(SUM('1.  LRAMVA Summary'!H$54:H$74)+SUM('1.  LRAMVA Summary'!H$75:H$76)*(MONTH($E122)-1)/12)*$H122</f>
        <v>85.290917362637558</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114.39714777177589</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457.26407423438786</v>
      </c>
    </row>
    <row r="123" spans="2:23" s="8" customFormat="1">
      <c r="B123" s="239"/>
      <c r="E123" s="214">
        <v>43191</v>
      </c>
      <c r="F123" s="214" t="s">
        <v>185</v>
      </c>
      <c r="G123" s="215" t="s">
        <v>66</v>
      </c>
      <c r="H123" s="240">
        <f>$C$44/12</f>
        <v>1.575E-3</v>
      </c>
      <c r="I123" s="230">
        <f>(SUM('1.  LRAMVA Summary'!D$54:D$74)+SUM('1.  LRAMVA Summary'!D$75:D$76)*(MONTH($E123)-1)/12)*$H123</f>
        <v>107.35595685753833</v>
      </c>
      <c r="J123" s="230">
        <f>(SUM('1.  LRAMVA Summary'!E$54:E$74)+SUM('1.  LRAMVA Summary'!E$75:E$76)*(MONTH($E123)-1)/12)*$H123</f>
        <v>35.259694953044253</v>
      </c>
      <c r="K123" s="230">
        <f>(SUM('1.  LRAMVA Summary'!F$54:F$74)+SUM('1.  LRAMVA Summary'!F$75:F$76)*(MONTH($E123)-1)/12)*$H123</f>
        <v>1.4418105068274458</v>
      </c>
      <c r="L123" s="230">
        <f>(SUM('1.  LRAMVA Summary'!G$54:G$74)+SUM('1.  LRAMVA Summary'!G$75:G$76)*(MONTH($E123)-1)/12)*$H123</f>
        <v>183.99327230383091</v>
      </c>
      <c r="M123" s="230">
        <f>(SUM('1.  LRAMVA Summary'!H$54:H$74)+SUM('1.  LRAMVA Summary'!H$75:H$76)*(MONTH($E123)-1)/12)*$H123</f>
        <v>110.9102449393867</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144.53176682793557</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583.49274638856321</v>
      </c>
    </row>
    <row r="124" spans="2:23" s="9" customFormat="1">
      <c r="B124" s="66"/>
      <c r="E124" s="214">
        <v>43221</v>
      </c>
      <c r="F124" s="214" t="s">
        <v>185</v>
      </c>
      <c r="G124" s="215" t="s">
        <v>66</v>
      </c>
      <c r="H124" s="240">
        <f t="shared" ref="H124:H125" si="64">$C$44/12</f>
        <v>1.575E-3</v>
      </c>
      <c r="I124" s="230">
        <f>(SUM('1.  LRAMVA Summary'!D$54:D$74)+SUM('1.  LRAMVA Summary'!D$75:D$76)*(MONTH($E124)-1)/12)*$H124</f>
        <v>110.16932807679693</v>
      </c>
      <c r="J124" s="230">
        <f>(SUM('1.  LRAMVA Summary'!E$54:E$74)+SUM('1.  LRAMVA Summary'!E$75:E$76)*(MONTH($E124)-1)/12)*$H124</f>
        <v>36.973340670749245</v>
      </c>
      <c r="K124" s="230">
        <f>(SUM('1.  LRAMVA Summary'!F$54:F$74)+SUM('1.  LRAMVA Summary'!F$75:F$76)*(MONTH($E124)-1)/12)*$H124</f>
        <v>0.64624246339674285</v>
      </c>
      <c r="L124" s="230">
        <f>(SUM('1.  LRAMVA Summary'!G$54:G$74)+SUM('1.  LRAMVA Summary'!G$75:G$76)*(MONTH($E124)-1)/12)*$H124</f>
        <v>183.76678656557121</v>
      </c>
      <c r="M124" s="230">
        <f>(SUM('1.  LRAMVA Summary'!H$54:H$74)+SUM('1.  LRAMVA Summary'!H$75:H$76)*(MONTH($E124)-1)/12)*$H124</f>
        <v>114.35393400185005</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144.92312746343353</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590.8327592417977</v>
      </c>
    </row>
    <row r="125" spans="2:23" s="238" customFormat="1">
      <c r="B125" s="237"/>
      <c r="E125" s="214">
        <v>43252</v>
      </c>
      <c r="F125" s="214" t="s">
        <v>185</v>
      </c>
      <c r="G125" s="215" t="s">
        <v>66</v>
      </c>
      <c r="H125" s="240">
        <f t="shared" si="64"/>
        <v>1.575E-3</v>
      </c>
      <c r="I125" s="230">
        <f>(SUM('1.  LRAMVA Summary'!D$54:D$74)+SUM('1.  LRAMVA Summary'!D$75:D$76)*(MONTH($E125)-1)/12)*$H125</f>
        <v>112.98269929605551</v>
      </c>
      <c r="J125" s="230">
        <f>(SUM('1.  LRAMVA Summary'!E$54:E$74)+SUM('1.  LRAMVA Summary'!E$75:E$76)*(MONTH($E125)-1)/12)*$H125</f>
        <v>38.686986388454237</v>
      </c>
      <c r="K125" s="230">
        <f>(SUM('1.  LRAMVA Summary'!F$54:F$74)+SUM('1.  LRAMVA Summary'!F$75:F$76)*(MONTH($E125)-1)/12)*$H125</f>
        <v>-0.14932558003395988</v>
      </c>
      <c r="L125" s="230">
        <f>(SUM('1.  LRAMVA Summary'!G$54:G$74)+SUM('1.  LRAMVA Summary'!G$75:G$76)*(MONTH($E125)-1)/12)*$H125</f>
        <v>183.54030082731148</v>
      </c>
      <c r="M125" s="230">
        <f>(SUM('1.  LRAMVA Summary'!H$54:H$74)+SUM('1.  LRAMVA Summary'!H$75:H$76)*(MONTH($E125)-1)/12)*$H125</f>
        <v>117.79762306431343</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145.31448809893146</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598.17277209503209</v>
      </c>
    </row>
    <row r="126" spans="2:23" s="9" customFormat="1">
      <c r="B126" s="66"/>
      <c r="E126" s="214">
        <v>43282</v>
      </c>
      <c r="F126" s="214" t="s">
        <v>185</v>
      </c>
      <c r="G126" s="215" t="s">
        <v>68</v>
      </c>
      <c r="H126" s="240">
        <f>$C$45/12</f>
        <v>1.575E-3</v>
      </c>
      <c r="I126" s="230">
        <f>(SUM('1.  LRAMVA Summary'!D$54:D$74)+SUM('1.  LRAMVA Summary'!D$75:D$76)*(MONTH($E126)-1)/12)*$H126</f>
        <v>115.79607051531413</v>
      </c>
      <c r="J126" s="230">
        <f>(SUM('1.  LRAMVA Summary'!E$54:E$74)+SUM('1.  LRAMVA Summary'!E$75:E$76)*(MONTH($E126)-1)/12)*$H126</f>
        <v>40.400632106159229</v>
      </c>
      <c r="K126" s="230">
        <f>(SUM('1.  LRAMVA Summary'!F$54:F$74)+SUM('1.  LRAMVA Summary'!F$75:F$76)*(MONTH($E126)-1)/12)*$H126</f>
        <v>-0.94489362346466443</v>
      </c>
      <c r="L126" s="230">
        <f>(SUM('1.  LRAMVA Summary'!G$54:G$74)+SUM('1.  LRAMVA Summary'!G$75:G$76)*(MONTH($E126)-1)/12)*$H126</f>
        <v>183.31381508905176</v>
      </c>
      <c r="M126" s="230">
        <f>(SUM('1.  LRAMVA Summary'!H$54:H$74)+SUM('1.  LRAMVA Summary'!H$75:H$76)*(MONTH($E126)-1)/12)*$H126</f>
        <v>121.24131212677678</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145.7058487344294</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605.51278494826659</v>
      </c>
    </row>
    <row r="127" spans="2:23" s="9" customFormat="1">
      <c r="B127" s="66"/>
      <c r="E127" s="214">
        <v>43313</v>
      </c>
      <c r="F127" s="214" t="s">
        <v>185</v>
      </c>
      <c r="G127" s="215" t="s">
        <v>68</v>
      </c>
      <c r="H127" s="240">
        <f t="shared" ref="H127:H128" si="65">$C$45/12</f>
        <v>1.575E-3</v>
      </c>
      <c r="I127" s="230">
        <f>(SUM('1.  LRAMVA Summary'!D$54:D$74)+SUM('1.  LRAMVA Summary'!D$75:D$76)*(MONTH($E127)-1)/12)*$H127</f>
        <v>118.60944173457273</v>
      </c>
      <c r="J127" s="230">
        <f>(SUM('1.  LRAMVA Summary'!E$54:E$74)+SUM('1.  LRAMVA Summary'!E$75:E$76)*(MONTH($E127)-1)/12)*$H127</f>
        <v>42.114277823864221</v>
      </c>
      <c r="K127" s="230">
        <f>(SUM('1.  LRAMVA Summary'!F$54:F$74)+SUM('1.  LRAMVA Summary'!F$75:F$76)*(MONTH($E127)-1)/12)*$H127</f>
        <v>-1.7404616668953674</v>
      </c>
      <c r="L127" s="230">
        <f>(SUM('1.  LRAMVA Summary'!G$54:G$74)+SUM('1.  LRAMVA Summary'!G$75:G$76)*(MONTH($E127)-1)/12)*$H127</f>
        <v>183.08732935079206</v>
      </c>
      <c r="M127" s="230">
        <f>(SUM('1.  LRAMVA Summary'!H$54:H$74)+SUM('1.  LRAMVA Summary'!H$75:H$76)*(MONTH($E127)-1)/12)*$H127</f>
        <v>124.68500118924015</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146.09720936992736</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612.8527978015012</v>
      </c>
    </row>
    <row r="128" spans="2:23" s="9" customFormat="1">
      <c r="B128" s="66"/>
      <c r="E128" s="214">
        <v>43344</v>
      </c>
      <c r="F128" s="214" t="s">
        <v>185</v>
      </c>
      <c r="G128" s="215" t="s">
        <v>68</v>
      </c>
      <c r="H128" s="240">
        <f t="shared" si="65"/>
        <v>1.575E-3</v>
      </c>
      <c r="I128" s="230">
        <f>(SUM('1.  LRAMVA Summary'!D$54:D$74)+SUM('1.  LRAMVA Summary'!D$75:D$76)*(MONTH($E128)-1)/12)*$H128</f>
        <v>121.42281295383134</v>
      </c>
      <c r="J128" s="230">
        <f>(SUM('1.  LRAMVA Summary'!E$54:E$74)+SUM('1.  LRAMVA Summary'!E$75:E$76)*(MONTH($E128)-1)/12)*$H128</f>
        <v>43.827923541569213</v>
      </c>
      <c r="K128" s="230">
        <f>(SUM('1.  LRAMVA Summary'!F$54:F$74)+SUM('1.  LRAMVA Summary'!F$75:F$76)*(MONTH($E128)-1)/12)*$H128</f>
        <v>-2.5360297103260705</v>
      </c>
      <c r="L128" s="230">
        <f>(SUM('1.  LRAMVA Summary'!G$54:G$74)+SUM('1.  LRAMVA Summary'!G$75:G$76)*(MONTH($E128)-1)/12)*$H128</f>
        <v>182.86084361253236</v>
      </c>
      <c r="M128" s="230">
        <f>(SUM('1.  LRAMVA Summary'!H$54:H$74)+SUM('1.  LRAMVA Summary'!H$75:H$76)*(MONTH($E128)-1)/12)*$H128</f>
        <v>128.12869025170349</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146.48857000542529</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620.19281065473569</v>
      </c>
    </row>
    <row r="129" spans="2:23" s="9" customFormat="1">
      <c r="B129" s="66"/>
      <c r="E129" s="214">
        <v>43374</v>
      </c>
      <c r="F129" s="214" t="s">
        <v>185</v>
      </c>
      <c r="G129" s="215" t="s">
        <v>69</v>
      </c>
      <c r="H129" s="240">
        <f>$C$46/12</f>
        <v>1.8083333333333335E-3</v>
      </c>
      <c r="I129" s="230">
        <f>(SUM('1.  LRAMVA Summary'!D$54:D$74)+SUM('1.  LRAMVA Summary'!D$75:D$76)*(MONTH($E129)-1)/12)*$H129</f>
        <v>142.64154479132549</v>
      </c>
      <c r="J129" s="230">
        <f>(SUM('1.  LRAMVA Summary'!E$54:E$74)+SUM('1.  LRAMVA Summary'!E$75:E$76)*(MONTH($E129)-1)/12)*$H129</f>
        <v>52.288468408796312</v>
      </c>
      <c r="K129" s="230">
        <f>(SUM('1.  LRAMVA Summary'!F$54:F$74)+SUM('1.  LRAMVA Summary'!F$75:F$76)*(MONTH($E129)-1)/12)*$H129</f>
        <v>-3.8251677913503692</v>
      </c>
      <c r="L129" s="230">
        <f>(SUM('1.  LRAMVA Summary'!G$54:G$74)+SUM('1.  LRAMVA Summary'!G$75:G$76)*(MONTH($E129)-1)/12)*$H129</f>
        <v>209.6912997815723</v>
      </c>
      <c r="M129" s="230">
        <f>(SUM('1.  LRAMVA Summary'!H$54:H$74)+SUM('1.  LRAMVA Summary'!H$75:H$76)*(MONTH($E129)-1)/12)*$H129</f>
        <v>151.06458365700641</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168.63992036550448</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720.50064921285468</v>
      </c>
    </row>
    <row r="130" spans="2:23" s="9" customFormat="1">
      <c r="B130" s="66"/>
      <c r="E130" s="214">
        <v>43405</v>
      </c>
      <c r="F130" s="214" t="s">
        <v>185</v>
      </c>
      <c r="G130" s="215" t="s">
        <v>69</v>
      </c>
      <c r="H130" s="240">
        <f t="shared" ref="H130:H131" si="66">$C$46/12</f>
        <v>1.8083333333333335E-3</v>
      </c>
      <c r="I130" s="230">
        <f>(SUM('1.  LRAMVA Summary'!D$54:D$74)+SUM('1.  LRAMVA Summary'!D$75:D$76)*(MONTH($E130)-1)/12)*$H130</f>
        <v>145.87171174677056</v>
      </c>
      <c r="J130" s="230">
        <f>(SUM('1.  LRAMVA Summary'!E$54:E$74)+SUM('1.  LRAMVA Summary'!E$75:E$76)*(MONTH($E130)-1)/12)*$H130</f>
        <v>54.255987566161302</v>
      </c>
      <c r="K130" s="230">
        <f>(SUM('1.  LRAMVA Summary'!F$54:F$74)+SUM('1.  LRAMVA Summary'!F$75:F$76)*(MONTH($E130)-1)/12)*$H130</f>
        <v>-4.7385977671411768</v>
      </c>
      <c r="L130" s="230">
        <f>(SUM('1.  LRAMVA Summary'!G$54:G$74)+SUM('1.  LRAMVA Summary'!G$75:G$76)*(MONTH($E130)-1)/12)*$H130</f>
        <v>209.43126060060743</v>
      </c>
      <c r="M130" s="230">
        <f>(SUM('1.  LRAMVA Summary'!H$54:H$74)+SUM('1.  LRAMVA Summary'!H$75:H$76)*(MONTH($E130)-1)/12)*$H130</f>
        <v>155.01844887687176</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169.08926035440953</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728.92807137767932</v>
      </c>
    </row>
    <row r="131" spans="2:23" s="9" customFormat="1">
      <c r="B131" s="66"/>
      <c r="E131" s="214">
        <v>43435</v>
      </c>
      <c r="F131" s="214" t="s">
        <v>185</v>
      </c>
      <c r="G131" s="215" t="s">
        <v>69</v>
      </c>
      <c r="H131" s="240">
        <f t="shared" si="66"/>
        <v>1.8083333333333335E-3</v>
      </c>
      <c r="I131" s="230">
        <f>(SUM('1.  LRAMVA Summary'!D$54:D$74)+SUM('1.  LRAMVA Summary'!D$75:D$76)*(MONTH($E131)-1)/12)*$H131</f>
        <v>149.10187870221563</v>
      </c>
      <c r="J131" s="230">
        <f>(SUM('1.  LRAMVA Summary'!E$54:E$74)+SUM('1.  LRAMVA Summary'!E$75:E$76)*(MONTH($E131)-1)/12)*$H131</f>
        <v>56.223506723526285</v>
      </c>
      <c r="K131" s="230">
        <f>(SUM('1.  LRAMVA Summary'!F$54:F$74)+SUM('1.  LRAMVA Summary'!F$75:F$76)*(MONTH($E131)-1)/12)*$H131</f>
        <v>-5.6520277429319838</v>
      </c>
      <c r="L131" s="230">
        <f>(SUM('1.  LRAMVA Summary'!G$54:G$74)+SUM('1.  LRAMVA Summary'!G$75:G$76)*(MONTH($E131)-1)/12)*$H131</f>
        <v>209.17122141964256</v>
      </c>
      <c r="M131" s="230">
        <f>(SUM('1.  LRAMVA Summary'!H$54:H$74)+SUM('1.  LRAMVA Summary'!H$75:H$76)*(MONTH($E131)-1)/12)*$H131</f>
        <v>158.97231409673711</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169.53860034331458</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737.35549354250418</v>
      </c>
    </row>
    <row r="132" spans="2:23" s="9" customFormat="1" ht="15" thickBot="1">
      <c r="B132" s="66"/>
      <c r="E132" s="216" t="s">
        <v>467</v>
      </c>
      <c r="F132" s="216"/>
      <c r="G132" s="217"/>
      <c r="H132" s="218"/>
      <c r="I132" s="219">
        <f>SUM(I119:I131)</f>
        <v>1735.1356560204104</v>
      </c>
      <c r="J132" s="219">
        <f>SUM(J119:J131)</f>
        <v>588.17000247801502</v>
      </c>
      <c r="K132" s="219">
        <f t="shared" ref="K132:O132" si="67">SUM(K119:K131)</f>
        <v>4.0038177988174768</v>
      </c>
      <c r="L132" s="219">
        <f t="shared" si="67"/>
        <v>2856.872447073546</v>
      </c>
      <c r="M132" s="219">
        <f t="shared" si="67"/>
        <v>1805.0219425830637</v>
      </c>
      <c r="N132" s="219">
        <f t="shared" si="67"/>
        <v>0</v>
      </c>
      <c r="O132" s="219">
        <f t="shared" si="67"/>
        <v>0</v>
      </c>
      <c r="P132" s="219">
        <f t="shared" ref="P132:V132" si="68">SUM(P119:P131)</f>
        <v>0</v>
      </c>
      <c r="Q132" s="219">
        <f t="shared" si="68"/>
        <v>2257.3353437867991</v>
      </c>
      <c r="R132" s="219">
        <f t="shared" si="68"/>
        <v>0</v>
      </c>
      <c r="S132" s="219">
        <f t="shared" si="68"/>
        <v>0</v>
      </c>
      <c r="T132" s="219">
        <f t="shared" si="68"/>
        <v>0</v>
      </c>
      <c r="U132" s="219">
        <f t="shared" si="68"/>
        <v>0</v>
      </c>
      <c r="V132" s="219">
        <f t="shared" si="68"/>
        <v>0</v>
      </c>
      <c r="W132" s="219">
        <f>SUM(W119:W131)</f>
        <v>9246.5392097406511</v>
      </c>
    </row>
    <row r="133" spans="2:23" s="9" customFormat="1" ht="1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431</v>
      </c>
      <c r="F134" s="225"/>
      <c r="G134" s="226"/>
      <c r="H134" s="227"/>
      <c r="I134" s="228">
        <f>I132+I133</f>
        <v>1735.1356560204104</v>
      </c>
      <c r="J134" s="228">
        <f t="shared" ref="J134" si="69">J132+J133</f>
        <v>588.17000247801502</v>
      </c>
      <c r="K134" s="228">
        <f t="shared" ref="K134" si="70">K132+K133</f>
        <v>4.0038177988174768</v>
      </c>
      <c r="L134" s="228">
        <f t="shared" ref="L134" si="71">L132+L133</f>
        <v>2856.872447073546</v>
      </c>
      <c r="M134" s="228">
        <f t="shared" ref="M134" si="72">M132+M133</f>
        <v>1805.0219425830637</v>
      </c>
      <c r="N134" s="228">
        <f t="shared" ref="N134" si="73">N132+N133</f>
        <v>0</v>
      </c>
      <c r="O134" s="228">
        <f t="shared" ref="O134:V134" si="74">O132+O133</f>
        <v>0</v>
      </c>
      <c r="P134" s="228">
        <f t="shared" si="74"/>
        <v>0</v>
      </c>
      <c r="Q134" s="228">
        <f t="shared" si="74"/>
        <v>2257.3353437867991</v>
      </c>
      <c r="R134" s="228">
        <f t="shared" si="74"/>
        <v>0</v>
      </c>
      <c r="S134" s="228">
        <f t="shared" si="74"/>
        <v>0</v>
      </c>
      <c r="T134" s="228">
        <f t="shared" si="74"/>
        <v>0</v>
      </c>
      <c r="U134" s="228">
        <f t="shared" si="74"/>
        <v>0</v>
      </c>
      <c r="V134" s="228">
        <f t="shared" si="74"/>
        <v>0</v>
      </c>
      <c r="W134" s="228">
        <f>W132+W133</f>
        <v>9246.5392097406511</v>
      </c>
    </row>
    <row r="135" spans="2:23" s="9" customFormat="1">
      <c r="B135" s="66"/>
      <c r="E135" s="214">
        <v>43466</v>
      </c>
      <c r="F135" s="214" t="s">
        <v>186</v>
      </c>
      <c r="G135" s="215" t="s">
        <v>65</v>
      </c>
      <c r="H135" s="240">
        <f>$C$47/12</f>
        <v>2.0416666666666669E-3</v>
      </c>
      <c r="I135" s="230">
        <f>(SUM('1.  LRAMVA Summary'!D$54:D$77)+SUM('1.  LRAMVA Summary'!D$78:D$79)*(MONTH($E135)-1)/12)*$H135</f>
        <v>171.98779348445561</v>
      </c>
      <c r="J135" s="230">
        <f>(SUM('1.  LRAMVA Summary'!E$54:E$77)+SUM('1.  LRAMVA Summary'!E$78:E$79)*(MONTH($E135)-1)/12)*$H135</f>
        <v>65.699545349393375</v>
      </c>
      <c r="K135" s="230">
        <f>(SUM('1.  LRAMVA Summary'!F$54:F$77)+SUM('1.  LRAMVA Summary'!F$78:F$79)*(MONTH($E135)-1)/12)*$H135</f>
        <v>-7.4126135533967021</v>
      </c>
      <c r="L135" s="230">
        <f>(SUM('1.  LRAMVA Summary'!G$54:G$77)+SUM('1.  LRAMVA Summary'!G$78:G$79)*(MONTH($E135)-1)/12)*$H135</f>
        <v>235.86746381786196</v>
      </c>
      <c r="M135" s="230">
        <f>(SUM('1.  LRAMVA Summary'!H$54:H$77)+SUM('1.  LRAMVA Summary'!H$78:H$79)*(MONTH($E135)-1)/12)*$H135</f>
        <v>183.94891213164794</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191.92186811702217</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842.01296934698439</v>
      </c>
    </row>
    <row r="136" spans="2:23" s="9" customFormat="1">
      <c r="B136" s="66"/>
      <c r="E136" s="214">
        <v>43497</v>
      </c>
      <c r="F136" s="214" t="s">
        <v>186</v>
      </c>
      <c r="G136" s="215" t="s">
        <v>65</v>
      </c>
      <c r="H136" s="240">
        <f t="shared" ref="H136:H137" si="75">$C$47/12</f>
        <v>2.0416666666666669E-3</v>
      </c>
      <c r="I136" s="230">
        <f>(SUM('1.  LRAMVA Summary'!D$54:D$77)+SUM('1.  LRAMVA Summary'!D$78:D$79)*(MONTH($E136)-1)/12)*$H136</f>
        <v>171.98779348445561</v>
      </c>
      <c r="J136" s="230">
        <f>(SUM('1.  LRAMVA Summary'!E$54:E$77)+SUM('1.  LRAMVA Summary'!E$78:E$79)*(MONTH($E136)-1)/12)*$H136</f>
        <v>65.699545349393375</v>
      </c>
      <c r="K136" s="230">
        <f>(SUM('1.  LRAMVA Summary'!F$54:F$77)+SUM('1.  LRAMVA Summary'!F$78:F$79)*(MONTH($E136)-1)/12)*$H136</f>
        <v>-7.4126135533967021</v>
      </c>
      <c r="L136" s="230">
        <f>(SUM('1.  LRAMVA Summary'!G$54:G$77)+SUM('1.  LRAMVA Summary'!G$78:G$79)*(MONTH($E136)-1)/12)*$H136</f>
        <v>235.86746381786196</v>
      </c>
      <c r="M136" s="230">
        <f>(SUM('1.  LRAMVA Summary'!H$54:H$77)+SUM('1.  LRAMVA Summary'!H$78:H$79)*(MONTH($E136)-1)/12)*$H136</f>
        <v>183.94891213164794</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191.92186811702217</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842.01296934698439</v>
      </c>
    </row>
    <row r="137" spans="2:23" s="9" customFormat="1">
      <c r="B137" s="66"/>
      <c r="E137" s="214">
        <v>43525</v>
      </c>
      <c r="F137" s="214" t="s">
        <v>186</v>
      </c>
      <c r="G137" s="215" t="s">
        <v>65</v>
      </c>
      <c r="H137" s="240">
        <f t="shared" si="75"/>
        <v>2.0416666666666669E-3</v>
      </c>
      <c r="I137" s="230">
        <f>(SUM('1.  LRAMVA Summary'!D$54:D$77)+SUM('1.  LRAMVA Summary'!D$78:D$79)*(MONTH($E137)-1)/12)*$H137</f>
        <v>171.98779348445561</v>
      </c>
      <c r="J137" s="230">
        <f>(SUM('1.  LRAMVA Summary'!E$54:E$77)+SUM('1.  LRAMVA Summary'!E$78:E$79)*(MONTH($E137)-1)/12)*$H137</f>
        <v>65.699545349393375</v>
      </c>
      <c r="K137" s="230">
        <f>(SUM('1.  LRAMVA Summary'!F$54:F$77)+SUM('1.  LRAMVA Summary'!F$78:F$79)*(MONTH($E137)-1)/12)*$H137</f>
        <v>-7.4126135533967021</v>
      </c>
      <c r="L137" s="230">
        <f>(SUM('1.  LRAMVA Summary'!G$54:G$77)+SUM('1.  LRAMVA Summary'!G$78:G$79)*(MONTH($E137)-1)/12)*$H137</f>
        <v>235.86746381786196</v>
      </c>
      <c r="M137" s="230">
        <f>(SUM('1.  LRAMVA Summary'!H$54:H$77)+SUM('1.  LRAMVA Summary'!H$78:H$79)*(MONTH($E137)-1)/12)*$H137</f>
        <v>183.94891213164794</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191.92186811702217</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842.01296934698439</v>
      </c>
    </row>
    <row r="138" spans="2:23" s="8" customFormat="1">
      <c r="B138" s="239"/>
      <c r="E138" s="214">
        <v>43556</v>
      </c>
      <c r="F138" s="214" t="s">
        <v>186</v>
      </c>
      <c r="G138" s="215" t="s">
        <v>66</v>
      </c>
      <c r="H138" s="240">
        <f>$C$48/12</f>
        <v>1.8166666666666667E-3</v>
      </c>
      <c r="I138" s="230">
        <f>(SUM('1.  LRAMVA Summary'!D$54:D$77)+SUM('1.  LRAMVA Summary'!D$78:D$79)*(MONTH($E138)-1)/12)*$H138</f>
        <v>153.03403665147476</v>
      </c>
      <c r="J138" s="230">
        <f>(SUM('1.  LRAMVA Summary'!E$54:E$77)+SUM('1.  LRAMVA Summary'!E$78:E$79)*(MONTH($E138)-1)/12)*$H138</f>
        <v>58.459187290480628</v>
      </c>
      <c r="K138" s="230">
        <f>(SUM('1.  LRAMVA Summary'!F$54:F$77)+SUM('1.  LRAMVA Summary'!F$78:F$79)*(MONTH($E138)-1)/12)*$H138</f>
        <v>-6.5957132842468607</v>
      </c>
      <c r="L138" s="230">
        <f>(SUM('1.  LRAMVA Summary'!G$54:G$77)+SUM('1.  LRAMVA Summary'!G$78:G$79)*(MONTH($E138)-1)/12)*$H138</f>
        <v>209.87390658079144</v>
      </c>
      <c r="M138" s="230">
        <f>(SUM('1.  LRAMVA Summary'!H$54:H$77)+SUM('1.  LRAMVA Summary'!H$78:H$79)*(MONTH($E138)-1)/12)*$H138</f>
        <v>163.67699120285408</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170.77129489596257</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749.21970333731667</v>
      </c>
    </row>
    <row r="139" spans="2:23" s="9" customFormat="1">
      <c r="B139" s="66"/>
      <c r="E139" s="214">
        <v>43586</v>
      </c>
      <c r="F139" s="214" t="s">
        <v>186</v>
      </c>
      <c r="G139" s="215" t="s">
        <v>66</v>
      </c>
      <c r="H139" s="240">
        <f>$C$48/12</f>
        <v>1.8166666666666667E-3</v>
      </c>
      <c r="I139" s="230">
        <f>(SUM('1.  LRAMVA Summary'!D$54:D$77)+SUM('1.  LRAMVA Summary'!D$78:D$79)*(MONTH($E139)-1)/12)*$H139</f>
        <v>153.03403665147476</v>
      </c>
      <c r="J139" s="230">
        <f>(SUM('1.  LRAMVA Summary'!E$54:E$77)+SUM('1.  LRAMVA Summary'!E$78:E$79)*(MONTH($E139)-1)/12)*$H139</f>
        <v>58.459187290480628</v>
      </c>
      <c r="K139" s="230">
        <f>(SUM('1.  LRAMVA Summary'!F$54:F$77)+SUM('1.  LRAMVA Summary'!F$78:F$79)*(MONTH($E139)-1)/12)*$H139</f>
        <v>-6.5957132842468607</v>
      </c>
      <c r="L139" s="230">
        <f>(SUM('1.  LRAMVA Summary'!G$54:G$77)+SUM('1.  LRAMVA Summary'!G$78:G$79)*(MONTH($E139)-1)/12)*$H139</f>
        <v>209.87390658079144</v>
      </c>
      <c r="M139" s="230">
        <f>(SUM('1.  LRAMVA Summary'!H$54:H$77)+SUM('1.  LRAMVA Summary'!H$78:H$79)*(MONTH($E139)-1)/12)*$H139</f>
        <v>163.67699120285408</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170.77129489596257</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749.21970333731667</v>
      </c>
    </row>
    <row r="140" spans="2:23" s="9" customFormat="1">
      <c r="B140" s="66"/>
      <c r="E140" s="214">
        <v>43617</v>
      </c>
      <c r="F140" s="214" t="s">
        <v>186</v>
      </c>
      <c r="G140" s="215" t="s">
        <v>66</v>
      </c>
      <c r="H140" s="240">
        <f t="shared" ref="H140" si="77">$C$48/12</f>
        <v>1.8166666666666667E-3</v>
      </c>
      <c r="I140" s="230">
        <f>(SUM('1.  LRAMVA Summary'!D$54:D$77)+SUM('1.  LRAMVA Summary'!D$78:D$79)*(MONTH($E140)-1)/12)*$H140</f>
        <v>153.03403665147476</v>
      </c>
      <c r="J140" s="230">
        <f>(SUM('1.  LRAMVA Summary'!E$54:E$77)+SUM('1.  LRAMVA Summary'!E$78:E$79)*(MONTH($E140)-1)/12)*$H140</f>
        <v>58.459187290480628</v>
      </c>
      <c r="K140" s="230">
        <f>(SUM('1.  LRAMVA Summary'!F$54:F$77)+SUM('1.  LRAMVA Summary'!F$78:F$79)*(MONTH($E140)-1)/12)*$H140</f>
        <v>-6.5957132842468607</v>
      </c>
      <c r="L140" s="230">
        <f>(SUM('1.  LRAMVA Summary'!G$54:G$77)+SUM('1.  LRAMVA Summary'!G$78:G$79)*(MONTH($E140)-1)/12)*$H140</f>
        <v>209.87390658079144</v>
      </c>
      <c r="M140" s="230">
        <f>(SUM('1.  LRAMVA Summary'!H$54:H$77)+SUM('1.  LRAMVA Summary'!H$78:H$79)*(MONTH($E140)-1)/12)*$H140</f>
        <v>163.67699120285408</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170.77129489596257</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749.21970333731667</v>
      </c>
    </row>
    <row r="141" spans="2:23" s="9" customFormat="1">
      <c r="B141" s="66"/>
      <c r="E141" s="214">
        <v>43647</v>
      </c>
      <c r="F141" s="214" t="s">
        <v>186</v>
      </c>
      <c r="G141" s="215" t="s">
        <v>68</v>
      </c>
      <c r="H141" s="240">
        <f>$C$49/12</f>
        <v>1.8166666666666667E-3</v>
      </c>
      <c r="I141" s="230">
        <f>(SUM('1.  LRAMVA Summary'!D$54:D$77)+SUM('1.  LRAMVA Summary'!D$78:D$79)*(MONTH($E141)-1)/12)*$H141</f>
        <v>153.03403665147476</v>
      </c>
      <c r="J141" s="230">
        <f>(SUM('1.  LRAMVA Summary'!E$54:E$77)+SUM('1.  LRAMVA Summary'!E$78:E$79)*(MONTH($E141)-1)/12)*$H141</f>
        <v>58.459187290480628</v>
      </c>
      <c r="K141" s="230">
        <f>(SUM('1.  LRAMVA Summary'!F$54:F$77)+SUM('1.  LRAMVA Summary'!F$78:F$79)*(MONTH($E141)-1)/12)*$H141</f>
        <v>-6.5957132842468607</v>
      </c>
      <c r="L141" s="230">
        <f>(SUM('1.  LRAMVA Summary'!G$54:G$77)+SUM('1.  LRAMVA Summary'!G$78:G$79)*(MONTH($E141)-1)/12)*$H141</f>
        <v>209.87390658079144</v>
      </c>
      <c r="M141" s="230">
        <f>(SUM('1.  LRAMVA Summary'!H$54:H$77)+SUM('1.  LRAMVA Summary'!H$78:H$79)*(MONTH($E141)-1)/12)*$H141</f>
        <v>163.67699120285408</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170.77129489596257</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749.21970333731667</v>
      </c>
    </row>
    <row r="142" spans="2:23" s="9" customFormat="1">
      <c r="B142" s="66"/>
      <c r="E142" s="214">
        <v>43678</v>
      </c>
      <c r="F142" s="214" t="s">
        <v>186</v>
      </c>
      <c r="G142" s="215" t="s">
        <v>68</v>
      </c>
      <c r="H142" s="240">
        <f t="shared" ref="H142" si="78">$C$49/12</f>
        <v>1.8166666666666667E-3</v>
      </c>
      <c r="I142" s="230">
        <f>(SUM('1.  LRAMVA Summary'!D$54:D$77)+SUM('1.  LRAMVA Summary'!D$78:D$79)*(MONTH($E142)-1)/12)*$H142</f>
        <v>153.03403665147476</v>
      </c>
      <c r="J142" s="230">
        <f>(SUM('1.  LRAMVA Summary'!E$54:E$77)+SUM('1.  LRAMVA Summary'!E$78:E$79)*(MONTH($E142)-1)/12)*$H142</f>
        <v>58.459187290480628</v>
      </c>
      <c r="K142" s="230">
        <f>(SUM('1.  LRAMVA Summary'!F$54:F$77)+SUM('1.  LRAMVA Summary'!F$78:F$79)*(MONTH($E142)-1)/12)*$H142</f>
        <v>-6.5957132842468607</v>
      </c>
      <c r="L142" s="230">
        <f>(SUM('1.  LRAMVA Summary'!G$54:G$77)+SUM('1.  LRAMVA Summary'!G$78:G$79)*(MONTH($E142)-1)/12)*$H142</f>
        <v>209.87390658079144</v>
      </c>
      <c r="M142" s="230">
        <f>(SUM('1.  LRAMVA Summary'!H$54:H$77)+SUM('1.  LRAMVA Summary'!H$78:H$79)*(MONTH($E142)-1)/12)*$H142</f>
        <v>163.67699120285408</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170.77129489596257</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749.21970333731667</v>
      </c>
    </row>
    <row r="143" spans="2:23" s="9" customFormat="1">
      <c r="B143" s="66"/>
      <c r="E143" s="214">
        <v>43709</v>
      </c>
      <c r="F143" s="214" t="s">
        <v>186</v>
      </c>
      <c r="G143" s="215" t="s">
        <v>68</v>
      </c>
      <c r="H143" s="240">
        <f>$C$49/12</f>
        <v>1.8166666666666667E-3</v>
      </c>
      <c r="I143" s="230">
        <f>(SUM('1.  LRAMVA Summary'!D$54:D$77)+SUM('1.  LRAMVA Summary'!D$78:D$79)*(MONTH($E143)-1)/12)*$H143</f>
        <v>153.03403665147476</v>
      </c>
      <c r="J143" s="230">
        <f>(SUM('1.  LRAMVA Summary'!E$54:E$77)+SUM('1.  LRAMVA Summary'!E$78:E$79)*(MONTH($E143)-1)/12)*$H143</f>
        <v>58.459187290480628</v>
      </c>
      <c r="K143" s="230">
        <f>(SUM('1.  LRAMVA Summary'!F$54:F$77)+SUM('1.  LRAMVA Summary'!F$78:F$79)*(MONTH($E143)-1)/12)*$H143</f>
        <v>-6.5957132842468607</v>
      </c>
      <c r="L143" s="230">
        <f>(SUM('1.  LRAMVA Summary'!G$54:G$77)+SUM('1.  LRAMVA Summary'!G$78:G$79)*(MONTH($E143)-1)/12)*$H143</f>
        <v>209.87390658079144</v>
      </c>
      <c r="M143" s="230">
        <f>(SUM('1.  LRAMVA Summary'!H$54:H$77)+SUM('1.  LRAMVA Summary'!H$78:H$79)*(MONTH($E143)-1)/12)*$H143</f>
        <v>163.67699120285408</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170.77129489596257</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749.21970333731667</v>
      </c>
    </row>
    <row r="144" spans="2:23" s="9" customFormat="1">
      <c r="B144" s="66"/>
      <c r="E144" s="214">
        <v>43739</v>
      </c>
      <c r="F144" s="214" t="s">
        <v>186</v>
      </c>
      <c r="G144" s="215" t="s">
        <v>69</v>
      </c>
      <c r="H144" s="240">
        <f>$C$50/12</f>
        <v>1.8166666666666667E-3</v>
      </c>
      <c r="I144" s="230">
        <f>(SUM('1.  LRAMVA Summary'!D$54:D$77)+SUM('1.  LRAMVA Summary'!D$78:D$79)*(MONTH($E144)-1)/12)*$H144</f>
        <v>153.03403665147476</v>
      </c>
      <c r="J144" s="230">
        <f>(SUM('1.  LRAMVA Summary'!E$54:E$77)+SUM('1.  LRAMVA Summary'!E$78:E$79)*(MONTH($E144)-1)/12)*$H144</f>
        <v>58.459187290480628</v>
      </c>
      <c r="K144" s="230">
        <f>(SUM('1.  LRAMVA Summary'!F$54:F$77)+SUM('1.  LRAMVA Summary'!F$78:F$79)*(MONTH($E144)-1)/12)*$H144</f>
        <v>-6.5957132842468607</v>
      </c>
      <c r="L144" s="230">
        <f>(SUM('1.  LRAMVA Summary'!G$54:G$77)+SUM('1.  LRAMVA Summary'!G$78:G$79)*(MONTH($E144)-1)/12)*$H144</f>
        <v>209.87390658079144</v>
      </c>
      <c r="M144" s="230">
        <f>(SUM('1.  LRAMVA Summary'!H$54:H$77)+SUM('1.  LRAMVA Summary'!H$78:H$79)*(MONTH($E144)-1)/12)*$H144</f>
        <v>163.67699120285408</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170.77129489596257</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749.21970333731667</v>
      </c>
    </row>
    <row r="145" spans="2:23" s="9" customFormat="1">
      <c r="B145" s="66"/>
      <c r="E145" s="214">
        <v>43770</v>
      </c>
      <c r="F145" s="214" t="s">
        <v>186</v>
      </c>
      <c r="G145" s="215" t="s">
        <v>69</v>
      </c>
      <c r="H145" s="240">
        <f t="shared" ref="H145:H146" si="79">$C$50/12</f>
        <v>1.8166666666666667E-3</v>
      </c>
      <c r="I145" s="230">
        <f>(SUM('1.  LRAMVA Summary'!D$54:D$77)+SUM('1.  LRAMVA Summary'!D$78:D$79)*(MONTH($E145)-1)/12)*$H145</f>
        <v>153.03403665147476</v>
      </c>
      <c r="J145" s="230">
        <f>(SUM('1.  LRAMVA Summary'!E$54:E$77)+SUM('1.  LRAMVA Summary'!E$78:E$79)*(MONTH($E145)-1)/12)*$H145</f>
        <v>58.459187290480628</v>
      </c>
      <c r="K145" s="230">
        <f>(SUM('1.  LRAMVA Summary'!F$54:F$77)+SUM('1.  LRAMVA Summary'!F$78:F$79)*(MONTH($E145)-1)/12)*$H145</f>
        <v>-6.5957132842468607</v>
      </c>
      <c r="L145" s="230">
        <f>(SUM('1.  LRAMVA Summary'!G$54:G$77)+SUM('1.  LRAMVA Summary'!G$78:G$79)*(MONTH($E145)-1)/12)*$H145</f>
        <v>209.87390658079144</v>
      </c>
      <c r="M145" s="230">
        <f>(SUM('1.  LRAMVA Summary'!H$54:H$77)+SUM('1.  LRAMVA Summary'!H$78:H$79)*(MONTH($E145)-1)/12)*$H145</f>
        <v>163.67699120285408</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170.77129489596257</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749.21970333731667</v>
      </c>
    </row>
    <row r="146" spans="2:23" s="9" customFormat="1">
      <c r="B146" s="66"/>
      <c r="E146" s="214">
        <v>43800</v>
      </c>
      <c r="F146" s="214" t="s">
        <v>186</v>
      </c>
      <c r="G146" s="215" t="s">
        <v>69</v>
      </c>
      <c r="H146" s="240">
        <f t="shared" si="79"/>
        <v>1.8166666666666667E-3</v>
      </c>
      <c r="I146" s="230">
        <f>(SUM('1.  LRAMVA Summary'!D$54:D$77)+SUM('1.  LRAMVA Summary'!D$78:D$79)*(MONTH($E146)-1)/12)*$H146</f>
        <v>153.03403665147476</v>
      </c>
      <c r="J146" s="230">
        <f>(SUM('1.  LRAMVA Summary'!E$54:E$77)+SUM('1.  LRAMVA Summary'!E$78:E$79)*(MONTH($E146)-1)/12)*$H146</f>
        <v>58.459187290480628</v>
      </c>
      <c r="K146" s="230">
        <f>(SUM('1.  LRAMVA Summary'!F$54:F$77)+SUM('1.  LRAMVA Summary'!F$78:F$79)*(MONTH($E146)-1)/12)*$H146</f>
        <v>-6.5957132842468607</v>
      </c>
      <c r="L146" s="230">
        <f>(SUM('1.  LRAMVA Summary'!G$54:G$77)+SUM('1.  LRAMVA Summary'!G$78:G$79)*(MONTH($E146)-1)/12)*$H146</f>
        <v>209.87390658079144</v>
      </c>
      <c r="M146" s="230">
        <f>(SUM('1.  LRAMVA Summary'!H$54:H$77)+SUM('1.  LRAMVA Summary'!H$78:H$79)*(MONTH($E146)-1)/12)*$H146</f>
        <v>163.67699120285408</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170.77129489596257</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749.21970333731667</v>
      </c>
    </row>
    <row r="147" spans="2:23" s="9" customFormat="1" ht="15" thickBot="1">
      <c r="B147" s="66"/>
      <c r="E147" s="216" t="s">
        <v>468</v>
      </c>
      <c r="F147" s="216"/>
      <c r="G147" s="217"/>
      <c r="H147" s="218"/>
      <c r="I147" s="219">
        <f>SUM(I134:I146)</f>
        <v>3628.4053663370496</v>
      </c>
      <c r="J147" s="219">
        <f>SUM(J134:J146)</f>
        <v>1311.401324140521</v>
      </c>
      <c r="K147" s="219">
        <f t="shared" ref="K147:O147" si="80">SUM(K134:K146)</f>
        <v>-77.595442419594377</v>
      </c>
      <c r="L147" s="219">
        <f t="shared" si="80"/>
        <v>5453.3399977542531</v>
      </c>
      <c r="M147" s="219">
        <f t="shared" si="80"/>
        <v>3829.9615998036929</v>
      </c>
      <c r="N147" s="219">
        <f t="shared" si="80"/>
        <v>0</v>
      </c>
      <c r="O147" s="219">
        <f t="shared" si="80"/>
        <v>0</v>
      </c>
      <c r="P147" s="219">
        <f t="shared" ref="P147:V147" si="81">SUM(P134:P146)</f>
        <v>0</v>
      </c>
      <c r="Q147" s="219">
        <f t="shared" si="81"/>
        <v>4370.0426022015281</v>
      </c>
      <c r="R147" s="219">
        <f t="shared" si="81"/>
        <v>0</v>
      </c>
      <c r="S147" s="219">
        <f t="shared" si="81"/>
        <v>0</v>
      </c>
      <c r="T147" s="219">
        <f t="shared" si="81"/>
        <v>0</v>
      </c>
      <c r="U147" s="219">
        <f t="shared" si="81"/>
        <v>0</v>
      </c>
      <c r="V147" s="219">
        <f t="shared" si="81"/>
        <v>0</v>
      </c>
      <c r="W147" s="219">
        <f>SUM(W134:W146)</f>
        <v>18515.555447817449</v>
      </c>
    </row>
    <row r="148" spans="2:23" s="9" customFormat="1" ht="1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432</v>
      </c>
      <c r="F149" s="225"/>
      <c r="G149" s="226"/>
      <c r="H149" s="227"/>
      <c r="I149" s="228">
        <f>I147+I148</f>
        <v>3628.4053663370496</v>
      </c>
      <c r="J149" s="228">
        <f t="shared" ref="J149" si="82">J147+J148</f>
        <v>1311.401324140521</v>
      </c>
      <c r="K149" s="228">
        <f t="shared" ref="K149" si="83">K147+K148</f>
        <v>-77.595442419594377</v>
      </c>
      <c r="L149" s="228">
        <f t="shared" ref="L149" si="84">L147+L148</f>
        <v>5453.3399977542531</v>
      </c>
      <c r="M149" s="228">
        <f t="shared" ref="M149" si="85">M147+M148</f>
        <v>3829.9615998036929</v>
      </c>
      <c r="N149" s="228">
        <f t="shared" ref="N149" si="86">N147+N148</f>
        <v>0</v>
      </c>
      <c r="O149" s="228">
        <f t="shared" ref="O149:V149" si="87">O147+O148</f>
        <v>0</v>
      </c>
      <c r="P149" s="228">
        <f t="shared" si="87"/>
        <v>0</v>
      </c>
      <c r="Q149" s="228">
        <f t="shared" si="87"/>
        <v>4370.0426022015281</v>
      </c>
      <c r="R149" s="228">
        <f t="shared" si="87"/>
        <v>0</v>
      </c>
      <c r="S149" s="228">
        <f t="shared" si="87"/>
        <v>0</v>
      </c>
      <c r="T149" s="228">
        <f t="shared" si="87"/>
        <v>0</v>
      </c>
      <c r="U149" s="228">
        <f t="shared" si="87"/>
        <v>0</v>
      </c>
      <c r="V149" s="228">
        <f t="shared" si="87"/>
        <v>0</v>
      </c>
      <c r="W149" s="228">
        <f>W147+W148</f>
        <v>18515.555447817449</v>
      </c>
    </row>
    <row r="150" spans="2:23" s="9" customFormat="1">
      <c r="B150" s="66"/>
      <c r="E150" s="214">
        <v>43831</v>
      </c>
      <c r="F150" s="214" t="s">
        <v>187</v>
      </c>
      <c r="G150" s="215" t="s">
        <v>65</v>
      </c>
      <c r="H150" s="240">
        <f>$C$51/12</f>
        <v>1.8166666666666667E-3</v>
      </c>
      <c r="I150" s="230">
        <f>(SUM('1.  LRAMVA Summary'!D$54:D$80)+SUM('1.  LRAMVA Summary'!D$81:D$82)*(MONTH($E150)-1)/12)*$H150</f>
        <v>153.03403665147476</v>
      </c>
      <c r="J150" s="230">
        <f>(SUM('1.  LRAMVA Summary'!E$54:E$80)+SUM('1.  LRAMVA Summary'!E$81:E$82)*(MONTH($E150)-1)/12)*$H150</f>
        <v>58.459187290480628</v>
      </c>
      <c r="K150" s="230">
        <f>(SUM('1.  LRAMVA Summary'!F$54:F$80)+SUM('1.  LRAMVA Summary'!F$81:F$82)*(MONTH($E150)-1)/12)*$H150</f>
        <v>-6.5957132842468607</v>
      </c>
      <c r="L150" s="230">
        <f>(SUM('1.  LRAMVA Summary'!G$54:G$80)+SUM('1.  LRAMVA Summary'!G$81:G$82)*(MONTH($E150)-1)/12)*$H150</f>
        <v>209.87390658079144</v>
      </c>
      <c r="M150" s="230">
        <f>(SUM('1.  LRAMVA Summary'!H$54:H$80)+SUM('1.  LRAMVA Summary'!H$81:H$82)*(MONTH($E150)-1)/12)*$H150</f>
        <v>163.67699120285408</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170.77129489596257</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749.21970333731667</v>
      </c>
    </row>
    <row r="151" spans="2:23" s="9" customFormat="1">
      <c r="B151" s="66"/>
      <c r="E151" s="214">
        <v>43862</v>
      </c>
      <c r="F151" s="214" t="s">
        <v>187</v>
      </c>
      <c r="G151" s="215" t="s">
        <v>65</v>
      </c>
      <c r="H151" s="240">
        <f t="shared" ref="H151:H152" si="88">$C$51/12</f>
        <v>1.8166666666666667E-3</v>
      </c>
      <c r="I151" s="230">
        <f>(SUM('1.  LRAMVA Summary'!D$54:D$80)+SUM('1.  LRAMVA Summary'!D$81:D$82)*(MONTH($E151)-1)/12)*$H151</f>
        <v>153.03403665147476</v>
      </c>
      <c r="J151" s="230">
        <f>(SUM('1.  LRAMVA Summary'!E$54:E$80)+SUM('1.  LRAMVA Summary'!E$81:E$82)*(MONTH($E151)-1)/12)*$H151</f>
        <v>58.459187290480628</v>
      </c>
      <c r="K151" s="230">
        <f>(SUM('1.  LRAMVA Summary'!F$54:F$80)+SUM('1.  LRAMVA Summary'!F$81:F$82)*(MONTH($E151)-1)/12)*$H151</f>
        <v>-6.5957132842468607</v>
      </c>
      <c r="L151" s="230">
        <f>(SUM('1.  LRAMVA Summary'!G$54:G$80)+SUM('1.  LRAMVA Summary'!G$81:G$82)*(MONTH($E151)-1)/12)*$H151</f>
        <v>209.87390658079144</v>
      </c>
      <c r="M151" s="230">
        <f>(SUM('1.  LRAMVA Summary'!H$54:H$80)+SUM('1.  LRAMVA Summary'!H$81:H$82)*(MONTH($E151)-1)/12)*$H151</f>
        <v>163.67699120285408</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170.77129489596257</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749.21970333731667</v>
      </c>
    </row>
    <row r="152" spans="2:23" s="9" customFormat="1">
      <c r="B152" s="66"/>
      <c r="E152" s="214">
        <v>43891</v>
      </c>
      <c r="F152" s="214" t="s">
        <v>187</v>
      </c>
      <c r="G152" s="215" t="s">
        <v>65</v>
      </c>
      <c r="H152" s="240">
        <f t="shared" si="88"/>
        <v>1.8166666666666667E-3</v>
      </c>
      <c r="I152" s="230">
        <f>(SUM('1.  LRAMVA Summary'!D$54:D$80)+SUM('1.  LRAMVA Summary'!D$81:D$82)*(MONTH($E152)-1)/12)*$H152</f>
        <v>153.03403665147476</v>
      </c>
      <c r="J152" s="230">
        <f>(SUM('1.  LRAMVA Summary'!E$54:E$80)+SUM('1.  LRAMVA Summary'!E$81:E$82)*(MONTH($E152)-1)/12)*$H152</f>
        <v>58.459187290480628</v>
      </c>
      <c r="K152" s="230">
        <f>(SUM('1.  LRAMVA Summary'!F$54:F$80)+SUM('1.  LRAMVA Summary'!F$81:F$82)*(MONTH($E152)-1)/12)*$H152</f>
        <v>-6.5957132842468607</v>
      </c>
      <c r="L152" s="230">
        <f>(SUM('1.  LRAMVA Summary'!G$54:G$80)+SUM('1.  LRAMVA Summary'!G$81:G$82)*(MONTH($E152)-1)/12)*$H152</f>
        <v>209.87390658079144</v>
      </c>
      <c r="M152" s="230">
        <f>(SUM('1.  LRAMVA Summary'!H$54:H$80)+SUM('1.  LRAMVA Summary'!H$81:H$82)*(MONTH($E152)-1)/12)*$H152</f>
        <v>163.67699120285408</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170.77129489596257</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749.21970333731667</v>
      </c>
    </row>
    <row r="153" spans="2:23" s="9" customFormat="1">
      <c r="B153" s="66"/>
      <c r="E153" s="214">
        <v>43922</v>
      </c>
      <c r="F153" s="214" t="s">
        <v>187</v>
      </c>
      <c r="G153" s="215" t="s">
        <v>66</v>
      </c>
      <c r="H153" s="240">
        <f>$C$52/12</f>
        <v>1.8166666666666667E-3</v>
      </c>
      <c r="I153" s="230">
        <f>(SUM('1.  LRAMVA Summary'!D$54:D$80)+SUM('1.  LRAMVA Summary'!D$81:D$82)*(MONTH($E153)-1)/12)*$H153</f>
        <v>153.03403665147476</v>
      </c>
      <c r="J153" s="230">
        <f>(SUM('1.  LRAMVA Summary'!E$54:E$80)+SUM('1.  LRAMVA Summary'!E$81:E$82)*(MONTH($E153)-1)/12)*$H153</f>
        <v>58.459187290480628</v>
      </c>
      <c r="K153" s="230">
        <f>(SUM('1.  LRAMVA Summary'!F$54:F$80)+SUM('1.  LRAMVA Summary'!F$81:F$82)*(MONTH($E153)-1)/12)*$H153</f>
        <v>-6.5957132842468607</v>
      </c>
      <c r="L153" s="230">
        <f>(SUM('1.  LRAMVA Summary'!G$54:G$80)+SUM('1.  LRAMVA Summary'!G$81:G$82)*(MONTH($E153)-1)/12)*$H153</f>
        <v>209.87390658079144</v>
      </c>
      <c r="M153" s="230">
        <f>(SUM('1.  LRAMVA Summary'!H$54:H$80)+SUM('1.  LRAMVA Summary'!H$81:H$82)*(MONTH($E153)-1)/12)*$H153</f>
        <v>163.67699120285408</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170.77129489596257</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749.21970333731667</v>
      </c>
    </row>
    <row r="154" spans="2:23" s="9" customFormat="1">
      <c r="B154" s="66"/>
      <c r="E154" s="214">
        <v>43952</v>
      </c>
      <c r="F154" s="214" t="s">
        <v>187</v>
      </c>
      <c r="G154" s="215" t="s">
        <v>66</v>
      </c>
      <c r="H154" s="756">
        <v>0</v>
      </c>
      <c r="I154" s="230">
        <f>(SUM('1.  LRAMVA Summary'!D$54:D$80)+SUM('1.  LRAMVA Summary'!D$81:D$82)*(MONTH($E154)-1)/12)*$H154</f>
        <v>0</v>
      </c>
      <c r="J154" s="230">
        <f>(SUM('1.  LRAMVA Summary'!E$54:E$80)+SUM('1.  LRAMVA Summary'!E$81:E$82)*(MONTH($E154)-1)/12)*$H154</f>
        <v>0</v>
      </c>
      <c r="K154" s="230">
        <f>(SUM('1.  LRAMVA Summary'!F$54:F$80)+SUM('1.  LRAMVA Summary'!F$81:F$82)*(MONTH($E154)-1)/12)*$H154</f>
        <v>0</v>
      </c>
      <c r="L154" s="230">
        <f>(SUM('1.  LRAMVA Summary'!G$54:G$80)+SUM('1.  LRAMVA Summary'!G$81:G$82)*(MONTH($E154)-1)/12)*$H154</f>
        <v>0</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0</v>
      </c>
    </row>
    <row r="155" spans="2:23" s="9" customFormat="1">
      <c r="B155" s="66"/>
      <c r="E155" s="214">
        <v>43983</v>
      </c>
      <c r="F155" s="214" t="s">
        <v>187</v>
      </c>
      <c r="G155" s="215" t="s">
        <v>66</v>
      </c>
      <c r="H155" s="756">
        <v>0</v>
      </c>
      <c r="I155" s="230">
        <f>(SUM('1.  LRAMVA Summary'!D$54:D$80)+SUM('1.  LRAMVA Summary'!D$81:D$82)*(MONTH($E155)-1)/12)*$H155</f>
        <v>0</v>
      </c>
      <c r="J155" s="230">
        <f>(SUM('1.  LRAMVA Summary'!E$54:E$80)+SUM('1.  LRAMVA Summary'!E$81:E$82)*(MONTH($E155)-1)/12)*$H155</f>
        <v>0</v>
      </c>
      <c r="K155" s="230">
        <f>(SUM('1.  LRAMVA Summary'!F$54:F$80)+SUM('1.  LRAMVA Summary'!F$81:F$82)*(MONTH($E155)-1)/12)*$H155</f>
        <v>0</v>
      </c>
      <c r="L155" s="230">
        <f>(SUM('1.  LRAMVA Summary'!G$54:G$80)+SUM('1.  LRAMVA Summary'!G$81:G$82)*(MONTH($E155)-1)/12)*$H155</f>
        <v>0</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0</v>
      </c>
    </row>
    <row r="156" spans="2:23" s="9" customFormat="1">
      <c r="B156" s="66"/>
      <c r="E156" s="214">
        <v>44013</v>
      </c>
      <c r="F156" s="214" t="s">
        <v>187</v>
      </c>
      <c r="G156" s="215" t="s">
        <v>68</v>
      </c>
      <c r="H156" s="240">
        <f>$C$53/12</f>
        <v>0</v>
      </c>
      <c r="I156" s="230">
        <f>(SUM('1.  LRAMVA Summary'!D$54:D$80)+SUM('1.  LRAMVA Summary'!D$81:D$82)*(MONTH($E156)-1)/12)*$H156</f>
        <v>0</v>
      </c>
      <c r="J156" s="230">
        <f>(SUM('1.  LRAMVA Summary'!E$54:E$80)+SUM('1.  LRAMVA Summary'!E$81:E$82)*(MONTH($E156)-1)/12)*$H156</f>
        <v>0</v>
      </c>
      <c r="K156" s="230">
        <f>(SUM('1.  LRAMVA Summary'!F$54:F$80)+SUM('1.  LRAMVA Summary'!F$81:F$82)*(MONTH($E156)-1)/12)*$H156</f>
        <v>0</v>
      </c>
      <c r="L156" s="230">
        <f>(SUM('1.  LRAMVA Summary'!G$54:G$80)+SUM('1.  LRAMVA Summary'!G$81:G$82)*(MONTH($E156)-1)/12)*$H156</f>
        <v>0</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0</v>
      </c>
    </row>
    <row r="157" spans="2:23" s="9" customFormat="1">
      <c r="B157" s="66"/>
      <c r="E157" s="214">
        <v>44044</v>
      </c>
      <c r="F157" s="214" t="s">
        <v>187</v>
      </c>
      <c r="G157" s="215" t="s">
        <v>68</v>
      </c>
      <c r="H157" s="240">
        <f t="shared" ref="H157:H158" si="90">$C$53/12</f>
        <v>0</v>
      </c>
      <c r="I157" s="230">
        <f>(SUM('1.  LRAMVA Summary'!D$54:D$80)+SUM('1.  LRAMVA Summary'!D$81:D$82)*(MONTH($E157)-1)/12)*$H157</f>
        <v>0</v>
      </c>
      <c r="J157" s="230">
        <f>(SUM('1.  LRAMVA Summary'!E$54:E$80)+SUM('1.  LRAMVA Summary'!E$81:E$82)*(MONTH($E157)-1)/12)*$H157</f>
        <v>0</v>
      </c>
      <c r="K157" s="230">
        <f>(SUM('1.  LRAMVA Summary'!F$54:F$80)+SUM('1.  LRAMVA Summary'!F$81:F$82)*(MONTH($E157)-1)/12)*$H157</f>
        <v>0</v>
      </c>
      <c r="L157" s="230">
        <f>(SUM('1.  LRAMVA Summary'!G$54:G$80)+SUM('1.  LRAMVA Summary'!G$81:G$82)*(MONTH($E157)-1)/12)*$H157</f>
        <v>0</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0</v>
      </c>
    </row>
    <row r="158" spans="2:23" s="9" customFormat="1">
      <c r="B158" s="66"/>
      <c r="E158" s="214">
        <v>44075</v>
      </c>
      <c r="F158" s="214" t="s">
        <v>187</v>
      </c>
      <c r="G158" s="215" t="s">
        <v>68</v>
      </c>
      <c r="H158" s="240">
        <f t="shared" si="90"/>
        <v>0</v>
      </c>
      <c r="I158" s="230">
        <f>(SUM('1.  LRAMVA Summary'!D$54:D$80)+SUM('1.  LRAMVA Summary'!D$81:D$82)*(MONTH($E158)-1)/12)*$H158</f>
        <v>0</v>
      </c>
      <c r="J158" s="230">
        <f>(SUM('1.  LRAMVA Summary'!E$54:E$80)+SUM('1.  LRAMVA Summary'!E$81:E$82)*(MONTH($E158)-1)/12)*$H158</f>
        <v>0</v>
      </c>
      <c r="K158" s="230">
        <f>(SUM('1.  LRAMVA Summary'!F$54:F$80)+SUM('1.  LRAMVA Summary'!F$81:F$82)*(MONTH($E158)-1)/12)*$H158</f>
        <v>0</v>
      </c>
      <c r="L158" s="230">
        <f>(SUM('1.  LRAMVA Summary'!G$54:G$80)+SUM('1.  LRAMVA Summary'!G$81:G$82)*(MONTH($E158)-1)/12)*$H158</f>
        <v>0</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0</v>
      </c>
    </row>
    <row r="159" spans="2:23" s="9" customFormat="1">
      <c r="B159" s="66"/>
      <c r="E159" s="214">
        <v>44105</v>
      </c>
      <c r="F159" s="214" t="s">
        <v>187</v>
      </c>
      <c r="G159" s="215" t="s">
        <v>69</v>
      </c>
      <c r="H159" s="240">
        <f>$C$54/12</f>
        <v>0</v>
      </c>
      <c r="I159" s="230">
        <f>(SUM('1.  LRAMVA Summary'!D$54:D$80)+SUM('1.  LRAMVA Summary'!D$81:D$82)*(MONTH($E159)-1)/12)*$H159</f>
        <v>0</v>
      </c>
      <c r="J159" s="230">
        <f>(SUM('1.  LRAMVA Summary'!E$54:E$80)+SUM('1.  LRAMVA Summary'!E$81:E$82)*(MONTH($E159)-1)/12)*$H159</f>
        <v>0</v>
      </c>
      <c r="K159" s="230">
        <f>(SUM('1.  LRAMVA Summary'!F$54:F$80)+SUM('1.  LRAMVA Summary'!F$81:F$82)*(MONTH($E159)-1)/12)*$H159</f>
        <v>0</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0</v>
      </c>
    </row>
    <row r="160" spans="2:23" s="9" customFormat="1">
      <c r="B160" s="66"/>
      <c r="E160" s="214">
        <v>44136</v>
      </c>
      <c r="F160" s="214" t="s">
        <v>187</v>
      </c>
      <c r="G160" s="215" t="s">
        <v>69</v>
      </c>
      <c r="H160" s="240">
        <f t="shared" ref="H160:H161" si="91">$C$54/12</f>
        <v>0</v>
      </c>
      <c r="I160" s="230">
        <f>(SUM('1.  LRAMVA Summary'!D$54:D$80)+SUM('1.  LRAMVA Summary'!D$81:D$82)*(MONTH($E160)-1)/12)*$H160</f>
        <v>0</v>
      </c>
      <c r="J160" s="230">
        <f>(SUM('1.  LRAMVA Summary'!E$54:E$80)+SUM('1.  LRAMVA Summary'!E$81:E$82)*(MONTH($E160)-1)/12)*$H160</f>
        <v>0</v>
      </c>
      <c r="K160" s="230">
        <f>(SUM('1.  LRAMVA Summary'!F$54:F$80)+SUM('1.  LRAMVA Summary'!F$81:F$82)*(MONTH($E160)-1)/12)*$H160</f>
        <v>0</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0</v>
      </c>
    </row>
    <row r="161" spans="2:23" s="9" customFormat="1">
      <c r="B161" s="66"/>
      <c r="E161" s="214">
        <v>44166</v>
      </c>
      <c r="F161" s="214" t="s">
        <v>187</v>
      </c>
      <c r="G161" s="215" t="s">
        <v>69</v>
      </c>
      <c r="H161" s="240">
        <f t="shared" si="91"/>
        <v>0</v>
      </c>
      <c r="I161" s="230">
        <f>(SUM('1.  LRAMVA Summary'!D$54:D$80)+SUM('1.  LRAMVA Summary'!D$81:D$82)*(MONTH($E161)-1)/12)*$H161</f>
        <v>0</v>
      </c>
      <c r="J161" s="230">
        <f>(SUM('1.  LRAMVA Summary'!E$54:E$80)+SUM('1.  LRAMVA Summary'!E$81:E$82)*(MONTH($E161)-1)/12)*$H161</f>
        <v>0</v>
      </c>
      <c r="K161" s="230">
        <f>(SUM('1.  LRAMVA Summary'!F$54:F$80)+SUM('1.  LRAMVA Summary'!F$81:F$82)*(MONTH($E161)-1)/12)*$H161</f>
        <v>0</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0</v>
      </c>
    </row>
    <row r="162" spans="2:23" s="9" customFormat="1" ht="15" thickBot="1">
      <c r="B162" s="66"/>
      <c r="E162" s="216" t="s">
        <v>469</v>
      </c>
      <c r="F162" s="216"/>
      <c r="G162" s="217"/>
      <c r="H162" s="218"/>
      <c r="I162" s="219">
        <f>SUM(I149:I161)</f>
        <v>4240.5415129429484</v>
      </c>
      <c r="J162" s="219">
        <f>SUM(J149:J161)</f>
        <v>1545.2380733024438</v>
      </c>
      <c r="K162" s="219">
        <f t="shared" ref="K162:O162" si="92">SUM(K149:K161)</f>
        <v>-103.9782955565818</v>
      </c>
      <c r="L162" s="219">
        <f t="shared" si="92"/>
        <v>6292.8356240774183</v>
      </c>
      <c r="M162" s="219">
        <f t="shared" si="92"/>
        <v>4484.6695646151093</v>
      </c>
      <c r="N162" s="219">
        <f t="shared" si="92"/>
        <v>0</v>
      </c>
      <c r="O162" s="219">
        <f t="shared" si="92"/>
        <v>0</v>
      </c>
      <c r="P162" s="219">
        <f t="shared" ref="P162:V162" si="93">SUM(P149:P161)</f>
        <v>0</v>
      </c>
      <c r="Q162" s="219">
        <f t="shared" si="93"/>
        <v>5053.1277817853779</v>
      </c>
      <c r="R162" s="219">
        <f t="shared" si="93"/>
        <v>0</v>
      </c>
      <c r="S162" s="219">
        <f t="shared" si="93"/>
        <v>0</v>
      </c>
      <c r="T162" s="219">
        <f t="shared" si="93"/>
        <v>0</v>
      </c>
      <c r="U162" s="219">
        <f t="shared" si="93"/>
        <v>0</v>
      </c>
      <c r="V162" s="219">
        <f t="shared" si="93"/>
        <v>0</v>
      </c>
      <c r="W162" s="219">
        <f>SUM(W149:W161)</f>
        <v>21512.434261166713</v>
      </c>
    </row>
    <row r="163" spans="2:23" s="9" customFormat="1" ht="1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H164" s="18"/>
    </row>
    <row r="165" spans="2:23">
      <c r="E165" s="589" t="s">
        <v>525</v>
      </c>
    </row>
  </sheetData>
  <dataConsolidate/>
  <mergeCells count="4">
    <mergeCell ref="B12:C12"/>
    <mergeCell ref="C8:S8"/>
    <mergeCell ref="C9:S9"/>
    <mergeCell ref="C10:S10"/>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BU122"/>
  <sheetViews>
    <sheetView zoomScale="90" zoomScaleNormal="90" workbookViewId="0">
      <selection activeCell="G14" sqref="G14"/>
    </sheetView>
  </sheetViews>
  <sheetFormatPr defaultColWidth="9.109375" defaultRowHeight="14.4" outlineLevelRow="1"/>
  <cols>
    <col min="1" max="1" width="5.88671875" style="12" customWidth="1"/>
    <col min="2" max="2" width="24.33203125" style="12" customWidth="1"/>
    <col min="3" max="3" width="11.44140625" style="12" customWidth="1"/>
    <col min="4" max="4" width="37.6640625" style="12" customWidth="1"/>
    <col min="5" max="5" width="35.109375" style="12" bestFit="1" customWidth="1"/>
    <col min="6" max="6" width="26.6640625" style="12" customWidth="1"/>
    <col min="7" max="7" width="17" style="12" customWidth="1"/>
    <col min="8" max="8" width="19.44140625" style="12" customWidth="1"/>
    <col min="9" max="10" width="23" style="635" customWidth="1"/>
    <col min="11" max="11" width="2" style="16" customWidth="1"/>
    <col min="12" max="41" width="9.109375" style="12"/>
    <col min="42" max="42" width="2.109375" style="12" customWidth="1"/>
    <col min="43" max="43" width="12.44140625" style="12" customWidth="1"/>
    <col min="44" max="64" width="12" style="12" bestFit="1" customWidth="1"/>
    <col min="65" max="72" width="9.109375" style="12"/>
    <col min="73" max="73" width="9.109375" style="16"/>
    <col min="74" max="16384" width="9.10937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7" t="s">
        <v>406</v>
      </c>
      <c r="E13" s="17"/>
      <c r="F13" s="177"/>
      <c r="G13" s="178"/>
      <c r="H13" s="179"/>
      <c r="K13" s="179"/>
      <c r="L13" s="177"/>
      <c r="M13" s="177"/>
      <c r="N13" s="177"/>
      <c r="O13" s="177"/>
      <c r="P13" s="177"/>
      <c r="Q13" s="180"/>
    </row>
    <row r="14" spans="2:73" ht="30" customHeight="1" outlineLevel="1" thickBot="1">
      <c r="B14" s="90"/>
      <c r="D14" s="610" t="s">
        <v>550</v>
      </c>
      <c r="I14" s="12"/>
      <c r="J14" s="12"/>
      <c r="BU14" s="12"/>
    </row>
    <row r="15" spans="2:73" ht="26.25" customHeight="1" outlineLevel="1">
      <c r="C15" s="90"/>
      <c r="I15" s="12"/>
      <c r="J15" s="12"/>
    </row>
    <row r="16" spans="2:73" ht="23.25" customHeight="1" outlineLevel="1">
      <c r="B16" s="116" t="s">
        <v>504</v>
      </c>
      <c r="C16" s="90"/>
      <c r="D16" s="615" t="s">
        <v>617</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90" t="s">
        <v>611</v>
      </c>
      <c r="C17" s="90"/>
      <c r="D17" s="611" t="s">
        <v>589</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624</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623</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625</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703" t="s">
        <v>634</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6">
      <c r="B23" s="182" t="s">
        <v>594</v>
      </c>
      <c r="H23" s="10"/>
      <c r="I23" s="10"/>
      <c r="J23" s="10"/>
    </row>
    <row r="24" spans="2:73" s="670" customFormat="1" ht="21" customHeight="1">
      <c r="B24" s="702" t="s">
        <v>598</v>
      </c>
      <c r="C24" s="868" t="s">
        <v>599</v>
      </c>
      <c r="D24" s="868"/>
      <c r="E24" s="868"/>
      <c r="F24" s="868"/>
      <c r="G24" s="868"/>
      <c r="H24" s="678" t="s">
        <v>596</v>
      </c>
      <c r="I24" s="678" t="s">
        <v>595</v>
      </c>
      <c r="J24" s="678" t="s">
        <v>597</v>
      </c>
      <c r="K24" s="669"/>
      <c r="L24" s="670" t="s">
        <v>599</v>
      </c>
      <c r="AQ24" s="670" t="s">
        <v>599</v>
      </c>
      <c r="BU24" s="669"/>
    </row>
    <row r="25" spans="2:73" s="250" customFormat="1" ht="49.5" customHeight="1">
      <c r="B25" s="245" t="s">
        <v>472</v>
      </c>
      <c r="C25" s="245" t="s">
        <v>211</v>
      </c>
      <c r="D25" s="628" t="s">
        <v>473</v>
      </c>
      <c r="E25" s="245" t="s">
        <v>208</v>
      </c>
      <c r="F25" s="245" t="s">
        <v>474</v>
      </c>
      <c r="G25" s="245" t="s">
        <v>475</v>
      </c>
      <c r="H25" s="628" t="s">
        <v>476</v>
      </c>
      <c r="I25" s="636" t="s">
        <v>587</v>
      </c>
      <c r="J25" s="643" t="s">
        <v>588</v>
      </c>
      <c r="K25" s="641"/>
      <c r="L25" s="246" t="s">
        <v>477</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478</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1"/>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6">
      <c r="B27" s="692"/>
      <c r="C27" s="692"/>
      <c r="D27" s="692"/>
      <c r="E27" s="692"/>
      <c r="F27" s="692"/>
      <c r="G27" s="692"/>
      <c r="H27" s="692"/>
      <c r="I27" s="644"/>
      <c r="J27" s="644"/>
      <c r="K27" s="633"/>
      <c r="L27" s="696"/>
      <c r="M27" s="697"/>
      <c r="N27" s="697"/>
      <c r="O27" s="697"/>
      <c r="P27" s="697"/>
      <c r="Q27" s="697"/>
      <c r="R27" s="697"/>
      <c r="S27" s="697"/>
      <c r="T27" s="697"/>
      <c r="U27" s="697"/>
      <c r="V27" s="697"/>
      <c r="W27" s="697"/>
      <c r="X27" s="697"/>
      <c r="Y27" s="697"/>
      <c r="Z27" s="697"/>
      <c r="AA27" s="697"/>
      <c r="AB27" s="697"/>
      <c r="AC27" s="697"/>
      <c r="AD27" s="697"/>
      <c r="AE27" s="697"/>
      <c r="AF27" s="697"/>
      <c r="AG27" s="697"/>
      <c r="AH27" s="697"/>
      <c r="AI27" s="697"/>
      <c r="AJ27" s="697"/>
      <c r="AK27" s="697"/>
      <c r="AL27" s="697"/>
      <c r="AM27" s="697"/>
      <c r="AN27" s="697"/>
      <c r="AO27" s="698"/>
      <c r="AP27" s="633"/>
      <c r="AQ27" s="696"/>
      <c r="AR27" s="697"/>
      <c r="AS27" s="697"/>
      <c r="AT27" s="697"/>
      <c r="AU27" s="697"/>
      <c r="AV27" s="697"/>
      <c r="AW27" s="697"/>
      <c r="AX27" s="697"/>
      <c r="AY27" s="697"/>
      <c r="AZ27" s="697"/>
      <c r="BA27" s="697"/>
      <c r="BB27" s="697"/>
      <c r="BC27" s="697"/>
      <c r="BD27" s="697"/>
      <c r="BE27" s="697"/>
      <c r="BF27" s="697"/>
      <c r="BG27" s="697"/>
      <c r="BH27" s="697"/>
      <c r="BI27" s="697"/>
      <c r="BJ27" s="697"/>
      <c r="BK27" s="697"/>
      <c r="BL27" s="697"/>
      <c r="BM27" s="697"/>
      <c r="BN27" s="697"/>
      <c r="BO27" s="697"/>
      <c r="BP27" s="697"/>
      <c r="BQ27" s="697"/>
      <c r="BR27" s="697"/>
      <c r="BS27" s="697"/>
      <c r="BT27" s="698"/>
      <c r="BU27" s="16"/>
    </row>
    <row r="28" spans="2:73" s="17" customFormat="1" ht="15.6">
      <c r="B28" s="692"/>
      <c r="C28" s="692"/>
      <c r="D28" s="692"/>
      <c r="E28" s="692"/>
      <c r="F28" s="692"/>
      <c r="G28" s="692"/>
      <c r="H28" s="692"/>
      <c r="I28" s="644"/>
      <c r="J28" s="644"/>
      <c r="K28" s="633"/>
      <c r="L28" s="696"/>
      <c r="M28" s="697"/>
      <c r="N28" s="697"/>
      <c r="O28" s="697"/>
      <c r="P28" s="697"/>
      <c r="Q28" s="697"/>
      <c r="R28" s="697"/>
      <c r="S28" s="697"/>
      <c r="T28" s="697"/>
      <c r="U28" s="697"/>
      <c r="V28" s="697"/>
      <c r="W28" s="697"/>
      <c r="X28" s="697"/>
      <c r="Y28" s="697"/>
      <c r="Z28" s="697"/>
      <c r="AA28" s="697"/>
      <c r="AB28" s="697"/>
      <c r="AC28" s="697"/>
      <c r="AD28" s="697"/>
      <c r="AE28" s="697"/>
      <c r="AF28" s="697"/>
      <c r="AG28" s="697"/>
      <c r="AH28" s="697"/>
      <c r="AI28" s="697"/>
      <c r="AJ28" s="697"/>
      <c r="AK28" s="697"/>
      <c r="AL28" s="697"/>
      <c r="AM28" s="697"/>
      <c r="AN28" s="697"/>
      <c r="AO28" s="698"/>
      <c r="AP28" s="633"/>
      <c r="AQ28" s="696"/>
      <c r="AR28" s="697"/>
      <c r="AS28" s="697"/>
      <c r="AT28" s="697"/>
      <c r="AU28" s="697"/>
      <c r="AV28" s="697"/>
      <c r="AW28" s="697"/>
      <c r="AX28" s="697"/>
      <c r="AY28" s="697"/>
      <c r="AZ28" s="697"/>
      <c r="BA28" s="697"/>
      <c r="BB28" s="697"/>
      <c r="BC28" s="697"/>
      <c r="BD28" s="697"/>
      <c r="BE28" s="697"/>
      <c r="BF28" s="697"/>
      <c r="BG28" s="697"/>
      <c r="BH28" s="697"/>
      <c r="BI28" s="697"/>
      <c r="BJ28" s="697"/>
      <c r="BK28" s="697"/>
      <c r="BL28" s="697"/>
      <c r="BM28" s="697"/>
      <c r="BN28" s="697"/>
      <c r="BO28" s="697"/>
      <c r="BP28" s="697"/>
      <c r="BQ28" s="697"/>
      <c r="BR28" s="697"/>
      <c r="BS28" s="697"/>
      <c r="BT28" s="698"/>
      <c r="BU28" s="16"/>
    </row>
    <row r="29" spans="2:73" s="17" customFormat="1" ht="16.5" customHeight="1">
      <c r="B29" s="692"/>
      <c r="C29" s="692"/>
      <c r="D29" s="692"/>
      <c r="E29" s="692"/>
      <c r="F29" s="692"/>
      <c r="G29" s="692"/>
      <c r="H29" s="692"/>
      <c r="I29" s="644"/>
      <c r="J29" s="644"/>
      <c r="K29" s="633"/>
      <c r="L29" s="696"/>
      <c r="M29" s="697"/>
      <c r="N29" s="697"/>
      <c r="O29" s="697"/>
      <c r="P29" s="697"/>
      <c r="Q29" s="697"/>
      <c r="R29" s="697"/>
      <c r="S29" s="697"/>
      <c r="T29" s="697"/>
      <c r="U29" s="697"/>
      <c r="V29" s="697"/>
      <c r="W29" s="697"/>
      <c r="X29" s="697"/>
      <c r="Y29" s="697"/>
      <c r="Z29" s="697"/>
      <c r="AA29" s="697"/>
      <c r="AB29" s="697"/>
      <c r="AC29" s="697"/>
      <c r="AD29" s="697"/>
      <c r="AE29" s="697"/>
      <c r="AF29" s="697"/>
      <c r="AG29" s="697"/>
      <c r="AH29" s="697"/>
      <c r="AI29" s="697"/>
      <c r="AJ29" s="697"/>
      <c r="AK29" s="697"/>
      <c r="AL29" s="697"/>
      <c r="AM29" s="697"/>
      <c r="AN29" s="697"/>
      <c r="AO29" s="698"/>
      <c r="AP29" s="633"/>
      <c r="AQ29" s="696"/>
      <c r="AR29" s="697"/>
      <c r="AS29" s="697"/>
      <c r="AT29" s="697"/>
      <c r="AU29" s="697"/>
      <c r="AV29" s="697"/>
      <c r="AW29" s="697"/>
      <c r="AX29" s="697"/>
      <c r="AY29" s="697"/>
      <c r="AZ29" s="697"/>
      <c r="BA29" s="697"/>
      <c r="BB29" s="697"/>
      <c r="BC29" s="697"/>
      <c r="BD29" s="697"/>
      <c r="BE29" s="697"/>
      <c r="BF29" s="697"/>
      <c r="BG29" s="697"/>
      <c r="BH29" s="697"/>
      <c r="BI29" s="697"/>
      <c r="BJ29" s="697"/>
      <c r="BK29" s="697"/>
      <c r="BL29" s="697"/>
      <c r="BM29" s="697"/>
      <c r="BN29" s="697"/>
      <c r="BO29" s="697"/>
      <c r="BP29" s="697"/>
      <c r="BQ29" s="697"/>
      <c r="BR29" s="697"/>
      <c r="BS29" s="697"/>
      <c r="BT29" s="698"/>
      <c r="BU29" s="16"/>
    </row>
    <row r="30" spans="2:73" s="17" customFormat="1" ht="15.6">
      <c r="B30" s="692"/>
      <c r="C30" s="692"/>
      <c r="D30" s="692"/>
      <c r="E30" s="692"/>
      <c r="F30" s="692"/>
      <c r="G30" s="692"/>
      <c r="H30" s="692"/>
      <c r="I30" s="644"/>
      <c r="J30" s="644"/>
      <c r="K30" s="633"/>
      <c r="L30" s="696"/>
      <c r="M30" s="697"/>
      <c r="N30" s="697"/>
      <c r="O30" s="697"/>
      <c r="P30" s="697"/>
      <c r="Q30" s="697"/>
      <c r="R30" s="697"/>
      <c r="S30" s="697"/>
      <c r="T30" s="697"/>
      <c r="U30" s="697"/>
      <c r="V30" s="697"/>
      <c r="W30" s="697"/>
      <c r="X30" s="697"/>
      <c r="Y30" s="697"/>
      <c r="Z30" s="697"/>
      <c r="AA30" s="697"/>
      <c r="AB30" s="697"/>
      <c r="AC30" s="697"/>
      <c r="AD30" s="697"/>
      <c r="AE30" s="697"/>
      <c r="AF30" s="697"/>
      <c r="AG30" s="697"/>
      <c r="AH30" s="697"/>
      <c r="AI30" s="697"/>
      <c r="AJ30" s="697"/>
      <c r="AK30" s="697"/>
      <c r="AL30" s="697"/>
      <c r="AM30" s="697"/>
      <c r="AN30" s="697"/>
      <c r="AO30" s="698"/>
      <c r="AP30" s="633"/>
      <c r="AQ30" s="696"/>
      <c r="AR30" s="697"/>
      <c r="AS30" s="697"/>
      <c r="AT30" s="697"/>
      <c r="AU30" s="697"/>
      <c r="AV30" s="697"/>
      <c r="AW30" s="697"/>
      <c r="AX30" s="697"/>
      <c r="AY30" s="697"/>
      <c r="AZ30" s="697"/>
      <c r="BA30" s="697"/>
      <c r="BB30" s="697"/>
      <c r="BC30" s="697"/>
      <c r="BD30" s="697"/>
      <c r="BE30" s="697"/>
      <c r="BF30" s="697"/>
      <c r="BG30" s="697"/>
      <c r="BH30" s="697"/>
      <c r="BI30" s="697"/>
      <c r="BJ30" s="697"/>
      <c r="BK30" s="697"/>
      <c r="BL30" s="697"/>
      <c r="BM30" s="697"/>
      <c r="BN30" s="697"/>
      <c r="BO30" s="697"/>
      <c r="BP30" s="697"/>
      <c r="BQ30" s="697"/>
      <c r="BR30" s="697"/>
      <c r="BS30" s="697"/>
      <c r="BT30" s="698"/>
      <c r="BU30" s="16"/>
    </row>
    <row r="31" spans="2:73" s="17" customFormat="1" ht="15.6">
      <c r="B31" s="692"/>
      <c r="C31" s="692"/>
      <c r="D31" s="692"/>
      <c r="E31" s="692"/>
      <c r="F31" s="692"/>
      <c r="G31" s="692"/>
      <c r="H31" s="692"/>
      <c r="I31" s="644"/>
      <c r="J31" s="644"/>
      <c r="K31" s="633"/>
      <c r="L31" s="696"/>
      <c r="M31" s="697"/>
      <c r="N31" s="697"/>
      <c r="O31" s="697"/>
      <c r="P31" s="697"/>
      <c r="Q31" s="697"/>
      <c r="R31" s="697"/>
      <c r="S31" s="697"/>
      <c r="T31" s="697"/>
      <c r="U31" s="697"/>
      <c r="V31" s="697"/>
      <c r="W31" s="697"/>
      <c r="X31" s="697"/>
      <c r="Y31" s="697"/>
      <c r="Z31" s="697"/>
      <c r="AA31" s="697"/>
      <c r="AB31" s="697"/>
      <c r="AC31" s="697"/>
      <c r="AD31" s="697"/>
      <c r="AE31" s="697"/>
      <c r="AF31" s="697"/>
      <c r="AG31" s="697"/>
      <c r="AH31" s="697"/>
      <c r="AI31" s="697"/>
      <c r="AJ31" s="697"/>
      <c r="AK31" s="697"/>
      <c r="AL31" s="697"/>
      <c r="AM31" s="697"/>
      <c r="AN31" s="697"/>
      <c r="AO31" s="698"/>
      <c r="AP31" s="633"/>
      <c r="AQ31" s="696"/>
      <c r="AR31" s="697"/>
      <c r="AS31" s="697"/>
      <c r="AT31" s="697"/>
      <c r="AU31" s="697"/>
      <c r="AV31" s="697"/>
      <c r="AW31" s="697"/>
      <c r="AX31" s="697"/>
      <c r="AY31" s="697"/>
      <c r="AZ31" s="697"/>
      <c r="BA31" s="697"/>
      <c r="BB31" s="697"/>
      <c r="BC31" s="697"/>
      <c r="BD31" s="697"/>
      <c r="BE31" s="697"/>
      <c r="BF31" s="697"/>
      <c r="BG31" s="697"/>
      <c r="BH31" s="697"/>
      <c r="BI31" s="697"/>
      <c r="BJ31" s="697"/>
      <c r="BK31" s="697"/>
      <c r="BL31" s="697"/>
      <c r="BM31" s="697"/>
      <c r="BN31" s="697"/>
      <c r="BO31" s="697"/>
      <c r="BP31" s="697"/>
      <c r="BQ31" s="697"/>
      <c r="BR31" s="697"/>
      <c r="BS31" s="697"/>
      <c r="BT31" s="698"/>
      <c r="BU31" s="16"/>
    </row>
    <row r="32" spans="2:73" s="17" customFormat="1" ht="15.6">
      <c r="B32" s="692"/>
      <c r="C32" s="692"/>
      <c r="D32" s="692"/>
      <c r="E32" s="692"/>
      <c r="F32" s="692"/>
      <c r="G32" s="692"/>
      <c r="H32" s="692"/>
      <c r="I32" s="644"/>
      <c r="J32" s="644"/>
      <c r="K32" s="633"/>
      <c r="L32" s="696"/>
      <c r="M32" s="697"/>
      <c r="N32" s="697"/>
      <c r="O32" s="697"/>
      <c r="P32" s="697"/>
      <c r="Q32" s="697"/>
      <c r="R32" s="697"/>
      <c r="S32" s="697"/>
      <c r="T32" s="697"/>
      <c r="U32" s="697"/>
      <c r="V32" s="697"/>
      <c r="W32" s="697"/>
      <c r="X32" s="697"/>
      <c r="Y32" s="697"/>
      <c r="Z32" s="697"/>
      <c r="AA32" s="697"/>
      <c r="AB32" s="697"/>
      <c r="AC32" s="697"/>
      <c r="AD32" s="697"/>
      <c r="AE32" s="697"/>
      <c r="AF32" s="697"/>
      <c r="AG32" s="697"/>
      <c r="AH32" s="697"/>
      <c r="AI32" s="697"/>
      <c r="AJ32" s="697"/>
      <c r="AK32" s="697"/>
      <c r="AL32" s="697"/>
      <c r="AM32" s="697"/>
      <c r="AN32" s="697"/>
      <c r="AO32" s="698"/>
      <c r="AP32" s="633"/>
      <c r="AQ32" s="696"/>
      <c r="AR32" s="697"/>
      <c r="AS32" s="697"/>
      <c r="AT32" s="697"/>
      <c r="AU32" s="697"/>
      <c r="AV32" s="697"/>
      <c r="AW32" s="697"/>
      <c r="AX32" s="697"/>
      <c r="AY32" s="697"/>
      <c r="AZ32" s="697"/>
      <c r="BA32" s="697"/>
      <c r="BB32" s="697"/>
      <c r="BC32" s="697"/>
      <c r="BD32" s="697"/>
      <c r="BE32" s="697"/>
      <c r="BF32" s="697"/>
      <c r="BG32" s="697"/>
      <c r="BH32" s="697"/>
      <c r="BI32" s="697"/>
      <c r="BJ32" s="697"/>
      <c r="BK32" s="697"/>
      <c r="BL32" s="697"/>
      <c r="BM32" s="697"/>
      <c r="BN32" s="697"/>
      <c r="BO32" s="697"/>
      <c r="BP32" s="697"/>
      <c r="BQ32" s="697"/>
      <c r="BR32" s="697"/>
      <c r="BS32" s="697"/>
      <c r="BT32" s="698"/>
      <c r="BU32" s="16"/>
    </row>
    <row r="33" spans="2:73" s="17" customFormat="1" ht="15.6">
      <c r="B33" s="692"/>
      <c r="C33" s="692"/>
      <c r="D33" s="692"/>
      <c r="E33" s="692"/>
      <c r="F33" s="692"/>
      <c r="G33" s="692"/>
      <c r="H33" s="692"/>
      <c r="I33" s="644"/>
      <c r="J33" s="644"/>
      <c r="K33" s="633"/>
      <c r="L33" s="696"/>
      <c r="M33" s="697"/>
      <c r="N33" s="697"/>
      <c r="O33" s="697"/>
      <c r="P33" s="697"/>
      <c r="Q33" s="697"/>
      <c r="R33" s="697"/>
      <c r="S33" s="697"/>
      <c r="T33" s="697"/>
      <c r="U33" s="697"/>
      <c r="V33" s="697"/>
      <c r="W33" s="697"/>
      <c r="X33" s="697"/>
      <c r="Y33" s="697"/>
      <c r="Z33" s="697"/>
      <c r="AA33" s="697"/>
      <c r="AB33" s="697"/>
      <c r="AC33" s="697"/>
      <c r="AD33" s="697"/>
      <c r="AE33" s="697"/>
      <c r="AF33" s="697"/>
      <c r="AG33" s="697"/>
      <c r="AH33" s="697"/>
      <c r="AI33" s="697"/>
      <c r="AJ33" s="697"/>
      <c r="AK33" s="697"/>
      <c r="AL33" s="697"/>
      <c r="AM33" s="697"/>
      <c r="AN33" s="697"/>
      <c r="AO33" s="698"/>
      <c r="AP33" s="633"/>
      <c r="AQ33" s="696"/>
      <c r="AR33" s="697"/>
      <c r="AS33" s="697"/>
      <c r="AT33" s="697"/>
      <c r="AU33" s="697"/>
      <c r="AV33" s="697"/>
      <c r="AW33" s="697"/>
      <c r="AX33" s="697"/>
      <c r="AY33" s="697"/>
      <c r="AZ33" s="697"/>
      <c r="BA33" s="697"/>
      <c r="BB33" s="697"/>
      <c r="BC33" s="697"/>
      <c r="BD33" s="697"/>
      <c r="BE33" s="697"/>
      <c r="BF33" s="697"/>
      <c r="BG33" s="697"/>
      <c r="BH33" s="697"/>
      <c r="BI33" s="697"/>
      <c r="BJ33" s="697"/>
      <c r="BK33" s="697"/>
      <c r="BL33" s="697"/>
      <c r="BM33" s="697"/>
      <c r="BN33" s="697"/>
      <c r="BO33" s="697"/>
      <c r="BP33" s="697"/>
      <c r="BQ33" s="697"/>
      <c r="BR33" s="697"/>
      <c r="BS33" s="697"/>
      <c r="BT33" s="698"/>
      <c r="BU33" s="16"/>
    </row>
    <row r="34" spans="2:73" s="17" customFormat="1" ht="15.6">
      <c r="B34" s="692"/>
      <c r="C34" s="692"/>
      <c r="D34" s="692"/>
      <c r="E34" s="692"/>
      <c r="F34" s="692"/>
      <c r="G34" s="692"/>
      <c r="H34" s="692"/>
      <c r="I34" s="644"/>
      <c r="J34" s="644"/>
      <c r="K34" s="633"/>
      <c r="L34" s="696"/>
      <c r="M34" s="697"/>
      <c r="N34" s="697"/>
      <c r="O34" s="697"/>
      <c r="P34" s="697"/>
      <c r="Q34" s="697"/>
      <c r="R34" s="697"/>
      <c r="S34" s="697"/>
      <c r="T34" s="697"/>
      <c r="U34" s="697"/>
      <c r="V34" s="697"/>
      <c r="W34" s="697"/>
      <c r="X34" s="697"/>
      <c r="Y34" s="697"/>
      <c r="Z34" s="697"/>
      <c r="AA34" s="697"/>
      <c r="AB34" s="697"/>
      <c r="AC34" s="697"/>
      <c r="AD34" s="697"/>
      <c r="AE34" s="697"/>
      <c r="AF34" s="697"/>
      <c r="AG34" s="697"/>
      <c r="AH34" s="697"/>
      <c r="AI34" s="697"/>
      <c r="AJ34" s="697"/>
      <c r="AK34" s="697"/>
      <c r="AL34" s="697"/>
      <c r="AM34" s="697"/>
      <c r="AN34" s="697"/>
      <c r="AO34" s="698"/>
      <c r="AP34" s="633"/>
      <c r="AQ34" s="696"/>
      <c r="AR34" s="697"/>
      <c r="AS34" s="697"/>
      <c r="AT34" s="697"/>
      <c r="AU34" s="697"/>
      <c r="AV34" s="697"/>
      <c r="AW34" s="697"/>
      <c r="AX34" s="697"/>
      <c r="AY34" s="697"/>
      <c r="AZ34" s="697"/>
      <c r="BA34" s="697"/>
      <c r="BB34" s="697"/>
      <c r="BC34" s="697"/>
      <c r="BD34" s="697"/>
      <c r="BE34" s="697"/>
      <c r="BF34" s="697"/>
      <c r="BG34" s="697"/>
      <c r="BH34" s="697"/>
      <c r="BI34" s="697"/>
      <c r="BJ34" s="697"/>
      <c r="BK34" s="697"/>
      <c r="BL34" s="697"/>
      <c r="BM34" s="697"/>
      <c r="BN34" s="697"/>
      <c r="BO34" s="697"/>
      <c r="BP34" s="697"/>
      <c r="BQ34" s="697"/>
      <c r="BR34" s="697"/>
      <c r="BS34" s="697"/>
      <c r="BT34" s="698"/>
      <c r="BU34" s="16"/>
    </row>
    <row r="35" spans="2:73" s="17" customFormat="1" ht="15.6">
      <c r="B35" s="692"/>
      <c r="C35" s="692"/>
      <c r="D35" s="692"/>
      <c r="E35" s="692"/>
      <c r="F35" s="692"/>
      <c r="G35" s="692"/>
      <c r="H35" s="692"/>
      <c r="I35" s="644"/>
      <c r="J35" s="644"/>
      <c r="K35" s="633"/>
      <c r="L35" s="696"/>
      <c r="M35" s="697"/>
      <c r="N35" s="697"/>
      <c r="O35" s="697"/>
      <c r="P35" s="697"/>
      <c r="Q35" s="697"/>
      <c r="R35" s="697"/>
      <c r="S35" s="697"/>
      <c r="T35" s="697"/>
      <c r="U35" s="697"/>
      <c r="V35" s="697"/>
      <c r="W35" s="697"/>
      <c r="X35" s="697"/>
      <c r="Y35" s="697"/>
      <c r="Z35" s="697"/>
      <c r="AA35" s="697"/>
      <c r="AB35" s="697"/>
      <c r="AC35" s="697"/>
      <c r="AD35" s="697"/>
      <c r="AE35" s="697"/>
      <c r="AF35" s="697"/>
      <c r="AG35" s="697"/>
      <c r="AH35" s="697"/>
      <c r="AI35" s="697"/>
      <c r="AJ35" s="697"/>
      <c r="AK35" s="697"/>
      <c r="AL35" s="697"/>
      <c r="AM35" s="697"/>
      <c r="AN35" s="697"/>
      <c r="AO35" s="698"/>
      <c r="AP35" s="633"/>
      <c r="AQ35" s="696"/>
      <c r="AR35" s="697"/>
      <c r="AS35" s="697"/>
      <c r="AT35" s="697"/>
      <c r="AU35" s="697"/>
      <c r="AV35" s="697"/>
      <c r="AW35" s="697"/>
      <c r="AX35" s="697"/>
      <c r="AY35" s="697"/>
      <c r="AZ35" s="697"/>
      <c r="BA35" s="697"/>
      <c r="BB35" s="697"/>
      <c r="BC35" s="697"/>
      <c r="BD35" s="697"/>
      <c r="BE35" s="697"/>
      <c r="BF35" s="697"/>
      <c r="BG35" s="697"/>
      <c r="BH35" s="697"/>
      <c r="BI35" s="697"/>
      <c r="BJ35" s="697"/>
      <c r="BK35" s="697"/>
      <c r="BL35" s="697"/>
      <c r="BM35" s="697"/>
      <c r="BN35" s="697"/>
      <c r="BO35" s="697"/>
      <c r="BP35" s="697"/>
      <c r="BQ35" s="697"/>
      <c r="BR35" s="697"/>
      <c r="BS35" s="697"/>
      <c r="BT35" s="698"/>
      <c r="BU35" s="16"/>
    </row>
    <row r="36" spans="2:73" s="17" customFormat="1" ht="15.6">
      <c r="B36" s="692"/>
      <c r="C36" s="692"/>
      <c r="D36" s="692"/>
      <c r="E36" s="692"/>
      <c r="F36" s="692"/>
      <c r="G36" s="692"/>
      <c r="H36" s="692"/>
      <c r="I36" s="644"/>
      <c r="J36" s="644"/>
      <c r="K36" s="633"/>
      <c r="L36" s="696"/>
      <c r="M36" s="697"/>
      <c r="N36" s="697"/>
      <c r="O36" s="697"/>
      <c r="P36" s="697"/>
      <c r="Q36" s="697"/>
      <c r="R36" s="697"/>
      <c r="S36" s="697"/>
      <c r="T36" s="697"/>
      <c r="U36" s="697"/>
      <c r="V36" s="697"/>
      <c r="W36" s="697"/>
      <c r="X36" s="697"/>
      <c r="Y36" s="697"/>
      <c r="Z36" s="697"/>
      <c r="AA36" s="697"/>
      <c r="AB36" s="697"/>
      <c r="AC36" s="697"/>
      <c r="AD36" s="697"/>
      <c r="AE36" s="697"/>
      <c r="AF36" s="697"/>
      <c r="AG36" s="697"/>
      <c r="AH36" s="697"/>
      <c r="AI36" s="697"/>
      <c r="AJ36" s="697"/>
      <c r="AK36" s="697"/>
      <c r="AL36" s="697"/>
      <c r="AM36" s="697"/>
      <c r="AN36" s="697"/>
      <c r="AO36" s="698"/>
      <c r="AP36" s="633"/>
      <c r="AQ36" s="696"/>
      <c r="AR36" s="697"/>
      <c r="AS36" s="697"/>
      <c r="AT36" s="697"/>
      <c r="AU36" s="697"/>
      <c r="AV36" s="697"/>
      <c r="AW36" s="697"/>
      <c r="AX36" s="697"/>
      <c r="AY36" s="697"/>
      <c r="AZ36" s="697"/>
      <c r="BA36" s="697"/>
      <c r="BB36" s="697"/>
      <c r="BC36" s="697"/>
      <c r="BD36" s="697"/>
      <c r="BE36" s="697"/>
      <c r="BF36" s="697"/>
      <c r="BG36" s="697"/>
      <c r="BH36" s="697"/>
      <c r="BI36" s="697"/>
      <c r="BJ36" s="697"/>
      <c r="BK36" s="697"/>
      <c r="BL36" s="697"/>
      <c r="BM36" s="697"/>
      <c r="BN36" s="697"/>
      <c r="BO36" s="697"/>
      <c r="BP36" s="697"/>
      <c r="BQ36" s="697"/>
      <c r="BR36" s="697"/>
      <c r="BS36" s="697"/>
      <c r="BT36" s="698"/>
      <c r="BU36" s="16"/>
    </row>
    <row r="37" spans="2:73" s="17" customFormat="1" ht="15.6">
      <c r="B37" s="692"/>
      <c r="C37" s="692"/>
      <c r="D37" s="692"/>
      <c r="E37" s="692"/>
      <c r="F37" s="692"/>
      <c r="G37" s="692"/>
      <c r="H37" s="692"/>
      <c r="I37" s="644"/>
      <c r="J37" s="644"/>
      <c r="K37" s="633"/>
      <c r="L37" s="696"/>
      <c r="M37" s="697"/>
      <c r="N37" s="697"/>
      <c r="O37" s="697"/>
      <c r="P37" s="697"/>
      <c r="Q37" s="697"/>
      <c r="R37" s="697"/>
      <c r="S37" s="697"/>
      <c r="T37" s="697"/>
      <c r="U37" s="697"/>
      <c r="V37" s="697"/>
      <c r="W37" s="697"/>
      <c r="X37" s="697"/>
      <c r="Y37" s="697"/>
      <c r="Z37" s="697"/>
      <c r="AA37" s="697"/>
      <c r="AB37" s="697"/>
      <c r="AC37" s="697"/>
      <c r="AD37" s="697"/>
      <c r="AE37" s="697"/>
      <c r="AF37" s="697"/>
      <c r="AG37" s="697"/>
      <c r="AH37" s="697"/>
      <c r="AI37" s="697"/>
      <c r="AJ37" s="697"/>
      <c r="AK37" s="697"/>
      <c r="AL37" s="697"/>
      <c r="AM37" s="697"/>
      <c r="AN37" s="697"/>
      <c r="AO37" s="698"/>
      <c r="AP37" s="633"/>
      <c r="AQ37" s="696"/>
      <c r="AR37" s="697"/>
      <c r="AS37" s="697"/>
      <c r="AT37" s="697"/>
      <c r="AU37" s="697"/>
      <c r="AV37" s="697"/>
      <c r="AW37" s="697"/>
      <c r="AX37" s="697"/>
      <c r="AY37" s="697"/>
      <c r="AZ37" s="697"/>
      <c r="BA37" s="697"/>
      <c r="BB37" s="697"/>
      <c r="BC37" s="697"/>
      <c r="BD37" s="697"/>
      <c r="BE37" s="697"/>
      <c r="BF37" s="697"/>
      <c r="BG37" s="697"/>
      <c r="BH37" s="697"/>
      <c r="BI37" s="697"/>
      <c r="BJ37" s="697"/>
      <c r="BK37" s="697"/>
      <c r="BL37" s="697"/>
      <c r="BM37" s="697"/>
      <c r="BN37" s="697"/>
      <c r="BO37" s="697"/>
      <c r="BP37" s="697"/>
      <c r="BQ37" s="697"/>
      <c r="BR37" s="697"/>
      <c r="BS37" s="697"/>
      <c r="BT37" s="698"/>
      <c r="BU37" s="16"/>
    </row>
    <row r="38" spans="2:73" s="17" customFormat="1" ht="15.6">
      <c r="B38" s="692"/>
      <c r="C38" s="692"/>
      <c r="D38" s="692"/>
      <c r="E38" s="692"/>
      <c r="F38" s="692"/>
      <c r="G38" s="692"/>
      <c r="H38" s="692"/>
      <c r="I38" s="644"/>
      <c r="J38" s="644"/>
      <c r="K38" s="633"/>
      <c r="L38" s="696"/>
      <c r="M38" s="697"/>
      <c r="N38" s="697"/>
      <c r="O38" s="697"/>
      <c r="P38" s="697"/>
      <c r="Q38" s="697"/>
      <c r="R38" s="697"/>
      <c r="S38" s="697"/>
      <c r="T38" s="697"/>
      <c r="U38" s="697"/>
      <c r="V38" s="697"/>
      <c r="W38" s="697"/>
      <c r="X38" s="697"/>
      <c r="Y38" s="697"/>
      <c r="Z38" s="697"/>
      <c r="AA38" s="697"/>
      <c r="AB38" s="697"/>
      <c r="AC38" s="697"/>
      <c r="AD38" s="697"/>
      <c r="AE38" s="697"/>
      <c r="AF38" s="697"/>
      <c r="AG38" s="697"/>
      <c r="AH38" s="697"/>
      <c r="AI38" s="697"/>
      <c r="AJ38" s="697"/>
      <c r="AK38" s="697"/>
      <c r="AL38" s="697"/>
      <c r="AM38" s="697"/>
      <c r="AN38" s="697"/>
      <c r="AO38" s="698"/>
      <c r="AP38" s="633"/>
      <c r="AQ38" s="696"/>
      <c r="AR38" s="697"/>
      <c r="AS38" s="697"/>
      <c r="AT38" s="697"/>
      <c r="AU38" s="697"/>
      <c r="AV38" s="697"/>
      <c r="AW38" s="697"/>
      <c r="AX38" s="697"/>
      <c r="AY38" s="697"/>
      <c r="AZ38" s="697"/>
      <c r="BA38" s="697"/>
      <c r="BB38" s="697"/>
      <c r="BC38" s="697"/>
      <c r="BD38" s="697"/>
      <c r="BE38" s="697"/>
      <c r="BF38" s="697"/>
      <c r="BG38" s="697"/>
      <c r="BH38" s="697"/>
      <c r="BI38" s="697"/>
      <c r="BJ38" s="697"/>
      <c r="BK38" s="697"/>
      <c r="BL38" s="697"/>
      <c r="BM38" s="697"/>
      <c r="BN38" s="697"/>
      <c r="BO38" s="697"/>
      <c r="BP38" s="697"/>
      <c r="BQ38" s="697"/>
      <c r="BR38" s="697"/>
      <c r="BS38" s="697"/>
      <c r="BT38" s="698"/>
      <c r="BU38" s="16"/>
    </row>
    <row r="39" spans="2:73" s="17" customFormat="1" ht="15.6">
      <c r="B39" s="692"/>
      <c r="C39" s="692"/>
      <c r="D39" s="692"/>
      <c r="E39" s="692"/>
      <c r="F39" s="692"/>
      <c r="G39" s="692"/>
      <c r="H39" s="692"/>
      <c r="I39" s="644"/>
      <c r="J39" s="644"/>
      <c r="K39" s="633"/>
      <c r="L39" s="696"/>
      <c r="M39" s="697"/>
      <c r="N39" s="697"/>
      <c r="O39" s="697"/>
      <c r="P39" s="697"/>
      <c r="Q39" s="697"/>
      <c r="R39" s="697"/>
      <c r="S39" s="697"/>
      <c r="T39" s="697"/>
      <c r="U39" s="697"/>
      <c r="V39" s="697"/>
      <c r="W39" s="697"/>
      <c r="X39" s="697"/>
      <c r="Y39" s="697"/>
      <c r="Z39" s="697"/>
      <c r="AA39" s="697"/>
      <c r="AB39" s="697"/>
      <c r="AC39" s="697"/>
      <c r="AD39" s="697"/>
      <c r="AE39" s="697"/>
      <c r="AF39" s="697"/>
      <c r="AG39" s="697"/>
      <c r="AH39" s="697"/>
      <c r="AI39" s="697"/>
      <c r="AJ39" s="697"/>
      <c r="AK39" s="697"/>
      <c r="AL39" s="697"/>
      <c r="AM39" s="697"/>
      <c r="AN39" s="697"/>
      <c r="AO39" s="698"/>
      <c r="AP39" s="633"/>
      <c r="AQ39" s="696"/>
      <c r="AR39" s="697"/>
      <c r="AS39" s="697"/>
      <c r="AT39" s="697"/>
      <c r="AU39" s="697"/>
      <c r="AV39" s="697"/>
      <c r="AW39" s="697"/>
      <c r="AX39" s="697"/>
      <c r="AY39" s="697"/>
      <c r="AZ39" s="697"/>
      <c r="BA39" s="697"/>
      <c r="BB39" s="697"/>
      <c r="BC39" s="697"/>
      <c r="BD39" s="697"/>
      <c r="BE39" s="697"/>
      <c r="BF39" s="697"/>
      <c r="BG39" s="697"/>
      <c r="BH39" s="697"/>
      <c r="BI39" s="697"/>
      <c r="BJ39" s="697"/>
      <c r="BK39" s="697"/>
      <c r="BL39" s="697"/>
      <c r="BM39" s="697"/>
      <c r="BN39" s="697"/>
      <c r="BO39" s="697"/>
      <c r="BP39" s="697"/>
      <c r="BQ39" s="697"/>
      <c r="BR39" s="697"/>
      <c r="BS39" s="697"/>
      <c r="BT39" s="698"/>
      <c r="BU39" s="16"/>
    </row>
    <row r="40" spans="2:73" s="17" customFormat="1" ht="15.6">
      <c r="B40" s="692"/>
      <c r="C40" s="692"/>
      <c r="D40" s="692"/>
      <c r="E40" s="692"/>
      <c r="F40" s="692"/>
      <c r="G40" s="692"/>
      <c r="H40" s="692"/>
      <c r="I40" s="644"/>
      <c r="J40" s="644"/>
      <c r="K40" s="633"/>
      <c r="L40" s="696"/>
      <c r="M40" s="697"/>
      <c r="N40" s="697"/>
      <c r="O40" s="697"/>
      <c r="P40" s="697"/>
      <c r="Q40" s="697"/>
      <c r="R40" s="697"/>
      <c r="S40" s="697"/>
      <c r="T40" s="697"/>
      <c r="U40" s="697"/>
      <c r="V40" s="697"/>
      <c r="W40" s="697"/>
      <c r="X40" s="697"/>
      <c r="Y40" s="697"/>
      <c r="Z40" s="697"/>
      <c r="AA40" s="697"/>
      <c r="AB40" s="697"/>
      <c r="AC40" s="697"/>
      <c r="AD40" s="697"/>
      <c r="AE40" s="697"/>
      <c r="AF40" s="697"/>
      <c r="AG40" s="697"/>
      <c r="AH40" s="697"/>
      <c r="AI40" s="697"/>
      <c r="AJ40" s="697"/>
      <c r="AK40" s="697"/>
      <c r="AL40" s="697"/>
      <c r="AM40" s="697"/>
      <c r="AN40" s="697"/>
      <c r="AO40" s="698"/>
      <c r="AP40" s="633"/>
      <c r="AQ40" s="696"/>
      <c r="AR40" s="697"/>
      <c r="AS40" s="697"/>
      <c r="AT40" s="697"/>
      <c r="AU40" s="697"/>
      <c r="AV40" s="697"/>
      <c r="AW40" s="697"/>
      <c r="AX40" s="697"/>
      <c r="AY40" s="697"/>
      <c r="AZ40" s="697"/>
      <c r="BA40" s="697"/>
      <c r="BB40" s="697"/>
      <c r="BC40" s="697"/>
      <c r="BD40" s="697"/>
      <c r="BE40" s="697"/>
      <c r="BF40" s="697"/>
      <c r="BG40" s="697"/>
      <c r="BH40" s="697"/>
      <c r="BI40" s="697"/>
      <c r="BJ40" s="697"/>
      <c r="BK40" s="697"/>
      <c r="BL40" s="697"/>
      <c r="BM40" s="697"/>
      <c r="BN40" s="697"/>
      <c r="BO40" s="697"/>
      <c r="BP40" s="697"/>
      <c r="BQ40" s="697"/>
      <c r="BR40" s="697"/>
      <c r="BS40" s="697"/>
      <c r="BT40" s="698"/>
      <c r="BU40" s="16"/>
    </row>
    <row r="41" spans="2:73" s="17" customFormat="1" ht="15.6">
      <c r="B41" s="692"/>
      <c r="C41" s="692"/>
      <c r="D41" s="692"/>
      <c r="E41" s="692"/>
      <c r="F41" s="692"/>
      <c r="G41" s="692"/>
      <c r="H41" s="692"/>
      <c r="I41" s="644"/>
      <c r="J41" s="644"/>
      <c r="K41" s="633"/>
      <c r="L41" s="696"/>
      <c r="M41" s="697"/>
      <c r="N41" s="697"/>
      <c r="O41" s="697"/>
      <c r="P41" s="697"/>
      <c r="Q41" s="697"/>
      <c r="R41" s="697"/>
      <c r="S41" s="697"/>
      <c r="T41" s="697"/>
      <c r="U41" s="697"/>
      <c r="V41" s="697"/>
      <c r="W41" s="697"/>
      <c r="X41" s="697"/>
      <c r="Y41" s="697"/>
      <c r="Z41" s="697"/>
      <c r="AA41" s="697"/>
      <c r="AB41" s="697"/>
      <c r="AC41" s="697"/>
      <c r="AD41" s="697"/>
      <c r="AE41" s="697"/>
      <c r="AF41" s="697"/>
      <c r="AG41" s="697"/>
      <c r="AH41" s="697"/>
      <c r="AI41" s="697"/>
      <c r="AJ41" s="697"/>
      <c r="AK41" s="697"/>
      <c r="AL41" s="697"/>
      <c r="AM41" s="697"/>
      <c r="AN41" s="697"/>
      <c r="AO41" s="698"/>
      <c r="AP41" s="633"/>
      <c r="AQ41" s="696"/>
      <c r="AR41" s="697"/>
      <c r="AS41" s="697"/>
      <c r="AT41" s="697"/>
      <c r="AU41" s="697"/>
      <c r="AV41" s="697"/>
      <c r="AW41" s="697"/>
      <c r="AX41" s="697"/>
      <c r="AY41" s="697"/>
      <c r="AZ41" s="697"/>
      <c r="BA41" s="697"/>
      <c r="BB41" s="697"/>
      <c r="BC41" s="697"/>
      <c r="BD41" s="697"/>
      <c r="BE41" s="697"/>
      <c r="BF41" s="697"/>
      <c r="BG41" s="697"/>
      <c r="BH41" s="697"/>
      <c r="BI41" s="697"/>
      <c r="BJ41" s="697"/>
      <c r="BK41" s="697"/>
      <c r="BL41" s="697"/>
      <c r="BM41" s="697"/>
      <c r="BN41" s="697"/>
      <c r="BO41" s="697"/>
      <c r="BP41" s="697"/>
      <c r="BQ41" s="697"/>
      <c r="BR41" s="697"/>
      <c r="BS41" s="697"/>
      <c r="BT41" s="698"/>
      <c r="BU41" s="16"/>
    </row>
    <row r="42" spans="2:73" s="17" customFormat="1" ht="15.6">
      <c r="B42" s="692"/>
      <c r="C42" s="692"/>
      <c r="D42" s="692"/>
      <c r="E42" s="692"/>
      <c r="F42" s="692"/>
      <c r="G42" s="692"/>
      <c r="H42" s="692"/>
      <c r="I42" s="644"/>
      <c r="J42" s="644"/>
      <c r="K42" s="633"/>
      <c r="L42" s="696"/>
      <c r="M42" s="697"/>
      <c r="N42" s="697"/>
      <c r="O42" s="697"/>
      <c r="P42" s="697"/>
      <c r="Q42" s="697"/>
      <c r="R42" s="697"/>
      <c r="S42" s="697"/>
      <c r="T42" s="697"/>
      <c r="U42" s="697"/>
      <c r="V42" s="697"/>
      <c r="W42" s="697"/>
      <c r="X42" s="697"/>
      <c r="Y42" s="697"/>
      <c r="Z42" s="697"/>
      <c r="AA42" s="697"/>
      <c r="AB42" s="697"/>
      <c r="AC42" s="697"/>
      <c r="AD42" s="697"/>
      <c r="AE42" s="697"/>
      <c r="AF42" s="697"/>
      <c r="AG42" s="697"/>
      <c r="AH42" s="697"/>
      <c r="AI42" s="697"/>
      <c r="AJ42" s="697"/>
      <c r="AK42" s="697"/>
      <c r="AL42" s="697"/>
      <c r="AM42" s="697"/>
      <c r="AN42" s="697"/>
      <c r="AO42" s="698"/>
      <c r="AP42" s="633"/>
      <c r="AQ42" s="696"/>
      <c r="AR42" s="697"/>
      <c r="AS42" s="697"/>
      <c r="AT42" s="697"/>
      <c r="AU42" s="697"/>
      <c r="AV42" s="697"/>
      <c r="AW42" s="697"/>
      <c r="AX42" s="697"/>
      <c r="AY42" s="697"/>
      <c r="AZ42" s="697"/>
      <c r="BA42" s="697"/>
      <c r="BB42" s="697"/>
      <c r="BC42" s="697"/>
      <c r="BD42" s="697"/>
      <c r="BE42" s="697"/>
      <c r="BF42" s="697"/>
      <c r="BG42" s="697"/>
      <c r="BH42" s="697"/>
      <c r="BI42" s="697"/>
      <c r="BJ42" s="697"/>
      <c r="BK42" s="697"/>
      <c r="BL42" s="697"/>
      <c r="BM42" s="697"/>
      <c r="BN42" s="697"/>
      <c r="BO42" s="697"/>
      <c r="BP42" s="697"/>
      <c r="BQ42" s="697"/>
      <c r="BR42" s="697"/>
      <c r="BS42" s="697"/>
      <c r="BT42" s="698"/>
      <c r="BU42" s="16"/>
    </row>
    <row r="43" spans="2:73" s="17" customFormat="1" ht="15.6">
      <c r="B43" s="692"/>
      <c r="C43" s="692"/>
      <c r="D43" s="692"/>
      <c r="E43" s="692"/>
      <c r="F43" s="692"/>
      <c r="G43" s="692"/>
      <c r="H43" s="692"/>
      <c r="I43" s="644"/>
      <c r="J43" s="644"/>
      <c r="K43" s="633"/>
      <c r="L43" s="696"/>
      <c r="M43" s="697"/>
      <c r="N43" s="697"/>
      <c r="O43" s="697"/>
      <c r="P43" s="697"/>
      <c r="Q43" s="697"/>
      <c r="R43" s="697"/>
      <c r="S43" s="697"/>
      <c r="T43" s="697"/>
      <c r="U43" s="697"/>
      <c r="V43" s="697"/>
      <c r="W43" s="697"/>
      <c r="X43" s="697"/>
      <c r="Y43" s="697"/>
      <c r="Z43" s="697"/>
      <c r="AA43" s="697"/>
      <c r="AB43" s="697"/>
      <c r="AC43" s="697"/>
      <c r="AD43" s="697"/>
      <c r="AE43" s="697"/>
      <c r="AF43" s="697"/>
      <c r="AG43" s="697"/>
      <c r="AH43" s="697"/>
      <c r="AI43" s="697"/>
      <c r="AJ43" s="697"/>
      <c r="AK43" s="697"/>
      <c r="AL43" s="697"/>
      <c r="AM43" s="697"/>
      <c r="AN43" s="697"/>
      <c r="AO43" s="698"/>
      <c r="AP43" s="633"/>
      <c r="AQ43" s="696"/>
      <c r="AR43" s="697"/>
      <c r="AS43" s="697"/>
      <c r="AT43" s="697"/>
      <c r="AU43" s="697"/>
      <c r="AV43" s="697"/>
      <c r="AW43" s="697"/>
      <c r="AX43" s="697"/>
      <c r="AY43" s="697"/>
      <c r="AZ43" s="697"/>
      <c r="BA43" s="697"/>
      <c r="BB43" s="697"/>
      <c r="BC43" s="697"/>
      <c r="BD43" s="697"/>
      <c r="BE43" s="697"/>
      <c r="BF43" s="697"/>
      <c r="BG43" s="697"/>
      <c r="BH43" s="697"/>
      <c r="BI43" s="697"/>
      <c r="BJ43" s="697"/>
      <c r="BK43" s="697"/>
      <c r="BL43" s="697"/>
      <c r="BM43" s="697"/>
      <c r="BN43" s="697"/>
      <c r="BO43" s="697"/>
      <c r="BP43" s="697"/>
      <c r="BQ43" s="697"/>
      <c r="BR43" s="697"/>
      <c r="BS43" s="697"/>
      <c r="BT43" s="698"/>
      <c r="BU43" s="16"/>
    </row>
    <row r="44" spans="2:73" s="17" customFormat="1" ht="15.6">
      <c r="B44" s="692"/>
      <c r="C44" s="692"/>
      <c r="D44" s="692"/>
      <c r="E44" s="692"/>
      <c r="F44" s="692"/>
      <c r="G44" s="692"/>
      <c r="H44" s="692"/>
      <c r="I44" s="644"/>
      <c r="J44" s="644"/>
      <c r="K44" s="633"/>
      <c r="L44" s="696"/>
      <c r="M44" s="697"/>
      <c r="N44" s="697"/>
      <c r="O44" s="697"/>
      <c r="P44" s="697"/>
      <c r="Q44" s="697"/>
      <c r="R44" s="697"/>
      <c r="S44" s="697"/>
      <c r="T44" s="697"/>
      <c r="U44" s="697"/>
      <c r="V44" s="697"/>
      <c r="W44" s="697"/>
      <c r="X44" s="697"/>
      <c r="Y44" s="697"/>
      <c r="Z44" s="697"/>
      <c r="AA44" s="697"/>
      <c r="AB44" s="697"/>
      <c r="AC44" s="697"/>
      <c r="AD44" s="697"/>
      <c r="AE44" s="697"/>
      <c r="AF44" s="697"/>
      <c r="AG44" s="697"/>
      <c r="AH44" s="697"/>
      <c r="AI44" s="697"/>
      <c r="AJ44" s="697"/>
      <c r="AK44" s="697"/>
      <c r="AL44" s="697"/>
      <c r="AM44" s="697"/>
      <c r="AN44" s="697"/>
      <c r="AO44" s="698"/>
      <c r="AP44" s="633"/>
      <c r="AQ44" s="696"/>
      <c r="AR44" s="697"/>
      <c r="AS44" s="697"/>
      <c r="AT44" s="697"/>
      <c r="AU44" s="697"/>
      <c r="AV44" s="697"/>
      <c r="AW44" s="697"/>
      <c r="AX44" s="697"/>
      <c r="AY44" s="697"/>
      <c r="AZ44" s="697"/>
      <c r="BA44" s="697"/>
      <c r="BB44" s="697"/>
      <c r="BC44" s="697"/>
      <c r="BD44" s="697"/>
      <c r="BE44" s="697"/>
      <c r="BF44" s="697"/>
      <c r="BG44" s="697"/>
      <c r="BH44" s="697"/>
      <c r="BI44" s="697"/>
      <c r="BJ44" s="697"/>
      <c r="BK44" s="697"/>
      <c r="BL44" s="697"/>
      <c r="BM44" s="697"/>
      <c r="BN44" s="697"/>
      <c r="BO44" s="697"/>
      <c r="BP44" s="697"/>
      <c r="BQ44" s="697"/>
      <c r="BR44" s="697"/>
      <c r="BS44" s="697"/>
      <c r="BT44" s="698"/>
      <c r="BU44" s="16"/>
    </row>
    <row r="45" spans="2:73" s="17" customFormat="1" ht="15.6">
      <c r="B45" s="692"/>
      <c r="C45" s="692"/>
      <c r="D45" s="692"/>
      <c r="E45" s="692"/>
      <c r="F45" s="692"/>
      <c r="G45" s="692"/>
      <c r="H45" s="692"/>
      <c r="I45" s="644"/>
      <c r="J45" s="644"/>
      <c r="K45" s="633"/>
      <c r="L45" s="696"/>
      <c r="M45" s="697"/>
      <c r="N45" s="697"/>
      <c r="O45" s="697"/>
      <c r="P45" s="697"/>
      <c r="Q45" s="697"/>
      <c r="R45" s="697"/>
      <c r="S45" s="697"/>
      <c r="T45" s="697"/>
      <c r="U45" s="697"/>
      <c r="V45" s="697"/>
      <c r="W45" s="697"/>
      <c r="X45" s="697"/>
      <c r="Y45" s="697"/>
      <c r="Z45" s="697"/>
      <c r="AA45" s="697"/>
      <c r="AB45" s="697"/>
      <c r="AC45" s="697"/>
      <c r="AD45" s="697"/>
      <c r="AE45" s="697"/>
      <c r="AF45" s="697"/>
      <c r="AG45" s="697"/>
      <c r="AH45" s="697"/>
      <c r="AI45" s="697"/>
      <c r="AJ45" s="697"/>
      <c r="AK45" s="697"/>
      <c r="AL45" s="697"/>
      <c r="AM45" s="697"/>
      <c r="AN45" s="697"/>
      <c r="AO45" s="698"/>
      <c r="AP45" s="633"/>
      <c r="AQ45" s="696"/>
      <c r="AR45" s="697"/>
      <c r="AS45" s="697"/>
      <c r="AT45" s="697"/>
      <c r="AU45" s="697"/>
      <c r="AV45" s="697"/>
      <c r="AW45" s="697"/>
      <c r="AX45" s="697"/>
      <c r="AY45" s="697"/>
      <c r="AZ45" s="697"/>
      <c r="BA45" s="697"/>
      <c r="BB45" s="697"/>
      <c r="BC45" s="697"/>
      <c r="BD45" s="697"/>
      <c r="BE45" s="697"/>
      <c r="BF45" s="697"/>
      <c r="BG45" s="697"/>
      <c r="BH45" s="697"/>
      <c r="BI45" s="697"/>
      <c r="BJ45" s="697"/>
      <c r="BK45" s="697"/>
      <c r="BL45" s="697"/>
      <c r="BM45" s="697"/>
      <c r="BN45" s="697"/>
      <c r="BO45" s="697"/>
      <c r="BP45" s="697"/>
      <c r="BQ45" s="697"/>
      <c r="BR45" s="697"/>
      <c r="BS45" s="697"/>
      <c r="BT45" s="698"/>
      <c r="BU45" s="16"/>
    </row>
    <row r="46" spans="2:73" s="17" customFormat="1" ht="15.6">
      <c r="B46" s="692"/>
      <c r="C46" s="692"/>
      <c r="D46" s="692"/>
      <c r="E46" s="692"/>
      <c r="F46" s="692"/>
      <c r="G46" s="692"/>
      <c r="H46" s="692"/>
      <c r="I46" s="644"/>
      <c r="J46" s="644"/>
      <c r="K46" s="633"/>
      <c r="L46" s="696"/>
      <c r="M46" s="697"/>
      <c r="N46" s="697"/>
      <c r="O46" s="697"/>
      <c r="P46" s="697"/>
      <c r="Q46" s="697"/>
      <c r="R46" s="697"/>
      <c r="S46" s="697"/>
      <c r="T46" s="697"/>
      <c r="U46" s="697"/>
      <c r="V46" s="697"/>
      <c r="W46" s="697"/>
      <c r="X46" s="697"/>
      <c r="Y46" s="697"/>
      <c r="Z46" s="697"/>
      <c r="AA46" s="697"/>
      <c r="AB46" s="697"/>
      <c r="AC46" s="697"/>
      <c r="AD46" s="697"/>
      <c r="AE46" s="697"/>
      <c r="AF46" s="697"/>
      <c r="AG46" s="697"/>
      <c r="AH46" s="697"/>
      <c r="AI46" s="697"/>
      <c r="AJ46" s="697"/>
      <c r="AK46" s="697"/>
      <c r="AL46" s="697"/>
      <c r="AM46" s="697"/>
      <c r="AN46" s="697"/>
      <c r="AO46" s="698"/>
      <c r="AP46" s="633"/>
      <c r="AQ46" s="696"/>
      <c r="AR46" s="697"/>
      <c r="AS46" s="697"/>
      <c r="AT46" s="697"/>
      <c r="AU46" s="697"/>
      <c r="AV46" s="697"/>
      <c r="AW46" s="697"/>
      <c r="AX46" s="697"/>
      <c r="AY46" s="697"/>
      <c r="AZ46" s="697"/>
      <c r="BA46" s="697"/>
      <c r="BB46" s="697"/>
      <c r="BC46" s="697"/>
      <c r="BD46" s="697"/>
      <c r="BE46" s="697"/>
      <c r="BF46" s="697"/>
      <c r="BG46" s="697"/>
      <c r="BH46" s="697"/>
      <c r="BI46" s="697"/>
      <c r="BJ46" s="697"/>
      <c r="BK46" s="697"/>
      <c r="BL46" s="697"/>
      <c r="BM46" s="697"/>
      <c r="BN46" s="697"/>
      <c r="BO46" s="697"/>
      <c r="BP46" s="697"/>
      <c r="BQ46" s="697"/>
      <c r="BR46" s="697"/>
      <c r="BS46" s="697"/>
      <c r="BT46" s="698"/>
      <c r="BU46" s="16"/>
    </row>
    <row r="47" spans="2:73" s="17" customFormat="1" ht="15.6">
      <c r="B47" s="692"/>
      <c r="C47" s="692"/>
      <c r="D47" s="692"/>
      <c r="E47" s="692"/>
      <c r="F47" s="692"/>
      <c r="G47" s="692"/>
      <c r="H47" s="692"/>
      <c r="I47" s="644"/>
      <c r="J47" s="644"/>
      <c r="K47" s="633"/>
      <c r="L47" s="696"/>
      <c r="M47" s="697"/>
      <c r="N47" s="697"/>
      <c r="O47" s="697"/>
      <c r="P47" s="697"/>
      <c r="Q47" s="697"/>
      <c r="R47" s="697"/>
      <c r="S47" s="697"/>
      <c r="T47" s="697"/>
      <c r="U47" s="697"/>
      <c r="V47" s="697"/>
      <c r="W47" s="697"/>
      <c r="X47" s="697"/>
      <c r="Y47" s="697"/>
      <c r="Z47" s="697"/>
      <c r="AA47" s="697"/>
      <c r="AB47" s="697"/>
      <c r="AC47" s="697"/>
      <c r="AD47" s="697"/>
      <c r="AE47" s="697"/>
      <c r="AF47" s="697"/>
      <c r="AG47" s="697"/>
      <c r="AH47" s="697"/>
      <c r="AI47" s="697"/>
      <c r="AJ47" s="697"/>
      <c r="AK47" s="697"/>
      <c r="AL47" s="697"/>
      <c r="AM47" s="697"/>
      <c r="AN47" s="697"/>
      <c r="AO47" s="698"/>
      <c r="AP47" s="633"/>
      <c r="AQ47" s="696"/>
      <c r="AR47" s="697"/>
      <c r="AS47" s="697"/>
      <c r="AT47" s="697"/>
      <c r="AU47" s="697"/>
      <c r="AV47" s="697"/>
      <c r="AW47" s="697"/>
      <c r="AX47" s="697"/>
      <c r="AY47" s="697"/>
      <c r="AZ47" s="697"/>
      <c r="BA47" s="697"/>
      <c r="BB47" s="697"/>
      <c r="BC47" s="697"/>
      <c r="BD47" s="697"/>
      <c r="BE47" s="697"/>
      <c r="BF47" s="697"/>
      <c r="BG47" s="697"/>
      <c r="BH47" s="697"/>
      <c r="BI47" s="697"/>
      <c r="BJ47" s="697"/>
      <c r="BK47" s="697"/>
      <c r="BL47" s="697"/>
      <c r="BM47" s="697"/>
      <c r="BN47" s="697"/>
      <c r="BO47" s="697"/>
      <c r="BP47" s="697"/>
      <c r="BQ47" s="697"/>
      <c r="BR47" s="697"/>
      <c r="BS47" s="697"/>
      <c r="BT47" s="698"/>
      <c r="BU47" s="16"/>
    </row>
    <row r="48" spans="2:73" s="17" customFormat="1" ht="15.6">
      <c r="B48" s="692"/>
      <c r="C48" s="692"/>
      <c r="D48" s="692"/>
      <c r="E48" s="692"/>
      <c r="F48" s="692"/>
      <c r="G48" s="692"/>
      <c r="H48" s="692"/>
      <c r="I48" s="644"/>
      <c r="J48" s="644"/>
      <c r="K48" s="633"/>
      <c r="L48" s="696"/>
      <c r="M48" s="697"/>
      <c r="N48" s="697"/>
      <c r="O48" s="697"/>
      <c r="P48" s="697"/>
      <c r="Q48" s="697"/>
      <c r="R48" s="697"/>
      <c r="S48" s="697"/>
      <c r="T48" s="697"/>
      <c r="U48" s="697"/>
      <c r="V48" s="697"/>
      <c r="W48" s="697"/>
      <c r="X48" s="697"/>
      <c r="Y48" s="697"/>
      <c r="Z48" s="697"/>
      <c r="AA48" s="697"/>
      <c r="AB48" s="697"/>
      <c r="AC48" s="697"/>
      <c r="AD48" s="697"/>
      <c r="AE48" s="697"/>
      <c r="AF48" s="697"/>
      <c r="AG48" s="697"/>
      <c r="AH48" s="697"/>
      <c r="AI48" s="697"/>
      <c r="AJ48" s="697"/>
      <c r="AK48" s="697"/>
      <c r="AL48" s="697"/>
      <c r="AM48" s="697"/>
      <c r="AN48" s="697"/>
      <c r="AO48" s="698"/>
      <c r="AP48" s="633"/>
      <c r="AQ48" s="696"/>
      <c r="AR48" s="697"/>
      <c r="AS48" s="697"/>
      <c r="AT48" s="697"/>
      <c r="AU48" s="697"/>
      <c r="AV48" s="697"/>
      <c r="AW48" s="697"/>
      <c r="AX48" s="697"/>
      <c r="AY48" s="697"/>
      <c r="AZ48" s="697"/>
      <c r="BA48" s="697"/>
      <c r="BB48" s="697"/>
      <c r="BC48" s="697"/>
      <c r="BD48" s="697"/>
      <c r="BE48" s="697"/>
      <c r="BF48" s="697"/>
      <c r="BG48" s="697"/>
      <c r="BH48" s="697"/>
      <c r="BI48" s="697"/>
      <c r="BJ48" s="697"/>
      <c r="BK48" s="697"/>
      <c r="BL48" s="697"/>
      <c r="BM48" s="697"/>
      <c r="BN48" s="697"/>
      <c r="BO48" s="697"/>
      <c r="BP48" s="697"/>
      <c r="BQ48" s="697"/>
      <c r="BR48" s="697"/>
      <c r="BS48" s="697"/>
      <c r="BT48" s="698"/>
      <c r="BU48" s="16"/>
    </row>
    <row r="49" spans="2:73" s="17" customFormat="1" ht="15.6">
      <c r="B49" s="692"/>
      <c r="C49" s="692"/>
      <c r="D49" s="692"/>
      <c r="E49" s="692"/>
      <c r="F49" s="692"/>
      <c r="G49" s="692"/>
      <c r="H49" s="692"/>
      <c r="I49" s="644"/>
      <c r="J49" s="644"/>
      <c r="K49" s="633"/>
      <c r="L49" s="696"/>
      <c r="M49" s="697"/>
      <c r="N49" s="697"/>
      <c r="O49" s="697"/>
      <c r="P49" s="697"/>
      <c r="Q49" s="697"/>
      <c r="R49" s="697"/>
      <c r="S49" s="697"/>
      <c r="T49" s="697"/>
      <c r="U49" s="697"/>
      <c r="V49" s="697"/>
      <c r="W49" s="697"/>
      <c r="X49" s="697"/>
      <c r="Y49" s="697"/>
      <c r="Z49" s="697"/>
      <c r="AA49" s="697"/>
      <c r="AB49" s="697"/>
      <c r="AC49" s="697"/>
      <c r="AD49" s="697"/>
      <c r="AE49" s="697"/>
      <c r="AF49" s="697"/>
      <c r="AG49" s="697"/>
      <c r="AH49" s="697"/>
      <c r="AI49" s="697"/>
      <c r="AJ49" s="697"/>
      <c r="AK49" s="697"/>
      <c r="AL49" s="697"/>
      <c r="AM49" s="697"/>
      <c r="AN49" s="697"/>
      <c r="AO49" s="698"/>
      <c r="AP49" s="633"/>
      <c r="AQ49" s="696"/>
      <c r="AR49" s="697"/>
      <c r="AS49" s="697"/>
      <c r="AT49" s="697"/>
      <c r="AU49" s="697"/>
      <c r="AV49" s="697"/>
      <c r="AW49" s="697"/>
      <c r="AX49" s="697"/>
      <c r="AY49" s="697"/>
      <c r="AZ49" s="697"/>
      <c r="BA49" s="697"/>
      <c r="BB49" s="697"/>
      <c r="BC49" s="697"/>
      <c r="BD49" s="697"/>
      <c r="BE49" s="697"/>
      <c r="BF49" s="697"/>
      <c r="BG49" s="697"/>
      <c r="BH49" s="697"/>
      <c r="BI49" s="697"/>
      <c r="BJ49" s="697"/>
      <c r="BK49" s="697"/>
      <c r="BL49" s="697"/>
      <c r="BM49" s="697"/>
      <c r="BN49" s="697"/>
      <c r="BO49" s="697"/>
      <c r="BP49" s="697"/>
      <c r="BQ49" s="697"/>
      <c r="BR49" s="697"/>
      <c r="BS49" s="697"/>
      <c r="BT49" s="698"/>
      <c r="BU49" s="16"/>
    </row>
    <row r="50" spans="2:73" s="17" customFormat="1" ht="15.6">
      <c r="B50" s="692"/>
      <c r="C50" s="692"/>
      <c r="D50" s="692"/>
      <c r="E50" s="692"/>
      <c r="F50" s="692"/>
      <c r="G50" s="692"/>
      <c r="H50" s="692"/>
      <c r="I50" s="644"/>
      <c r="J50" s="644"/>
      <c r="K50" s="633"/>
      <c r="L50" s="696"/>
      <c r="M50" s="697"/>
      <c r="N50" s="697"/>
      <c r="O50" s="697"/>
      <c r="P50" s="697"/>
      <c r="Q50" s="697"/>
      <c r="R50" s="697"/>
      <c r="S50" s="697"/>
      <c r="T50" s="697"/>
      <c r="U50" s="697"/>
      <c r="V50" s="697"/>
      <c r="W50" s="697"/>
      <c r="X50" s="697"/>
      <c r="Y50" s="697"/>
      <c r="Z50" s="697"/>
      <c r="AA50" s="697"/>
      <c r="AB50" s="697"/>
      <c r="AC50" s="697"/>
      <c r="AD50" s="697"/>
      <c r="AE50" s="697"/>
      <c r="AF50" s="697"/>
      <c r="AG50" s="697"/>
      <c r="AH50" s="697"/>
      <c r="AI50" s="697"/>
      <c r="AJ50" s="697"/>
      <c r="AK50" s="697"/>
      <c r="AL50" s="697"/>
      <c r="AM50" s="697"/>
      <c r="AN50" s="697"/>
      <c r="AO50" s="698"/>
      <c r="AP50" s="633"/>
      <c r="AQ50" s="696"/>
      <c r="AR50" s="697"/>
      <c r="AS50" s="697"/>
      <c r="AT50" s="697"/>
      <c r="AU50" s="697"/>
      <c r="AV50" s="697"/>
      <c r="AW50" s="697"/>
      <c r="AX50" s="697"/>
      <c r="AY50" s="697"/>
      <c r="AZ50" s="697"/>
      <c r="BA50" s="697"/>
      <c r="BB50" s="697"/>
      <c r="BC50" s="697"/>
      <c r="BD50" s="697"/>
      <c r="BE50" s="697"/>
      <c r="BF50" s="697"/>
      <c r="BG50" s="697"/>
      <c r="BH50" s="697"/>
      <c r="BI50" s="697"/>
      <c r="BJ50" s="697"/>
      <c r="BK50" s="697"/>
      <c r="BL50" s="697"/>
      <c r="BM50" s="697"/>
      <c r="BN50" s="697"/>
      <c r="BO50" s="697"/>
      <c r="BP50" s="697"/>
      <c r="BQ50" s="697"/>
      <c r="BR50" s="697"/>
      <c r="BS50" s="697"/>
      <c r="BT50" s="698"/>
      <c r="BU50" s="16"/>
    </row>
    <row r="51" spans="2:73" s="17" customFormat="1" ht="15.6">
      <c r="B51" s="692"/>
      <c r="C51" s="692"/>
      <c r="D51" s="692"/>
      <c r="E51" s="692"/>
      <c r="F51" s="692"/>
      <c r="G51" s="692"/>
      <c r="H51" s="692"/>
      <c r="I51" s="644"/>
      <c r="J51" s="644"/>
      <c r="K51" s="633"/>
      <c r="L51" s="696"/>
      <c r="M51" s="697"/>
      <c r="N51" s="697"/>
      <c r="O51" s="697"/>
      <c r="P51" s="697"/>
      <c r="Q51" s="697"/>
      <c r="R51" s="697"/>
      <c r="S51" s="697"/>
      <c r="T51" s="697"/>
      <c r="U51" s="697"/>
      <c r="V51" s="697"/>
      <c r="W51" s="697"/>
      <c r="X51" s="697"/>
      <c r="Y51" s="697"/>
      <c r="Z51" s="697"/>
      <c r="AA51" s="697"/>
      <c r="AB51" s="697"/>
      <c r="AC51" s="697"/>
      <c r="AD51" s="697"/>
      <c r="AE51" s="697"/>
      <c r="AF51" s="697"/>
      <c r="AG51" s="697"/>
      <c r="AH51" s="697"/>
      <c r="AI51" s="697"/>
      <c r="AJ51" s="697"/>
      <c r="AK51" s="697"/>
      <c r="AL51" s="697"/>
      <c r="AM51" s="697"/>
      <c r="AN51" s="697"/>
      <c r="AO51" s="698"/>
      <c r="AP51" s="633"/>
      <c r="AQ51" s="696"/>
      <c r="AR51" s="697"/>
      <c r="AS51" s="697"/>
      <c r="AT51" s="697"/>
      <c r="AU51" s="697"/>
      <c r="AV51" s="697"/>
      <c r="AW51" s="697"/>
      <c r="AX51" s="697"/>
      <c r="AY51" s="697"/>
      <c r="AZ51" s="697"/>
      <c r="BA51" s="697"/>
      <c r="BB51" s="697"/>
      <c r="BC51" s="697"/>
      <c r="BD51" s="697"/>
      <c r="BE51" s="697"/>
      <c r="BF51" s="697"/>
      <c r="BG51" s="697"/>
      <c r="BH51" s="697"/>
      <c r="BI51" s="697"/>
      <c r="BJ51" s="697"/>
      <c r="BK51" s="697"/>
      <c r="BL51" s="697"/>
      <c r="BM51" s="697"/>
      <c r="BN51" s="697"/>
      <c r="BO51" s="697"/>
      <c r="BP51" s="697"/>
      <c r="BQ51" s="697"/>
      <c r="BR51" s="697"/>
      <c r="BS51" s="697"/>
      <c r="BT51" s="698"/>
      <c r="BU51" s="16"/>
    </row>
    <row r="52" spans="2:73" s="17" customFormat="1" ht="15.6">
      <c r="B52" s="692"/>
      <c r="C52" s="692"/>
      <c r="D52" s="692"/>
      <c r="E52" s="692"/>
      <c r="F52" s="692"/>
      <c r="G52" s="692"/>
      <c r="H52" s="692"/>
      <c r="I52" s="644"/>
      <c r="J52" s="644"/>
      <c r="K52" s="633"/>
      <c r="L52" s="696"/>
      <c r="M52" s="697"/>
      <c r="N52" s="697"/>
      <c r="O52" s="697"/>
      <c r="P52" s="697"/>
      <c r="Q52" s="697"/>
      <c r="R52" s="697"/>
      <c r="S52" s="697"/>
      <c r="T52" s="697"/>
      <c r="U52" s="697"/>
      <c r="V52" s="697"/>
      <c r="W52" s="697"/>
      <c r="X52" s="697"/>
      <c r="Y52" s="697"/>
      <c r="Z52" s="697"/>
      <c r="AA52" s="697"/>
      <c r="AB52" s="697"/>
      <c r="AC52" s="697"/>
      <c r="AD52" s="697"/>
      <c r="AE52" s="697"/>
      <c r="AF52" s="697"/>
      <c r="AG52" s="697"/>
      <c r="AH52" s="697"/>
      <c r="AI52" s="697"/>
      <c r="AJ52" s="697"/>
      <c r="AK52" s="697"/>
      <c r="AL52" s="697"/>
      <c r="AM52" s="697"/>
      <c r="AN52" s="697"/>
      <c r="AO52" s="698"/>
      <c r="AP52" s="633"/>
      <c r="AQ52" s="696"/>
      <c r="AR52" s="697"/>
      <c r="AS52" s="697"/>
      <c r="AT52" s="697"/>
      <c r="AU52" s="697"/>
      <c r="AV52" s="697"/>
      <c r="AW52" s="697"/>
      <c r="AX52" s="697"/>
      <c r="AY52" s="697"/>
      <c r="AZ52" s="697"/>
      <c r="BA52" s="697"/>
      <c r="BB52" s="697"/>
      <c r="BC52" s="697"/>
      <c r="BD52" s="697"/>
      <c r="BE52" s="697"/>
      <c r="BF52" s="697"/>
      <c r="BG52" s="697"/>
      <c r="BH52" s="697"/>
      <c r="BI52" s="697"/>
      <c r="BJ52" s="697"/>
      <c r="BK52" s="697"/>
      <c r="BL52" s="697"/>
      <c r="BM52" s="697"/>
      <c r="BN52" s="697"/>
      <c r="BO52" s="697"/>
      <c r="BP52" s="697"/>
      <c r="BQ52" s="697"/>
      <c r="BR52" s="697"/>
      <c r="BS52" s="697"/>
      <c r="BT52" s="698"/>
      <c r="BU52" s="16"/>
    </row>
    <row r="53" spans="2:73">
      <c r="B53" s="692"/>
      <c r="C53" s="692"/>
      <c r="D53" s="692"/>
      <c r="E53" s="692"/>
      <c r="F53" s="692"/>
      <c r="G53" s="692"/>
      <c r="H53" s="692"/>
      <c r="I53" s="644"/>
      <c r="J53" s="644"/>
      <c r="K53" s="633"/>
      <c r="L53" s="696"/>
      <c r="M53" s="697"/>
      <c r="N53" s="697"/>
      <c r="O53" s="697"/>
      <c r="P53" s="697"/>
      <c r="Q53" s="697"/>
      <c r="R53" s="697"/>
      <c r="S53" s="697"/>
      <c r="T53" s="697"/>
      <c r="U53" s="697"/>
      <c r="V53" s="697"/>
      <c r="W53" s="697"/>
      <c r="X53" s="697"/>
      <c r="Y53" s="697"/>
      <c r="Z53" s="697"/>
      <c r="AA53" s="697"/>
      <c r="AB53" s="697"/>
      <c r="AC53" s="697"/>
      <c r="AD53" s="697"/>
      <c r="AE53" s="697"/>
      <c r="AF53" s="697"/>
      <c r="AG53" s="697"/>
      <c r="AH53" s="697"/>
      <c r="AI53" s="697"/>
      <c r="AJ53" s="697"/>
      <c r="AK53" s="697"/>
      <c r="AL53" s="697"/>
      <c r="AM53" s="697"/>
      <c r="AN53" s="697"/>
      <c r="AO53" s="698"/>
      <c r="AP53" s="633"/>
      <c r="AQ53" s="696"/>
      <c r="AR53" s="697"/>
      <c r="AS53" s="697"/>
      <c r="AT53" s="697"/>
      <c r="AU53" s="697"/>
      <c r="AV53" s="697"/>
      <c r="AW53" s="697"/>
      <c r="AX53" s="697"/>
      <c r="AY53" s="697"/>
      <c r="AZ53" s="697"/>
      <c r="BA53" s="697"/>
      <c r="BB53" s="697"/>
      <c r="BC53" s="697"/>
      <c r="BD53" s="697"/>
      <c r="BE53" s="697"/>
      <c r="BF53" s="697"/>
      <c r="BG53" s="697"/>
      <c r="BH53" s="697"/>
      <c r="BI53" s="697"/>
      <c r="BJ53" s="697"/>
      <c r="BK53" s="697"/>
      <c r="BL53" s="697"/>
      <c r="BM53" s="697"/>
      <c r="BN53" s="697"/>
      <c r="BO53" s="697"/>
      <c r="BP53" s="697"/>
      <c r="BQ53" s="697"/>
      <c r="BR53" s="697"/>
      <c r="BS53" s="697"/>
      <c r="BT53" s="698"/>
    </row>
    <row r="54" spans="2:73">
      <c r="B54" s="692"/>
      <c r="C54" s="692"/>
      <c r="D54" s="692"/>
      <c r="E54" s="692"/>
      <c r="F54" s="692"/>
      <c r="G54" s="692"/>
      <c r="H54" s="692"/>
      <c r="I54" s="644"/>
      <c r="J54" s="644"/>
      <c r="K54" s="633"/>
      <c r="L54" s="696"/>
      <c r="M54" s="697"/>
      <c r="N54" s="697"/>
      <c r="O54" s="697"/>
      <c r="P54" s="697"/>
      <c r="Q54" s="697"/>
      <c r="R54" s="697"/>
      <c r="S54" s="697"/>
      <c r="T54" s="697"/>
      <c r="U54" s="697"/>
      <c r="V54" s="697"/>
      <c r="W54" s="697"/>
      <c r="X54" s="697"/>
      <c r="Y54" s="697"/>
      <c r="Z54" s="697"/>
      <c r="AA54" s="697"/>
      <c r="AB54" s="697"/>
      <c r="AC54" s="697"/>
      <c r="AD54" s="697"/>
      <c r="AE54" s="697"/>
      <c r="AF54" s="697"/>
      <c r="AG54" s="697"/>
      <c r="AH54" s="697"/>
      <c r="AI54" s="697"/>
      <c r="AJ54" s="697"/>
      <c r="AK54" s="697"/>
      <c r="AL54" s="697"/>
      <c r="AM54" s="697"/>
      <c r="AN54" s="697"/>
      <c r="AO54" s="698"/>
      <c r="AP54" s="633"/>
      <c r="AQ54" s="696"/>
      <c r="AR54" s="697"/>
      <c r="AS54" s="697"/>
      <c r="AT54" s="697"/>
      <c r="AU54" s="697"/>
      <c r="AV54" s="697"/>
      <c r="AW54" s="697"/>
      <c r="AX54" s="697"/>
      <c r="AY54" s="697"/>
      <c r="AZ54" s="697"/>
      <c r="BA54" s="697"/>
      <c r="BB54" s="697"/>
      <c r="BC54" s="697"/>
      <c r="BD54" s="697"/>
      <c r="BE54" s="697"/>
      <c r="BF54" s="697"/>
      <c r="BG54" s="697"/>
      <c r="BH54" s="697"/>
      <c r="BI54" s="697"/>
      <c r="BJ54" s="697"/>
      <c r="BK54" s="697"/>
      <c r="BL54" s="697"/>
      <c r="BM54" s="697"/>
      <c r="BN54" s="697"/>
      <c r="BO54" s="697"/>
      <c r="BP54" s="697"/>
      <c r="BQ54" s="697"/>
      <c r="BR54" s="697"/>
      <c r="BS54" s="697"/>
      <c r="BT54" s="698"/>
    </row>
    <row r="55" spans="2:73">
      <c r="B55" s="692"/>
      <c r="C55" s="692"/>
      <c r="D55" s="692"/>
      <c r="E55" s="692"/>
      <c r="F55" s="692"/>
      <c r="G55" s="692"/>
      <c r="H55" s="692"/>
      <c r="I55" s="644"/>
      <c r="J55" s="644"/>
      <c r="K55" s="633"/>
      <c r="L55" s="696"/>
      <c r="M55" s="697"/>
      <c r="N55" s="697"/>
      <c r="O55" s="697"/>
      <c r="P55" s="697"/>
      <c r="Q55" s="697"/>
      <c r="R55" s="697"/>
      <c r="S55" s="697"/>
      <c r="T55" s="697"/>
      <c r="U55" s="697"/>
      <c r="V55" s="697"/>
      <c r="W55" s="697"/>
      <c r="X55" s="697"/>
      <c r="Y55" s="697"/>
      <c r="Z55" s="697"/>
      <c r="AA55" s="697"/>
      <c r="AB55" s="697"/>
      <c r="AC55" s="697"/>
      <c r="AD55" s="697"/>
      <c r="AE55" s="697"/>
      <c r="AF55" s="697"/>
      <c r="AG55" s="697"/>
      <c r="AH55" s="697"/>
      <c r="AI55" s="697"/>
      <c r="AJ55" s="697"/>
      <c r="AK55" s="697"/>
      <c r="AL55" s="697"/>
      <c r="AM55" s="697"/>
      <c r="AN55" s="697"/>
      <c r="AO55" s="698"/>
      <c r="AP55" s="633"/>
      <c r="AQ55" s="696"/>
      <c r="AR55" s="697"/>
      <c r="AS55" s="697"/>
      <c r="AT55" s="697"/>
      <c r="AU55" s="697"/>
      <c r="AV55" s="697"/>
      <c r="AW55" s="697"/>
      <c r="AX55" s="697"/>
      <c r="AY55" s="697"/>
      <c r="AZ55" s="697"/>
      <c r="BA55" s="697"/>
      <c r="BB55" s="697"/>
      <c r="BC55" s="697"/>
      <c r="BD55" s="697"/>
      <c r="BE55" s="697"/>
      <c r="BF55" s="697"/>
      <c r="BG55" s="697"/>
      <c r="BH55" s="697"/>
      <c r="BI55" s="697"/>
      <c r="BJ55" s="697"/>
      <c r="BK55" s="697"/>
      <c r="BL55" s="697"/>
      <c r="BM55" s="697"/>
      <c r="BN55" s="697"/>
      <c r="BO55" s="697"/>
      <c r="BP55" s="697"/>
      <c r="BQ55" s="697"/>
      <c r="BR55" s="697"/>
      <c r="BS55" s="697"/>
      <c r="BT55" s="698"/>
    </row>
    <row r="56" spans="2:73">
      <c r="B56" s="692"/>
      <c r="C56" s="692"/>
      <c r="D56" s="692"/>
      <c r="E56" s="692"/>
      <c r="F56" s="692"/>
      <c r="G56" s="692"/>
      <c r="H56" s="692"/>
      <c r="I56" s="644"/>
      <c r="J56" s="644"/>
      <c r="K56" s="633"/>
      <c r="L56" s="696"/>
      <c r="M56" s="697"/>
      <c r="N56" s="697"/>
      <c r="O56" s="697"/>
      <c r="P56" s="697"/>
      <c r="Q56" s="697"/>
      <c r="R56" s="697"/>
      <c r="S56" s="697"/>
      <c r="T56" s="697"/>
      <c r="U56" s="697"/>
      <c r="V56" s="697"/>
      <c r="W56" s="697"/>
      <c r="X56" s="697"/>
      <c r="Y56" s="697"/>
      <c r="Z56" s="697"/>
      <c r="AA56" s="697"/>
      <c r="AB56" s="697"/>
      <c r="AC56" s="697"/>
      <c r="AD56" s="697"/>
      <c r="AE56" s="697"/>
      <c r="AF56" s="697"/>
      <c r="AG56" s="697"/>
      <c r="AH56" s="697"/>
      <c r="AI56" s="697"/>
      <c r="AJ56" s="697"/>
      <c r="AK56" s="697"/>
      <c r="AL56" s="697"/>
      <c r="AM56" s="697"/>
      <c r="AN56" s="697"/>
      <c r="AO56" s="698"/>
      <c r="AP56" s="633"/>
      <c r="AQ56" s="696"/>
      <c r="AR56" s="697"/>
      <c r="AS56" s="697"/>
      <c r="AT56" s="697"/>
      <c r="AU56" s="697"/>
      <c r="AV56" s="697"/>
      <c r="AW56" s="697"/>
      <c r="AX56" s="697"/>
      <c r="AY56" s="697"/>
      <c r="AZ56" s="697"/>
      <c r="BA56" s="697"/>
      <c r="BB56" s="697"/>
      <c r="BC56" s="697"/>
      <c r="BD56" s="697"/>
      <c r="BE56" s="697"/>
      <c r="BF56" s="697"/>
      <c r="BG56" s="697"/>
      <c r="BH56" s="697"/>
      <c r="BI56" s="697"/>
      <c r="BJ56" s="697"/>
      <c r="BK56" s="697"/>
      <c r="BL56" s="697"/>
      <c r="BM56" s="697"/>
      <c r="BN56" s="697"/>
      <c r="BO56" s="697"/>
      <c r="BP56" s="697"/>
      <c r="BQ56" s="697"/>
      <c r="BR56" s="697"/>
      <c r="BS56" s="697"/>
      <c r="BT56" s="698"/>
    </row>
    <row r="57" spans="2:73">
      <c r="B57" s="692"/>
      <c r="C57" s="692"/>
      <c r="D57" s="692"/>
      <c r="E57" s="692"/>
      <c r="F57" s="692"/>
      <c r="G57" s="692"/>
      <c r="H57" s="692"/>
      <c r="I57" s="644"/>
      <c r="J57" s="644"/>
      <c r="K57" s="633"/>
      <c r="L57" s="696"/>
      <c r="M57" s="697"/>
      <c r="N57" s="697"/>
      <c r="O57" s="697"/>
      <c r="P57" s="697"/>
      <c r="Q57" s="697"/>
      <c r="R57" s="697"/>
      <c r="S57" s="697"/>
      <c r="T57" s="697"/>
      <c r="U57" s="697"/>
      <c r="V57" s="697"/>
      <c r="W57" s="697"/>
      <c r="X57" s="697"/>
      <c r="Y57" s="697"/>
      <c r="Z57" s="697"/>
      <c r="AA57" s="697"/>
      <c r="AB57" s="697"/>
      <c r="AC57" s="697"/>
      <c r="AD57" s="697"/>
      <c r="AE57" s="697"/>
      <c r="AF57" s="697"/>
      <c r="AG57" s="697"/>
      <c r="AH57" s="697"/>
      <c r="AI57" s="697"/>
      <c r="AJ57" s="697"/>
      <c r="AK57" s="697"/>
      <c r="AL57" s="697"/>
      <c r="AM57" s="697"/>
      <c r="AN57" s="697"/>
      <c r="AO57" s="698"/>
      <c r="AP57" s="633"/>
      <c r="AQ57" s="696"/>
      <c r="AR57" s="697"/>
      <c r="AS57" s="697"/>
      <c r="AT57" s="697"/>
      <c r="AU57" s="697"/>
      <c r="AV57" s="697"/>
      <c r="AW57" s="697"/>
      <c r="AX57" s="697"/>
      <c r="AY57" s="697"/>
      <c r="AZ57" s="697"/>
      <c r="BA57" s="697"/>
      <c r="BB57" s="697"/>
      <c r="BC57" s="697"/>
      <c r="BD57" s="697"/>
      <c r="BE57" s="697"/>
      <c r="BF57" s="697"/>
      <c r="BG57" s="697"/>
      <c r="BH57" s="697"/>
      <c r="BI57" s="697"/>
      <c r="BJ57" s="697"/>
      <c r="BK57" s="697"/>
      <c r="BL57" s="697"/>
      <c r="BM57" s="697"/>
      <c r="BN57" s="697"/>
      <c r="BO57" s="697"/>
      <c r="BP57" s="697"/>
      <c r="BQ57" s="697"/>
      <c r="BR57" s="697"/>
      <c r="BS57" s="697"/>
      <c r="BT57" s="698"/>
    </row>
    <row r="58" spans="2:73">
      <c r="B58" s="692"/>
      <c r="C58" s="692"/>
      <c r="D58" s="692"/>
      <c r="E58" s="692"/>
      <c r="F58" s="692"/>
      <c r="G58" s="692"/>
      <c r="H58" s="692"/>
      <c r="I58" s="644"/>
      <c r="J58" s="644"/>
      <c r="K58" s="633"/>
      <c r="L58" s="696"/>
      <c r="M58" s="697"/>
      <c r="N58" s="697"/>
      <c r="O58" s="697"/>
      <c r="P58" s="697"/>
      <c r="Q58" s="697"/>
      <c r="R58" s="697"/>
      <c r="S58" s="697"/>
      <c r="T58" s="697"/>
      <c r="U58" s="697"/>
      <c r="V58" s="697"/>
      <c r="W58" s="697"/>
      <c r="X58" s="697"/>
      <c r="Y58" s="697"/>
      <c r="Z58" s="697"/>
      <c r="AA58" s="697"/>
      <c r="AB58" s="697"/>
      <c r="AC58" s="697"/>
      <c r="AD58" s="697"/>
      <c r="AE58" s="697"/>
      <c r="AF58" s="697"/>
      <c r="AG58" s="697"/>
      <c r="AH58" s="697"/>
      <c r="AI58" s="697"/>
      <c r="AJ58" s="697"/>
      <c r="AK58" s="697"/>
      <c r="AL58" s="697"/>
      <c r="AM58" s="697"/>
      <c r="AN58" s="697"/>
      <c r="AO58" s="698"/>
      <c r="AP58" s="633"/>
      <c r="AQ58" s="696"/>
      <c r="AR58" s="697"/>
      <c r="AS58" s="697"/>
      <c r="AT58" s="697"/>
      <c r="AU58" s="697"/>
      <c r="AV58" s="697"/>
      <c r="AW58" s="697"/>
      <c r="AX58" s="697"/>
      <c r="AY58" s="697"/>
      <c r="AZ58" s="697"/>
      <c r="BA58" s="697"/>
      <c r="BB58" s="697"/>
      <c r="BC58" s="697"/>
      <c r="BD58" s="697"/>
      <c r="BE58" s="697"/>
      <c r="BF58" s="697"/>
      <c r="BG58" s="697"/>
      <c r="BH58" s="697"/>
      <c r="BI58" s="697"/>
      <c r="BJ58" s="697"/>
      <c r="BK58" s="697"/>
      <c r="BL58" s="697"/>
      <c r="BM58" s="697"/>
      <c r="BN58" s="697"/>
      <c r="BO58" s="697"/>
      <c r="BP58" s="697"/>
      <c r="BQ58" s="697"/>
      <c r="BR58" s="697"/>
      <c r="BS58" s="697"/>
      <c r="BT58" s="698"/>
    </row>
    <row r="59" spans="2:73">
      <c r="B59" s="692"/>
      <c r="C59" s="692"/>
      <c r="D59" s="692"/>
      <c r="E59" s="692"/>
      <c r="F59" s="692"/>
      <c r="G59" s="692"/>
      <c r="H59" s="692"/>
      <c r="I59" s="644"/>
      <c r="J59" s="644"/>
      <c r="K59" s="633"/>
      <c r="L59" s="696"/>
      <c r="M59" s="697"/>
      <c r="N59" s="697"/>
      <c r="O59" s="697"/>
      <c r="P59" s="697"/>
      <c r="Q59" s="697"/>
      <c r="R59" s="697"/>
      <c r="S59" s="697"/>
      <c r="T59" s="697"/>
      <c r="U59" s="697"/>
      <c r="V59" s="697"/>
      <c r="W59" s="697"/>
      <c r="X59" s="697"/>
      <c r="Y59" s="697"/>
      <c r="Z59" s="697"/>
      <c r="AA59" s="697"/>
      <c r="AB59" s="697"/>
      <c r="AC59" s="697"/>
      <c r="AD59" s="697"/>
      <c r="AE59" s="697"/>
      <c r="AF59" s="697"/>
      <c r="AG59" s="697"/>
      <c r="AH59" s="697"/>
      <c r="AI59" s="697"/>
      <c r="AJ59" s="697"/>
      <c r="AK59" s="697"/>
      <c r="AL59" s="697"/>
      <c r="AM59" s="697"/>
      <c r="AN59" s="697"/>
      <c r="AO59" s="698"/>
      <c r="AP59" s="633"/>
      <c r="AQ59" s="696"/>
      <c r="AR59" s="697"/>
      <c r="AS59" s="697"/>
      <c r="AT59" s="697"/>
      <c r="AU59" s="697"/>
      <c r="AV59" s="697"/>
      <c r="AW59" s="697"/>
      <c r="AX59" s="697"/>
      <c r="AY59" s="697"/>
      <c r="AZ59" s="697"/>
      <c r="BA59" s="697"/>
      <c r="BB59" s="697"/>
      <c r="BC59" s="697"/>
      <c r="BD59" s="697"/>
      <c r="BE59" s="697"/>
      <c r="BF59" s="697"/>
      <c r="BG59" s="697"/>
      <c r="BH59" s="697"/>
      <c r="BI59" s="697"/>
      <c r="BJ59" s="697"/>
      <c r="BK59" s="697"/>
      <c r="BL59" s="697"/>
      <c r="BM59" s="697"/>
      <c r="BN59" s="697"/>
      <c r="BO59" s="697"/>
      <c r="BP59" s="697"/>
      <c r="BQ59" s="697"/>
      <c r="BR59" s="697"/>
      <c r="BS59" s="697"/>
      <c r="BT59" s="698"/>
    </row>
    <row r="60" spans="2:73" ht="15.6">
      <c r="B60" s="692"/>
      <c r="C60" s="692"/>
      <c r="D60" s="692"/>
      <c r="E60" s="692"/>
      <c r="F60" s="692"/>
      <c r="G60" s="692"/>
      <c r="H60" s="692"/>
      <c r="I60" s="644"/>
      <c r="J60" s="644"/>
      <c r="K60" s="633"/>
      <c r="L60" s="696"/>
      <c r="M60" s="697"/>
      <c r="N60" s="697"/>
      <c r="O60" s="697"/>
      <c r="P60" s="697"/>
      <c r="Q60" s="697"/>
      <c r="R60" s="697"/>
      <c r="S60" s="697"/>
      <c r="T60" s="697"/>
      <c r="U60" s="697"/>
      <c r="V60" s="697"/>
      <c r="W60" s="697"/>
      <c r="X60" s="697"/>
      <c r="Y60" s="697"/>
      <c r="Z60" s="697"/>
      <c r="AA60" s="697"/>
      <c r="AB60" s="697"/>
      <c r="AC60" s="697"/>
      <c r="AD60" s="697"/>
      <c r="AE60" s="697"/>
      <c r="AF60" s="697"/>
      <c r="AG60" s="697"/>
      <c r="AH60" s="697"/>
      <c r="AI60" s="697"/>
      <c r="AJ60" s="697"/>
      <c r="AK60" s="697"/>
      <c r="AL60" s="697"/>
      <c r="AM60" s="697"/>
      <c r="AN60" s="697"/>
      <c r="AO60" s="698"/>
      <c r="AP60" s="633"/>
      <c r="AQ60" s="696"/>
      <c r="AR60" s="697"/>
      <c r="AS60" s="697"/>
      <c r="AT60" s="697"/>
      <c r="AU60" s="697"/>
      <c r="AV60" s="697"/>
      <c r="AW60" s="697"/>
      <c r="AX60" s="697"/>
      <c r="AY60" s="697"/>
      <c r="AZ60" s="697"/>
      <c r="BA60" s="697"/>
      <c r="BB60" s="697"/>
      <c r="BC60" s="697"/>
      <c r="BD60" s="697"/>
      <c r="BE60" s="697"/>
      <c r="BF60" s="697"/>
      <c r="BG60" s="697"/>
      <c r="BH60" s="697"/>
      <c r="BI60" s="697"/>
      <c r="BJ60" s="697"/>
      <c r="BK60" s="697"/>
      <c r="BL60" s="697"/>
      <c r="BM60" s="697"/>
      <c r="BN60" s="697"/>
      <c r="BO60" s="697"/>
      <c r="BP60" s="697"/>
      <c r="BQ60" s="697"/>
      <c r="BR60" s="697"/>
      <c r="BS60" s="697"/>
      <c r="BT60" s="698"/>
      <c r="BU60" s="163"/>
    </row>
    <row r="61" spans="2:73">
      <c r="B61" s="692"/>
      <c r="C61" s="692"/>
      <c r="D61" s="692"/>
      <c r="E61" s="692"/>
      <c r="F61" s="692"/>
      <c r="G61" s="692"/>
      <c r="H61" s="692"/>
      <c r="I61" s="644"/>
      <c r="J61" s="644"/>
      <c r="K61" s="633"/>
      <c r="L61" s="696"/>
      <c r="M61" s="697"/>
      <c r="N61" s="697"/>
      <c r="O61" s="697"/>
      <c r="P61" s="697"/>
      <c r="Q61" s="697"/>
      <c r="R61" s="697"/>
      <c r="S61" s="697"/>
      <c r="T61" s="697"/>
      <c r="U61" s="697"/>
      <c r="V61" s="697"/>
      <c r="W61" s="697"/>
      <c r="X61" s="697"/>
      <c r="Y61" s="697"/>
      <c r="Z61" s="697"/>
      <c r="AA61" s="697"/>
      <c r="AB61" s="697"/>
      <c r="AC61" s="697"/>
      <c r="AD61" s="697"/>
      <c r="AE61" s="697"/>
      <c r="AF61" s="697"/>
      <c r="AG61" s="697"/>
      <c r="AH61" s="697"/>
      <c r="AI61" s="697"/>
      <c r="AJ61" s="697"/>
      <c r="AK61" s="697"/>
      <c r="AL61" s="697"/>
      <c r="AM61" s="697"/>
      <c r="AN61" s="697"/>
      <c r="AO61" s="698"/>
      <c r="AP61" s="633"/>
      <c r="AQ61" s="696"/>
      <c r="AR61" s="697"/>
      <c r="AS61" s="697"/>
      <c r="AT61" s="697"/>
      <c r="AU61" s="697"/>
      <c r="AV61" s="697"/>
      <c r="AW61" s="697"/>
      <c r="AX61" s="697"/>
      <c r="AY61" s="697"/>
      <c r="AZ61" s="697"/>
      <c r="BA61" s="697"/>
      <c r="BB61" s="697"/>
      <c r="BC61" s="697"/>
      <c r="BD61" s="697"/>
      <c r="BE61" s="697"/>
      <c r="BF61" s="697"/>
      <c r="BG61" s="697"/>
      <c r="BH61" s="697"/>
      <c r="BI61" s="697"/>
      <c r="BJ61" s="697"/>
      <c r="BK61" s="697"/>
      <c r="BL61" s="697"/>
      <c r="BM61" s="697"/>
      <c r="BN61" s="697"/>
      <c r="BO61" s="697"/>
      <c r="BP61" s="697"/>
      <c r="BQ61" s="697"/>
      <c r="BR61" s="697"/>
      <c r="BS61" s="697"/>
      <c r="BT61" s="698"/>
    </row>
    <row r="62" spans="2:73">
      <c r="B62" s="692"/>
      <c r="C62" s="692"/>
      <c r="D62" s="692"/>
      <c r="E62" s="692"/>
      <c r="F62" s="692"/>
      <c r="G62" s="692"/>
      <c r="H62" s="692"/>
      <c r="I62" s="644"/>
      <c r="J62" s="644"/>
      <c r="K62" s="633"/>
      <c r="L62" s="696"/>
      <c r="M62" s="697"/>
      <c r="N62" s="697"/>
      <c r="O62" s="697"/>
      <c r="P62" s="697"/>
      <c r="Q62" s="697"/>
      <c r="R62" s="697"/>
      <c r="S62" s="697"/>
      <c r="T62" s="697"/>
      <c r="U62" s="697"/>
      <c r="V62" s="697"/>
      <c r="W62" s="697"/>
      <c r="X62" s="697"/>
      <c r="Y62" s="697"/>
      <c r="Z62" s="697"/>
      <c r="AA62" s="697"/>
      <c r="AB62" s="697"/>
      <c r="AC62" s="697"/>
      <c r="AD62" s="697"/>
      <c r="AE62" s="697"/>
      <c r="AF62" s="697"/>
      <c r="AG62" s="697"/>
      <c r="AH62" s="697"/>
      <c r="AI62" s="697"/>
      <c r="AJ62" s="697"/>
      <c r="AK62" s="697"/>
      <c r="AL62" s="697"/>
      <c r="AM62" s="697"/>
      <c r="AN62" s="697"/>
      <c r="AO62" s="698"/>
      <c r="AP62" s="633"/>
      <c r="AQ62" s="696"/>
      <c r="AR62" s="697"/>
      <c r="AS62" s="697"/>
      <c r="AT62" s="697"/>
      <c r="AU62" s="697"/>
      <c r="AV62" s="697"/>
      <c r="AW62" s="697"/>
      <c r="AX62" s="697"/>
      <c r="AY62" s="697"/>
      <c r="AZ62" s="697"/>
      <c r="BA62" s="697"/>
      <c r="BB62" s="697"/>
      <c r="BC62" s="697"/>
      <c r="BD62" s="697"/>
      <c r="BE62" s="697"/>
      <c r="BF62" s="697"/>
      <c r="BG62" s="697"/>
      <c r="BH62" s="697"/>
      <c r="BI62" s="697"/>
      <c r="BJ62" s="697"/>
      <c r="BK62" s="697"/>
      <c r="BL62" s="697"/>
      <c r="BM62" s="697"/>
      <c r="BN62" s="697"/>
      <c r="BO62" s="697"/>
      <c r="BP62" s="697"/>
      <c r="BQ62" s="697"/>
      <c r="BR62" s="697"/>
      <c r="BS62" s="697"/>
      <c r="BT62" s="698"/>
    </row>
    <row r="63" spans="2:73">
      <c r="B63" s="692"/>
      <c r="C63" s="692"/>
      <c r="D63" s="692"/>
      <c r="E63" s="692"/>
      <c r="F63" s="692"/>
      <c r="G63" s="692"/>
      <c r="H63" s="692"/>
      <c r="I63" s="644"/>
      <c r="J63" s="644"/>
      <c r="K63" s="633"/>
      <c r="L63" s="696"/>
      <c r="M63" s="697"/>
      <c r="N63" s="697"/>
      <c r="O63" s="697"/>
      <c r="P63" s="697"/>
      <c r="Q63" s="697"/>
      <c r="R63" s="697"/>
      <c r="S63" s="697"/>
      <c r="T63" s="697"/>
      <c r="U63" s="697"/>
      <c r="V63" s="697"/>
      <c r="W63" s="697"/>
      <c r="X63" s="697"/>
      <c r="Y63" s="697"/>
      <c r="Z63" s="697"/>
      <c r="AA63" s="697"/>
      <c r="AB63" s="697"/>
      <c r="AC63" s="697"/>
      <c r="AD63" s="697"/>
      <c r="AE63" s="697"/>
      <c r="AF63" s="697"/>
      <c r="AG63" s="697"/>
      <c r="AH63" s="697"/>
      <c r="AI63" s="697"/>
      <c r="AJ63" s="697"/>
      <c r="AK63" s="697"/>
      <c r="AL63" s="697"/>
      <c r="AM63" s="697"/>
      <c r="AN63" s="697"/>
      <c r="AO63" s="698"/>
      <c r="AP63" s="633"/>
      <c r="AQ63" s="696"/>
      <c r="AR63" s="697"/>
      <c r="AS63" s="697"/>
      <c r="AT63" s="697"/>
      <c r="AU63" s="697"/>
      <c r="AV63" s="697"/>
      <c r="AW63" s="697"/>
      <c r="AX63" s="697"/>
      <c r="AY63" s="697"/>
      <c r="AZ63" s="697"/>
      <c r="BA63" s="697"/>
      <c r="BB63" s="697"/>
      <c r="BC63" s="697"/>
      <c r="BD63" s="697"/>
      <c r="BE63" s="697"/>
      <c r="BF63" s="697"/>
      <c r="BG63" s="697"/>
      <c r="BH63" s="697"/>
      <c r="BI63" s="697"/>
      <c r="BJ63" s="697"/>
      <c r="BK63" s="697"/>
      <c r="BL63" s="697"/>
      <c r="BM63" s="697"/>
      <c r="BN63" s="697"/>
      <c r="BO63" s="697"/>
      <c r="BP63" s="697"/>
      <c r="BQ63" s="697"/>
      <c r="BR63" s="697"/>
      <c r="BS63" s="697"/>
      <c r="BT63" s="698"/>
    </row>
    <row r="64" spans="2:73">
      <c r="B64" s="692"/>
      <c r="C64" s="692"/>
      <c r="D64" s="692"/>
      <c r="E64" s="692"/>
      <c r="F64" s="692"/>
      <c r="G64" s="692"/>
      <c r="H64" s="692"/>
      <c r="I64" s="644"/>
      <c r="J64" s="644"/>
      <c r="K64" s="633"/>
      <c r="L64" s="696"/>
      <c r="M64" s="697"/>
      <c r="N64" s="697"/>
      <c r="O64" s="697"/>
      <c r="P64" s="697"/>
      <c r="Q64" s="697"/>
      <c r="R64" s="697"/>
      <c r="S64" s="697"/>
      <c r="T64" s="697"/>
      <c r="U64" s="697"/>
      <c r="V64" s="697"/>
      <c r="W64" s="697"/>
      <c r="X64" s="697"/>
      <c r="Y64" s="697"/>
      <c r="Z64" s="697"/>
      <c r="AA64" s="697"/>
      <c r="AB64" s="697"/>
      <c r="AC64" s="697"/>
      <c r="AD64" s="697"/>
      <c r="AE64" s="697"/>
      <c r="AF64" s="697"/>
      <c r="AG64" s="697"/>
      <c r="AH64" s="697"/>
      <c r="AI64" s="697"/>
      <c r="AJ64" s="697"/>
      <c r="AK64" s="697"/>
      <c r="AL64" s="697"/>
      <c r="AM64" s="697"/>
      <c r="AN64" s="697"/>
      <c r="AO64" s="698"/>
      <c r="AP64" s="633"/>
      <c r="AQ64" s="696"/>
      <c r="AR64" s="697"/>
      <c r="AS64" s="697"/>
      <c r="AT64" s="697"/>
      <c r="AU64" s="697"/>
      <c r="AV64" s="697"/>
      <c r="AW64" s="697"/>
      <c r="AX64" s="697"/>
      <c r="AY64" s="697"/>
      <c r="AZ64" s="697"/>
      <c r="BA64" s="697"/>
      <c r="BB64" s="697"/>
      <c r="BC64" s="697"/>
      <c r="BD64" s="697"/>
      <c r="BE64" s="697"/>
      <c r="BF64" s="697"/>
      <c r="BG64" s="697"/>
      <c r="BH64" s="697"/>
      <c r="BI64" s="697"/>
      <c r="BJ64" s="697"/>
      <c r="BK64" s="697"/>
      <c r="BL64" s="697"/>
      <c r="BM64" s="697"/>
      <c r="BN64" s="697"/>
      <c r="BO64" s="697"/>
      <c r="BP64" s="697"/>
      <c r="BQ64" s="697"/>
      <c r="BR64" s="697"/>
      <c r="BS64" s="697"/>
      <c r="BT64" s="698"/>
    </row>
    <row r="65" spans="2:73">
      <c r="B65" s="692"/>
      <c r="C65" s="692"/>
      <c r="D65" s="692"/>
      <c r="E65" s="692"/>
      <c r="F65" s="692"/>
      <c r="G65" s="692"/>
      <c r="H65" s="692"/>
      <c r="I65" s="644"/>
      <c r="J65" s="644"/>
      <c r="K65" s="633"/>
      <c r="L65" s="696"/>
      <c r="M65" s="697"/>
      <c r="N65" s="697"/>
      <c r="O65" s="697"/>
      <c r="P65" s="697"/>
      <c r="Q65" s="697"/>
      <c r="R65" s="697"/>
      <c r="S65" s="697"/>
      <c r="T65" s="697"/>
      <c r="U65" s="697"/>
      <c r="V65" s="697"/>
      <c r="W65" s="697"/>
      <c r="X65" s="697"/>
      <c r="Y65" s="697"/>
      <c r="Z65" s="697"/>
      <c r="AA65" s="697"/>
      <c r="AB65" s="697"/>
      <c r="AC65" s="697"/>
      <c r="AD65" s="697"/>
      <c r="AE65" s="697"/>
      <c r="AF65" s="697"/>
      <c r="AG65" s="697"/>
      <c r="AH65" s="697"/>
      <c r="AI65" s="697"/>
      <c r="AJ65" s="697"/>
      <c r="AK65" s="697"/>
      <c r="AL65" s="697"/>
      <c r="AM65" s="697"/>
      <c r="AN65" s="697"/>
      <c r="AO65" s="698"/>
      <c r="AP65" s="633"/>
      <c r="AQ65" s="696"/>
      <c r="AR65" s="697"/>
      <c r="AS65" s="697"/>
      <c r="AT65" s="697"/>
      <c r="AU65" s="697"/>
      <c r="AV65" s="697"/>
      <c r="AW65" s="697"/>
      <c r="AX65" s="697"/>
      <c r="AY65" s="697"/>
      <c r="AZ65" s="697"/>
      <c r="BA65" s="697"/>
      <c r="BB65" s="697"/>
      <c r="BC65" s="697"/>
      <c r="BD65" s="697"/>
      <c r="BE65" s="697"/>
      <c r="BF65" s="697"/>
      <c r="BG65" s="697"/>
      <c r="BH65" s="697"/>
      <c r="BI65" s="697"/>
      <c r="BJ65" s="697"/>
      <c r="BK65" s="697"/>
      <c r="BL65" s="697"/>
      <c r="BM65" s="697"/>
      <c r="BN65" s="697"/>
      <c r="BO65" s="697"/>
      <c r="BP65" s="697"/>
      <c r="BQ65" s="697"/>
      <c r="BR65" s="697"/>
      <c r="BS65" s="697"/>
      <c r="BT65" s="698"/>
    </row>
    <row r="66" spans="2:73">
      <c r="B66" s="692"/>
      <c r="C66" s="692"/>
      <c r="D66" s="692"/>
      <c r="E66" s="692"/>
      <c r="F66" s="692"/>
      <c r="G66" s="692"/>
      <c r="H66" s="692"/>
      <c r="I66" s="644"/>
      <c r="J66" s="644"/>
      <c r="K66" s="633"/>
      <c r="L66" s="696"/>
      <c r="M66" s="697"/>
      <c r="N66" s="697"/>
      <c r="O66" s="697"/>
      <c r="P66" s="697"/>
      <c r="Q66" s="697"/>
      <c r="R66" s="697"/>
      <c r="S66" s="697"/>
      <c r="T66" s="697"/>
      <c r="U66" s="697"/>
      <c r="V66" s="697"/>
      <c r="W66" s="697"/>
      <c r="X66" s="697"/>
      <c r="Y66" s="697"/>
      <c r="Z66" s="697"/>
      <c r="AA66" s="697"/>
      <c r="AB66" s="697"/>
      <c r="AC66" s="697"/>
      <c r="AD66" s="697"/>
      <c r="AE66" s="697"/>
      <c r="AF66" s="697"/>
      <c r="AG66" s="697"/>
      <c r="AH66" s="697"/>
      <c r="AI66" s="697"/>
      <c r="AJ66" s="697"/>
      <c r="AK66" s="697"/>
      <c r="AL66" s="697"/>
      <c r="AM66" s="697"/>
      <c r="AN66" s="697"/>
      <c r="AO66" s="698"/>
      <c r="AP66" s="633"/>
      <c r="AQ66" s="696"/>
      <c r="AR66" s="697"/>
      <c r="AS66" s="697"/>
      <c r="AT66" s="697"/>
      <c r="AU66" s="697"/>
      <c r="AV66" s="697"/>
      <c r="AW66" s="697"/>
      <c r="AX66" s="697"/>
      <c r="AY66" s="697"/>
      <c r="AZ66" s="697"/>
      <c r="BA66" s="697"/>
      <c r="BB66" s="697"/>
      <c r="BC66" s="697"/>
      <c r="BD66" s="697"/>
      <c r="BE66" s="697"/>
      <c r="BF66" s="697"/>
      <c r="BG66" s="697"/>
      <c r="BH66" s="697"/>
      <c r="BI66" s="697"/>
      <c r="BJ66" s="697"/>
      <c r="BK66" s="697"/>
      <c r="BL66" s="697"/>
      <c r="BM66" s="697"/>
      <c r="BN66" s="697"/>
      <c r="BO66" s="697"/>
      <c r="BP66" s="697"/>
      <c r="BQ66" s="697"/>
      <c r="BR66" s="697"/>
      <c r="BS66" s="697"/>
      <c r="BT66" s="698"/>
    </row>
    <row r="67" spans="2:73">
      <c r="B67" s="692"/>
      <c r="C67" s="692"/>
      <c r="D67" s="692"/>
      <c r="E67" s="692"/>
      <c r="F67" s="692"/>
      <c r="G67" s="692"/>
      <c r="H67" s="692"/>
      <c r="I67" s="644"/>
      <c r="J67" s="644"/>
      <c r="K67" s="633"/>
      <c r="L67" s="696"/>
      <c r="M67" s="697"/>
      <c r="N67" s="697"/>
      <c r="O67" s="697"/>
      <c r="P67" s="697"/>
      <c r="Q67" s="697"/>
      <c r="R67" s="697"/>
      <c r="S67" s="697"/>
      <c r="T67" s="697"/>
      <c r="U67" s="697"/>
      <c r="V67" s="697"/>
      <c r="W67" s="697"/>
      <c r="X67" s="697"/>
      <c r="Y67" s="697"/>
      <c r="Z67" s="697"/>
      <c r="AA67" s="697"/>
      <c r="AB67" s="697"/>
      <c r="AC67" s="697"/>
      <c r="AD67" s="697"/>
      <c r="AE67" s="697"/>
      <c r="AF67" s="697"/>
      <c r="AG67" s="697"/>
      <c r="AH67" s="697"/>
      <c r="AI67" s="697"/>
      <c r="AJ67" s="697"/>
      <c r="AK67" s="697"/>
      <c r="AL67" s="697"/>
      <c r="AM67" s="697"/>
      <c r="AN67" s="697"/>
      <c r="AO67" s="698"/>
      <c r="AP67" s="633"/>
      <c r="AQ67" s="696"/>
      <c r="AR67" s="697"/>
      <c r="AS67" s="697"/>
      <c r="AT67" s="697"/>
      <c r="AU67" s="697"/>
      <c r="AV67" s="697"/>
      <c r="AW67" s="697"/>
      <c r="AX67" s="697"/>
      <c r="AY67" s="697"/>
      <c r="AZ67" s="697"/>
      <c r="BA67" s="697"/>
      <c r="BB67" s="697"/>
      <c r="BC67" s="697"/>
      <c r="BD67" s="697"/>
      <c r="BE67" s="697"/>
      <c r="BF67" s="697"/>
      <c r="BG67" s="697"/>
      <c r="BH67" s="697"/>
      <c r="BI67" s="697"/>
      <c r="BJ67" s="697"/>
      <c r="BK67" s="697"/>
      <c r="BL67" s="697"/>
      <c r="BM67" s="697"/>
      <c r="BN67" s="697"/>
      <c r="BO67" s="697"/>
      <c r="BP67" s="697"/>
      <c r="BQ67" s="697"/>
      <c r="BR67" s="697"/>
      <c r="BS67" s="697"/>
      <c r="BT67" s="698"/>
    </row>
    <row r="68" spans="2:73">
      <c r="B68" s="692"/>
      <c r="C68" s="692"/>
      <c r="D68" s="692"/>
      <c r="E68" s="692"/>
      <c r="F68" s="692"/>
      <c r="G68" s="692"/>
      <c r="H68" s="692"/>
      <c r="I68" s="644"/>
      <c r="J68" s="644"/>
      <c r="K68" s="633"/>
      <c r="L68" s="696"/>
      <c r="M68" s="697"/>
      <c r="N68" s="697"/>
      <c r="O68" s="697"/>
      <c r="P68" s="697"/>
      <c r="Q68" s="697"/>
      <c r="R68" s="697"/>
      <c r="S68" s="697"/>
      <c r="T68" s="697"/>
      <c r="U68" s="697"/>
      <c r="V68" s="697"/>
      <c r="W68" s="697"/>
      <c r="X68" s="697"/>
      <c r="Y68" s="697"/>
      <c r="Z68" s="697"/>
      <c r="AA68" s="697"/>
      <c r="AB68" s="697"/>
      <c r="AC68" s="697"/>
      <c r="AD68" s="697"/>
      <c r="AE68" s="697"/>
      <c r="AF68" s="697"/>
      <c r="AG68" s="697"/>
      <c r="AH68" s="697"/>
      <c r="AI68" s="697"/>
      <c r="AJ68" s="697"/>
      <c r="AK68" s="697"/>
      <c r="AL68" s="697"/>
      <c r="AM68" s="697"/>
      <c r="AN68" s="697"/>
      <c r="AO68" s="698"/>
      <c r="AP68" s="633"/>
      <c r="AQ68" s="696"/>
      <c r="AR68" s="697"/>
      <c r="AS68" s="697"/>
      <c r="AT68" s="697"/>
      <c r="AU68" s="697"/>
      <c r="AV68" s="697"/>
      <c r="AW68" s="697"/>
      <c r="AX68" s="697"/>
      <c r="AY68" s="697"/>
      <c r="AZ68" s="697"/>
      <c r="BA68" s="697"/>
      <c r="BB68" s="697"/>
      <c r="BC68" s="697"/>
      <c r="BD68" s="697"/>
      <c r="BE68" s="697"/>
      <c r="BF68" s="697"/>
      <c r="BG68" s="697"/>
      <c r="BH68" s="697"/>
      <c r="BI68" s="697"/>
      <c r="BJ68" s="697"/>
      <c r="BK68" s="697"/>
      <c r="BL68" s="697"/>
      <c r="BM68" s="697"/>
      <c r="BN68" s="697"/>
      <c r="BO68" s="697"/>
      <c r="BP68" s="697"/>
      <c r="BQ68" s="697"/>
      <c r="BR68" s="697"/>
      <c r="BS68" s="697"/>
      <c r="BT68" s="698"/>
    </row>
    <row r="69" spans="2:73">
      <c r="B69" s="692"/>
      <c r="C69" s="692"/>
      <c r="D69" s="692"/>
      <c r="E69" s="692"/>
      <c r="F69" s="692"/>
      <c r="G69" s="692"/>
      <c r="H69" s="692"/>
      <c r="I69" s="644"/>
      <c r="J69" s="644"/>
      <c r="K69" s="633"/>
      <c r="L69" s="696"/>
      <c r="M69" s="697"/>
      <c r="N69" s="697"/>
      <c r="O69" s="697"/>
      <c r="P69" s="697"/>
      <c r="Q69" s="697"/>
      <c r="R69" s="697"/>
      <c r="S69" s="697"/>
      <c r="T69" s="697"/>
      <c r="U69" s="697"/>
      <c r="V69" s="697"/>
      <c r="W69" s="697"/>
      <c r="X69" s="697"/>
      <c r="Y69" s="697"/>
      <c r="Z69" s="697"/>
      <c r="AA69" s="697"/>
      <c r="AB69" s="697"/>
      <c r="AC69" s="697"/>
      <c r="AD69" s="697"/>
      <c r="AE69" s="697"/>
      <c r="AF69" s="697"/>
      <c r="AG69" s="697"/>
      <c r="AH69" s="697"/>
      <c r="AI69" s="697"/>
      <c r="AJ69" s="697"/>
      <c r="AK69" s="697"/>
      <c r="AL69" s="697"/>
      <c r="AM69" s="697"/>
      <c r="AN69" s="697"/>
      <c r="AO69" s="698"/>
      <c r="AP69" s="633"/>
      <c r="AQ69" s="696"/>
      <c r="AR69" s="697"/>
      <c r="AS69" s="697"/>
      <c r="AT69" s="697"/>
      <c r="AU69" s="697"/>
      <c r="AV69" s="697"/>
      <c r="AW69" s="697"/>
      <c r="AX69" s="697"/>
      <c r="AY69" s="697"/>
      <c r="AZ69" s="697"/>
      <c r="BA69" s="697"/>
      <c r="BB69" s="697"/>
      <c r="BC69" s="697"/>
      <c r="BD69" s="697"/>
      <c r="BE69" s="697"/>
      <c r="BF69" s="697"/>
      <c r="BG69" s="697"/>
      <c r="BH69" s="697"/>
      <c r="BI69" s="697"/>
      <c r="BJ69" s="697"/>
      <c r="BK69" s="697"/>
      <c r="BL69" s="697"/>
      <c r="BM69" s="697"/>
      <c r="BN69" s="697"/>
      <c r="BO69" s="697"/>
      <c r="BP69" s="697"/>
      <c r="BQ69" s="697"/>
      <c r="BR69" s="697"/>
      <c r="BS69" s="697"/>
      <c r="BT69" s="698"/>
    </row>
    <row r="70" spans="2:73">
      <c r="B70" s="692"/>
      <c r="C70" s="692"/>
      <c r="D70" s="692"/>
      <c r="E70" s="692"/>
      <c r="F70" s="692"/>
      <c r="G70" s="692"/>
      <c r="H70" s="692"/>
      <c r="I70" s="644"/>
      <c r="J70" s="644"/>
      <c r="K70" s="633"/>
      <c r="L70" s="696"/>
      <c r="M70" s="697"/>
      <c r="N70" s="697"/>
      <c r="O70" s="697"/>
      <c r="P70" s="697"/>
      <c r="Q70" s="697"/>
      <c r="R70" s="697"/>
      <c r="S70" s="697"/>
      <c r="T70" s="697"/>
      <c r="U70" s="697"/>
      <c r="V70" s="697"/>
      <c r="W70" s="697"/>
      <c r="X70" s="697"/>
      <c r="Y70" s="697"/>
      <c r="Z70" s="697"/>
      <c r="AA70" s="697"/>
      <c r="AB70" s="697"/>
      <c r="AC70" s="697"/>
      <c r="AD70" s="697"/>
      <c r="AE70" s="697"/>
      <c r="AF70" s="697"/>
      <c r="AG70" s="697"/>
      <c r="AH70" s="697"/>
      <c r="AI70" s="697"/>
      <c r="AJ70" s="697"/>
      <c r="AK70" s="697"/>
      <c r="AL70" s="697"/>
      <c r="AM70" s="697"/>
      <c r="AN70" s="697"/>
      <c r="AO70" s="698"/>
      <c r="AP70" s="633"/>
      <c r="AQ70" s="696"/>
      <c r="AR70" s="697"/>
      <c r="AS70" s="697"/>
      <c r="AT70" s="697"/>
      <c r="AU70" s="697"/>
      <c r="AV70" s="697"/>
      <c r="AW70" s="697"/>
      <c r="AX70" s="697"/>
      <c r="AY70" s="697"/>
      <c r="AZ70" s="697"/>
      <c r="BA70" s="697"/>
      <c r="BB70" s="697"/>
      <c r="BC70" s="697"/>
      <c r="BD70" s="697"/>
      <c r="BE70" s="697"/>
      <c r="BF70" s="697"/>
      <c r="BG70" s="697"/>
      <c r="BH70" s="697"/>
      <c r="BI70" s="697"/>
      <c r="BJ70" s="697"/>
      <c r="BK70" s="697"/>
      <c r="BL70" s="697"/>
      <c r="BM70" s="697"/>
      <c r="BN70" s="697"/>
      <c r="BO70" s="697"/>
      <c r="BP70" s="697"/>
      <c r="BQ70" s="697"/>
      <c r="BR70" s="697"/>
      <c r="BS70" s="697"/>
      <c r="BT70" s="698"/>
    </row>
    <row r="71" spans="2:73">
      <c r="B71" s="692"/>
      <c r="C71" s="692"/>
      <c r="D71" s="692"/>
      <c r="E71" s="692"/>
      <c r="F71" s="692"/>
      <c r="G71" s="692"/>
      <c r="H71" s="692"/>
      <c r="I71" s="644"/>
      <c r="J71" s="644"/>
      <c r="K71" s="633"/>
      <c r="L71" s="696"/>
      <c r="M71" s="697"/>
      <c r="N71" s="697"/>
      <c r="O71" s="697"/>
      <c r="P71" s="697"/>
      <c r="Q71" s="697"/>
      <c r="R71" s="697"/>
      <c r="S71" s="697"/>
      <c r="T71" s="697"/>
      <c r="U71" s="697"/>
      <c r="V71" s="697"/>
      <c r="W71" s="697"/>
      <c r="X71" s="697"/>
      <c r="Y71" s="697"/>
      <c r="Z71" s="697"/>
      <c r="AA71" s="697"/>
      <c r="AB71" s="697"/>
      <c r="AC71" s="697"/>
      <c r="AD71" s="697"/>
      <c r="AE71" s="697"/>
      <c r="AF71" s="697"/>
      <c r="AG71" s="697"/>
      <c r="AH71" s="697"/>
      <c r="AI71" s="697"/>
      <c r="AJ71" s="697"/>
      <c r="AK71" s="697"/>
      <c r="AL71" s="697"/>
      <c r="AM71" s="697"/>
      <c r="AN71" s="697"/>
      <c r="AO71" s="698"/>
      <c r="AP71" s="633"/>
      <c r="AQ71" s="699"/>
      <c r="AR71" s="700"/>
      <c r="AS71" s="700"/>
      <c r="AT71" s="700"/>
      <c r="AU71" s="700"/>
      <c r="AV71" s="700"/>
      <c r="AW71" s="700"/>
      <c r="AX71" s="700"/>
      <c r="AY71" s="700"/>
      <c r="AZ71" s="700"/>
      <c r="BA71" s="700"/>
      <c r="BB71" s="700"/>
      <c r="BC71" s="700"/>
      <c r="BD71" s="700"/>
      <c r="BE71" s="700"/>
      <c r="BF71" s="700"/>
      <c r="BG71" s="700"/>
      <c r="BH71" s="700"/>
      <c r="BI71" s="700"/>
      <c r="BJ71" s="700"/>
      <c r="BK71" s="700"/>
      <c r="BL71" s="700"/>
      <c r="BM71" s="700"/>
      <c r="BN71" s="700"/>
      <c r="BO71" s="700"/>
      <c r="BP71" s="700"/>
      <c r="BQ71" s="700"/>
      <c r="BR71" s="700"/>
      <c r="BS71" s="700"/>
      <c r="BT71" s="701"/>
    </row>
    <row r="72" spans="2:73">
      <c r="B72" s="692"/>
      <c r="C72" s="692"/>
      <c r="D72" s="692"/>
      <c r="E72" s="692"/>
      <c r="F72" s="692"/>
      <c r="G72" s="692"/>
      <c r="H72" s="692"/>
      <c r="I72" s="644"/>
      <c r="J72" s="644"/>
      <c r="K72" s="633"/>
      <c r="L72" s="696"/>
      <c r="M72" s="697"/>
      <c r="N72" s="697"/>
      <c r="O72" s="697"/>
      <c r="P72" s="697"/>
      <c r="Q72" s="697"/>
      <c r="R72" s="697"/>
      <c r="S72" s="697"/>
      <c r="T72" s="697"/>
      <c r="U72" s="697"/>
      <c r="V72" s="697"/>
      <c r="W72" s="697"/>
      <c r="X72" s="697"/>
      <c r="Y72" s="697"/>
      <c r="Z72" s="697"/>
      <c r="AA72" s="697"/>
      <c r="AB72" s="697"/>
      <c r="AC72" s="697"/>
      <c r="AD72" s="697"/>
      <c r="AE72" s="697"/>
      <c r="AF72" s="697"/>
      <c r="AG72" s="697"/>
      <c r="AH72" s="697"/>
      <c r="AI72" s="697"/>
      <c r="AJ72" s="697"/>
      <c r="AK72" s="697"/>
      <c r="AL72" s="697"/>
      <c r="AM72" s="697"/>
      <c r="AN72" s="697"/>
      <c r="AO72" s="698"/>
      <c r="AP72" s="633"/>
      <c r="AQ72" s="693"/>
      <c r="AR72" s="694"/>
      <c r="AS72" s="694"/>
      <c r="AT72" s="694"/>
      <c r="AU72" s="694"/>
      <c r="AV72" s="694"/>
      <c r="AW72" s="694"/>
      <c r="AX72" s="694"/>
      <c r="AY72" s="694"/>
      <c r="AZ72" s="694"/>
      <c r="BA72" s="694"/>
      <c r="BB72" s="694"/>
      <c r="BC72" s="694"/>
      <c r="BD72" s="694"/>
      <c r="BE72" s="694"/>
      <c r="BF72" s="694"/>
      <c r="BG72" s="694"/>
      <c r="BH72" s="694"/>
      <c r="BI72" s="694"/>
      <c r="BJ72" s="694"/>
      <c r="BK72" s="694"/>
      <c r="BL72" s="694"/>
      <c r="BM72" s="694"/>
      <c r="BN72" s="694"/>
      <c r="BO72" s="694"/>
      <c r="BP72" s="694"/>
      <c r="BQ72" s="694"/>
      <c r="BR72" s="694"/>
      <c r="BS72" s="694"/>
      <c r="BT72" s="695"/>
    </row>
    <row r="73" spans="2:73">
      <c r="B73" s="692"/>
      <c r="C73" s="692"/>
      <c r="D73" s="692"/>
      <c r="E73" s="692"/>
      <c r="F73" s="692"/>
      <c r="G73" s="692"/>
      <c r="H73" s="692"/>
      <c r="I73" s="644"/>
      <c r="J73" s="644"/>
      <c r="K73" s="633"/>
      <c r="L73" s="696"/>
      <c r="M73" s="697"/>
      <c r="N73" s="697"/>
      <c r="O73" s="697"/>
      <c r="P73" s="697"/>
      <c r="Q73" s="697"/>
      <c r="R73" s="697"/>
      <c r="S73" s="697"/>
      <c r="T73" s="697"/>
      <c r="U73" s="697"/>
      <c r="V73" s="697"/>
      <c r="W73" s="697"/>
      <c r="X73" s="697"/>
      <c r="Y73" s="697"/>
      <c r="Z73" s="697"/>
      <c r="AA73" s="697"/>
      <c r="AB73" s="697"/>
      <c r="AC73" s="697"/>
      <c r="AD73" s="697"/>
      <c r="AE73" s="697"/>
      <c r="AF73" s="697"/>
      <c r="AG73" s="697"/>
      <c r="AH73" s="697"/>
      <c r="AI73" s="697"/>
      <c r="AJ73" s="697"/>
      <c r="AK73" s="697"/>
      <c r="AL73" s="697"/>
      <c r="AM73" s="697"/>
      <c r="AN73" s="697"/>
      <c r="AO73" s="698"/>
      <c r="AP73" s="633"/>
      <c r="AQ73" s="696"/>
      <c r="AR73" s="697"/>
      <c r="AS73" s="697"/>
      <c r="AT73" s="697"/>
      <c r="AU73" s="697"/>
      <c r="AV73" s="697"/>
      <c r="AW73" s="697"/>
      <c r="AX73" s="697"/>
      <c r="AY73" s="697"/>
      <c r="AZ73" s="697"/>
      <c r="BA73" s="697"/>
      <c r="BB73" s="697"/>
      <c r="BC73" s="697"/>
      <c r="BD73" s="697"/>
      <c r="BE73" s="697"/>
      <c r="BF73" s="697"/>
      <c r="BG73" s="697"/>
      <c r="BH73" s="697"/>
      <c r="BI73" s="697"/>
      <c r="BJ73" s="697"/>
      <c r="BK73" s="697"/>
      <c r="BL73" s="697"/>
      <c r="BM73" s="697"/>
      <c r="BN73" s="697"/>
      <c r="BO73" s="697"/>
      <c r="BP73" s="697"/>
      <c r="BQ73" s="697"/>
      <c r="BR73" s="697"/>
      <c r="BS73" s="697"/>
      <c r="BT73" s="698"/>
    </row>
    <row r="74" spans="2:73">
      <c r="B74" s="692"/>
      <c r="C74" s="692"/>
      <c r="D74" s="692"/>
      <c r="E74" s="692"/>
      <c r="F74" s="692"/>
      <c r="G74" s="692"/>
      <c r="H74" s="692"/>
      <c r="I74" s="644"/>
      <c r="J74" s="644"/>
      <c r="K74" s="633"/>
      <c r="L74" s="696"/>
      <c r="M74" s="697"/>
      <c r="N74" s="697"/>
      <c r="O74" s="697"/>
      <c r="P74" s="697"/>
      <c r="Q74" s="697"/>
      <c r="R74" s="697"/>
      <c r="S74" s="697"/>
      <c r="T74" s="697"/>
      <c r="U74" s="697"/>
      <c r="V74" s="697"/>
      <c r="W74" s="697"/>
      <c r="X74" s="697"/>
      <c r="Y74" s="697"/>
      <c r="Z74" s="697"/>
      <c r="AA74" s="697"/>
      <c r="AB74" s="697"/>
      <c r="AC74" s="697"/>
      <c r="AD74" s="697"/>
      <c r="AE74" s="697"/>
      <c r="AF74" s="697"/>
      <c r="AG74" s="697"/>
      <c r="AH74" s="697"/>
      <c r="AI74" s="697"/>
      <c r="AJ74" s="697"/>
      <c r="AK74" s="697"/>
      <c r="AL74" s="697"/>
      <c r="AM74" s="697"/>
      <c r="AN74" s="697"/>
      <c r="AO74" s="698"/>
      <c r="AP74" s="633"/>
      <c r="AQ74" s="696"/>
      <c r="AR74" s="697"/>
      <c r="AS74" s="697"/>
      <c r="AT74" s="697"/>
      <c r="AU74" s="697"/>
      <c r="AV74" s="697"/>
      <c r="AW74" s="697"/>
      <c r="AX74" s="697"/>
      <c r="AY74" s="697"/>
      <c r="AZ74" s="697"/>
      <c r="BA74" s="697"/>
      <c r="BB74" s="697"/>
      <c r="BC74" s="697"/>
      <c r="BD74" s="697"/>
      <c r="BE74" s="697"/>
      <c r="BF74" s="697"/>
      <c r="BG74" s="697"/>
      <c r="BH74" s="697"/>
      <c r="BI74" s="697"/>
      <c r="BJ74" s="697"/>
      <c r="BK74" s="697"/>
      <c r="BL74" s="697"/>
      <c r="BM74" s="697"/>
      <c r="BN74" s="697"/>
      <c r="BO74" s="697"/>
      <c r="BP74" s="697"/>
      <c r="BQ74" s="697"/>
      <c r="BR74" s="697"/>
      <c r="BS74" s="697"/>
      <c r="BT74" s="698"/>
    </row>
    <row r="75" spans="2:73">
      <c r="B75" s="692"/>
      <c r="C75" s="692"/>
      <c r="D75" s="692"/>
      <c r="E75" s="692"/>
      <c r="F75" s="692"/>
      <c r="G75" s="692"/>
      <c r="H75" s="692"/>
      <c r="I75" s="644"/>
      <c r="J75" s="644"/>
      <c r="K75" s="633"/>
      <c r="L75" s="696"/>
      <c r="M75" s="697"/>
      <c r="N75" s="697"/>
      <c r="O75" s="697"/>
      <c r="P75" s="697"/>
      <c r="Q75" s="697"/>
      <c r="R75" s="697"/>
      <c r="S75" s="697"/>
      <c r="T75" s="697"/>
      <c r="U75" s="697"/>
      <c r="V75" s="697"/>
      <c r="W75" s="697"/>
      <c r="X75" s="697"/>
      <c r="Y75" s="697"/>
      <c r="Z75" s="697"/>
      <c r="AA75" s="697"/>
      <c r="AB75" s="697"/>
      <c r="AC75" s="697"/>
      <c r="AD75" s="697"/>
      <c r="AE75" s="697"/>
      <c r="AF75" s="697"/>
      <c r="AG75" s="697"/>
      <c r="AH75" s="697"/>
      <c r="AI75" s="697"/>
      <c r="AJ75" s="697"/>
      <c r="AK75" s="697"/>
      <c r="AL75" s="697"/>
      <c r="AM75" s="697"/>
      <c r="AN75" s="697"/>
      <c r="AO75" s="698"/>
      <c r="AP75" s="633"/>
      <c r="AQ75" s="696"/>
      <c r="AR75" s="697"/>
      <c r="AS75" s="697"/>
      <c r="AT75" s="697"/>
      <c r="AU75" s="697"/>
      <c r="AV75" s="697"/>
      <c r="AW75" s="697"/>
      <c r="AX75" s="697"/>
      <c r="AY75" s="697"/>
      <c r="AZ75" s="697"/>
      <c r="BA75" s="697"/>
      <c r="BB75" s="697"/>
      <c r="BC75" s="697"/>
      <c r="BD75" s="697"/>
      <c r="BE75" s="697"/>
      <c r="BF75" s="697"/>
      <c r="BG75" s="697"/>
      <c r="BH75" s="697"/>
      <c r="BI75" s="697"/>
      <c r="BJ75" s="697"/>
      <c r="BK75" s="697"/>
      <c r="BL75" s="697"/>
      <c r="BM75" s="697"/>
      <c r="BN75" s="697"/>
      <c r="BO75" s="697"/>
      <c r="BP75" s="697"/>
      <c r="BQ75" s="697"/>
      <c r="BR75" s="697"/>
      <c r="BS75" s="697"/>
      <c r="BT75" s="698"/>
    </row>
    <row r="76" spans="2:73">
      <c r="B76" s="692"/>
      <c r="C76" s="692"/>
      <c r="D76" s="692"/>
      <c r="E76" s="692"/>
      <c r="F76" s="692"/>
      <c r="G76" s="692"/>
      <c r="H76" s="692"/>
      <c r="I76" s="644"/>
      <c r="J76" s="644"/>
      <c r="K76" s="633"/>
      <c r="L76" s="696"/>
      <c r="M76" s="697"/>
      <c r="N76" s="697"/>
      <c r="O76" s="697"/>
      <c r="P76" s="697"/>
      <c r="Q76" s="697"/>
      <c r="R76" s="697"/>
      <c r="S76" s="697"/>
      <c r="T76" s="697"/>
      <c r="U76" s="697"/>
      <c r="V76" s="697"/>
      <c r="W76" s="697"/>
      <c r="X76" s="697"/>
      <c r="Y76" s="697"/>
      <c r="Z76" s="697"/>
      <c r="AA76" s="697"/>
      <c r="AB76" s="697"/>
      <c r="AC76" s="697"/>
      <c r="AD76" s="697"/>
      <c r="AE76" s="697"/>
      <c r="AF76" s="697"/>
      <c r="AG76" s="697"/>
      <c r="AH76" s="697"/>
      <c r="AI76" s="697"/>
      <c r="AJ76" s="697"/>
      <c r="AK76" s="697"/>
      <c r="AL76" s="697"/>
      <c r="AM76" s="697"/>
      <c r="AN76" s="697"/>
      <c r="AO76" s="698"/>
      <c r="AP76" s="633"/>
      <c r="AQ76" s="696"/>
      <c r="AR76" s="697"/>
      <c r="AS76" s="697"/>
      <c r="AT76" s="697"/>
      <c r="AU76" s="697"/>
      <c r="AV76" s="697"/>
      <c r="AW76" s="697"/>
      <c r="AX76" s="697"/>
      <c r="AY76" s="697"/>
      <c r="AZ76" s="697"/>
      <c r="BA76" s="697"/>
      <c r="BB76" s="697"/>
      <c r="BC76" s="697"/>
      <c r="BD76" s="697"/>
      <c r="BE76" s="697"/>
      <c r="BF76" s="697"/>
      <c r="BG76" s="697"/>
      <c r="BH76" s="697"/>
      <c r="BI76" s="697"/>
      <c r="BJ76" s="697"/>
      <c r="BK76" s="697"/>
      <c r="BL76" s="697"/>
      <c r="BM76" s="697"/>
      <c r="BN76" s="697"/>
      <c r="BO76" s="697"/>
      <c r="BP76" s="697"/>
      <c r="BQ76" s="697"/>
      <c r="BR76" s="697"/>
      <c r="BS76" s="697"/>
      <c r="BT76" s="698"/>
    </row>
    <row r="77" spans="2:73">
      <c r="B77" s="692"/>
      <c r="C77" s="692"/>
      <c r="D77" s="692"/>
      <c r="E77" s="692"/>
      <c r="F77" s="692"/>
      <c r="G77" s="692"/>
      <c r="H77" s="692"/>
      <c r="I77" s="644"/>
      <c r="J77" s="644"/>
      <c r="K77" s="633"/>
      <c r="L77" s="696"/>
      <c r="M77" s="697"/>
      <c r="N77" s="697"/>
      <c r="O77" s="697"/>
      <c r="P77" s="697"/>
      <c r="Q77" s="697"/>
      <c r="R77" s="697"/>
      <c r="S77" s="697"/>
      <c r="T77" s="697"/>
      <c r="U77" s="697"/>
      <c r="V77" s="697"/>
      <c r="W77" s="697"/>
      <c r="X77" s="697"/>
      <c r="Y77" s="697"/>
      <c r="Z77" s="697"/>
      <c r="AA77" s="697"/>
      <c r="AB77" s="697"/>
      <c r="AC77" s="697"/>
      <c r="AD77" s="697"/>
      <c r="AE77" s="697"/>
      <c r="AF77" s="697"/>
      <c r="AG77" s="697"/>
      <c r="AH77" s="697"/>
      <c r="AI77" s="697"/>
      <c r="AJ77" s="697"/>
      <c r="AK77" s="697"/>
      <c r="AL77" s="697"/>
      <c r="AM77" s="697"/>
      <c r="AN77" s="697"/>
      <c r="AO77" s="698"/>
      <c r="AP77" s="633"/>
      <c r="AQ77" s="696"/>
      <c r="AR77" s="697"/>
      <c r="AS77" s="697"/>
      <c r="AT77" s="697"/>
      <c r="AU77" s="697"/>
      <c r="AV77" s="697"/>
      <c r="AW77" s="697"/>
      <c r="AX77" s="697"/>
      <c r="AY77" s="697"/>
      <c r="AZ77" s="697"/>
      <c r="BA77" s="697"/>
      <c r="BB77" s="697"/>
      <c r="BC77" s="697"/>
      <c r="BD77" s="697"/>
      <c r="BE77" s="697"/>
      <c r="BF77" s="697"/>
      <c r="BG77" s="697"/>
      <c r="BH77" s="697"/>
      <c r="BI77" s="697"/>
      <c r="BJ77" s="697"/>
      <c r="BK77" s="697"/>
      <c r="BL77" s="697"/>
      <c r="BM77" s="697"/>
      <c r="BN77" s="697"/>
      <c r="BO77" s="697"/>
      <c r="BP77" s="697"/>
      <c r="BQ77" s="697"/>
      <c r="BR77" s="697"/>
      <c r="BS77" s="697"/>
      <c r="BT77" s="698"/>
    </row>
    <row r="78" spans="2:73">
      <c r="B78" s="692"/>
      <c r="C78" s="692"/>
      <c r="D78" s="692"/>
      <c r="E78" s="692"/>
      <c r="F78" s="692"/>
      <c r="G78" s="692"/>
      <c r="H78" s="692"/>
      <c r="I78" s="644"/>
      <c r="J78" s="644"/>
      <c r="K78" s="633"/>
      <c r="L78" s="696"/>
      <c r="M78" s="697"/>
      <c r="N78" s="697"/>
      <c r="O78" s="697"/>
      <c r="P78" s="697"/>
      <c r="Q78" s="697"/>
      <c r="R78" s="697"/>
      <c r="S78" s="697"/>
      <c r="T78" s="697"/>
      <c r="U78" s="697"/>
      <c r="V78" s="697"/>
      <c r="W78" s="697"/>
      <c r="X78" s="697"/>
      <c r="Y78" s="697"/>
      <c r="Z78" s="697"/>
      <c r="AA78" s="697"/>
      <c r="AB78" s="697"/>
      <c r="AC78" s="697"/>
      <c r="AD78" s="697"/>
      <c r="AE78" s="697"/>
      <c r="AF78" s="697"/>
      <c r="AG78" s="697"/>
      <c r="AH78" s="697"/>
      <c r="AI78" s="697"/>
      <c r="AJ78" s="697"/>
      <c r="AK78" s="697"/>
      <c r="AL78" s="697"/>
      <c r="AM78" s="697"/>
      <c r="AN78" s="697"/>
      <c r="AO78" s="698"/>
      <c r="AP78" s="633"/>
      <c r="AQ78" s="696"/>
      <c r="AR78" s="697"/>
      <c r="AS78" s="697"/>
      <c r="AT78" s="697"/>
      <c r="AU78" s="697"/>
      <c r="AV78" s="697"/>
      <c r="AW78" s="697"/>
      <c r="AX78" s="697"/>
      <c r="AY78" s="697"/>
      <c r="AZ78" s="697"/>
      <c r="BA78" s="697"/>
      <c r="BB78" s="697"/>
      <c r="BC78" s="697"/>
      <c r="BD78" s="697"/>
      <c r="BE78" s="697"/>
      <c r="BF78" s="697"/>
      <c r="BG78" s="697"/>
      <c r="BH78" s="697"/>
      <c r="BI78" s="697"/>
      <c r="BJ78" s="697"/>
      <c r="BK78" s="697"/>
      <c r="BL78" s="697"/>
      <c r="BM78" s="697"/>
      <c r="BN78" s="697"/>
      <c r="BO78" s="697"/>
      <c r="BP78" s="697"/>
      <c r="BQ78" s="697"/>
      <c r="BR78" s="697"/>
      <c r="BS78" s="697"/>
      <c r="BT78" s="698"/>
    </row>
    <row r="79" spans="2:73" ht="15.6">
      <c r="B79" s="692"/>
      <c r="C79" s="692"/>
      <c r="D79" s="692"/>
      <c r="E79" s="692"/>
      <c r="F79" s="692"/>
      <c r="G79" s="692"/>
      <c r="H79" s="692"/>
      <c r="I79" s="644"/>
      <c r="J79" s="644"/>
      <c r="K79" s="633"/>
      <c r="L79" s="696"/>
      <c r="M79" s="697"/>
      <c r="N79" s="697"/>
      <c r="O79" s="697"/>
      <c r="P79" s="697"/>
      <c r="Q79" s="697"/>
      <c r="R79" s="697"/>
      <c r="S79" s="697"/>
      <c r="T79" s="697"/>
      <c r="U79" s="697"/>
      <c r="V79" s="697"/>
      <c r="W79" s="697"/>
      <c r="X79" s="697"/>
      <c r="Y79" s="697"/>
      <c r="Z79" s="697"/>
      <c r="AA79" s="697"/>
      <c r="AB79" s="697"/>
      <c r="AC79" s="697"/>
      <c r="AD79" s="697"/>
      <c r="AE79" s="697"/>
      <c r="AF79" s="697"/>
      <c r="AG79" s="697"/>
      <c r="AH79" s="697"/>
      <c r="AI79" s="697"/>
      <c r="AJ79" s="697"/>
      <c r="AK79" s="697"/>
      <c r="AL79" s="697"/>
      <c r="AM79" s="697"/>
      <c r="AN79" s="697"/>
      <c r="AO79" s="698"/>
      <c r="AP79" s="633"/>
      <c r="AQ79" s="696"/>
      <c r="AR79" s="697"/>
      <c r="AS79" s="697"/>
      <c r="AT79" s="697"/>
      <c r="AU79" s="697"/>
      <c r="AV79" s="697"/>
      <c r="AW79" s="697"/>
      <c r="AX79" s="697"/>
      <c r="AY79" s="697"/>
      <c r="AZ79" s="697"/>
      <c r="BA79" s="697"/>
      <c r="BB79" s="697"/>
      <c r="BC79" s="697"/>
      <c r="BD79" s="697"/>
      <c r="BE79" s="697"/>
      <c r="BF79" s="697"/>
      <c r="BG79" s="697"/>
      <c r="BH79" s="697"/>
      <c r="BI79" s="697"/>
      <c r="BJ79" s="697"/>
      <c r="BK79" s="697"/>
      <c r="BL79" s="697"/>
      <c r="BM79" s="697"/>
      <c r="BN79" s="697"/>
      <c r="BO79" s="697"/>
      <c r="BP79" s="697"/>
      <c r="BQ79" s="697"/>
      <c r="BR79" s="697"/>
      <c r="BS79" s="697"/>
      <c r="BT79" s="698"/>
      <c r="BU79" s="163"/>
    </row>
    <row r="80" spans="2:73" ht="15.6">
      <c r="B80" s="692"/>
      <c r="C80" s="692"/>
      <c r="D80" s="692"/>
      <c r="E80" s="692"/>
      <c r="F80" s="692"/>
      <c r="G80" s="692"/>
      <c r="H80" s="692"/>
      <c r="I80" s="644"/>
      <c r="J80" s="644"/>
      <c r="K80" s="633"/>
      <c r="L80" s="696"/>
      <c r="M80" s="697"/>
      <c r="N80" s="697"/>
      <c r="O80" s="697"/>
      <c r="P80" s="697"/>
      <c r="Q80" s="697"/>
      <c r="R80" s="697"/>
      <c r="S80" s="697"/>
      <c r="T80" s="697"/>
      <c r="U80" s="697"/>
      <c r="V80" s="697"/>
      <c r="W80" s="697"/>
      <c r="X80" s="697"/>
      <c r="Y80" s="697"/>
      <c r="Z80" s="697"/>
      <c r="AA80" s="697"/>
      <c r="AB80" s="697"/>
      <c r="AC80" s="697"/>
      <c r="AD80" s="697"/>
      <c r="AE80" s="697"/>
      <c r="AF80" s="697"/>
      <c r="AG80" s="697"/>
      <c r="AH80" s="697"/>
      <c r="AI80" s="697"/>
      <c r="AJ80" s="697"/>
      <c r="AK80" s="697"/>
      <c r="AL80" s="697"/>
      <c r="AM80" s="697"/>
      <c r="AN80" s="697"/>
      <c r="AO80" s="698"/>
      <c r="AP80" s="633"/>
      <c r="AQ80" s="696"/>
      <c r="AR80" s="697"/>
      <c r="AS80" s="697"/>
      <c r="AT80" s="697"/>
      <c r="AU80" s="697"/>
      <c r="AV80" s="697"/>
      <c r="AW80" s="697"/>
      <c r="AX80" s="697"/>
      <c r="AY80" s="697"/>
      <c r="AZ80" s="697"/>
      <c r="BA80" s="697"/>
      <c r="BB80" s="697"/>
      <c r="BC80" s="697"/>
      <c r="BD80" s="697"/>
      <c r="BE80" s="697"/>
      <c r="BF80" s="697"/>
      <c r="BG80" s="697"/>
      <c r="BH80" s="697"/>
      <c r="BI80" s="697"/>
      <c r="BJ80" s="697"/>
      <c r="BK80" s="697"/>
      <c r="BL80" s="697"/>
      <c r="BM80" s="697"/>
      <c r="BN80" s="697"/>
      <c r="BO80" s="697"/>
      <c r="BP80" s="697"/>
      <c r="BQ80" s="697"/>
      <c r="BR80" s="697"/>
      <c r="BS80" s="697"/>
      <c r="BT80" s="698"/>
      <c r="BU80" s="163"/>
    </row>
    <row r="81" spans="2:73">
      <c r="B81" s="692"/>
      <c r="C81" s="692"/>
      <c r="D81" s="692"/>
      <c r="E81" s="692"/>
      <c r="F81" s="692"/>
      <c r="G81" s="692"/>
      <c r="H81" s="692"/>
      <c r="I81" s="644"/>
      <c r="J81" s="644"/>
      <c r="K81" s="633"/>
      <c r="L81" s="696"/>
      <c r="M81" s="697"/>
      <c r="N81" s="697"/>
      <c r="O81" s="697"/>
      <c r="P81" s="697"/>
      <c r="Q81" s="697"/>
      <c r="R81" s="697"/>
      <c r="S81" s="697"/>
      <c r="T81" s="697"/>
      <c r="U81" s="697"/>
      <c r="V81" s="697"/>
      <c r="W81" s="697"/>
      <c r="X81" s="697"/>
      <c r="Y81" s="697"/>
      <c r="Z81" s="697"/>
      <c r="AA81" s="697"/>
      <c r="AB81" s="697"/>
      <c r="AC81" s="697"/>
      <c r="AD81" s="697"/>
      <c r="AE81" s="697"/>
      <c r="AF81" s="697"/>
      <c r="AG81" s="697"/>
      <c r="AH81" s="697"/>
      <c r="AI81" s="697"/>
      <c r="AJ81" s="697"/>
      <c r="AK81" s="697"/>
      <c r="AL81" s="697"/>
      <c r="AM81" s="697"/>
      <c r="AN81" s="697"/>
      <c r="AO81" s="698"/>
      <c r="AP81" s="633"/>
      <c r="AQ81" s="696"/>
      <c r="AR81" s="697"/>
      <c r="AS81" s="697"/>
      <c r="AT81" s="697"/>
      <c r="AU81" s="697"/>
      <c r="AV81" s="697"/>
      <c r="AW81" s="697"/>
      <c r="AX81" s="697"/>
      <c r="AY81" s="697"/>
      <c r="AZ81" s="697"/>
      <c r="BA81" s="697"/>
      <c r="BB81" s="697"/>
      <c r="BC81" s="697"/>
      <c r="BD81" s="697"/>
      <c r="BE81" s="697"/>
      <c r="BF81" s="697"/>
      <c r="BG81" s="697"/>
      <c r="BH81" s="697"/>
      <c r="BI81" s="697"/>
      <c r="BJ81" s="697"/>
      <c r="BK81" s="697"/>
      <c r="BL81" s="697"/>
      <c r="BM81" s="697"/>
      <c r="BN81" s="697"/>
      <c r="BO81" s="697"/>
      <c r="BP81" s="697"/>
      <c r="BQ81" s="697"/>
      <c r="BR81" s="697"/>
      <c r="BS81" s="697"/>
      <c r="BT81" s="698"/>
    </row>
    <row r="82" spans="2:73" ht="15.6">
      <c r="B82" s="692"/>
      <c r="C82" s="692"/>
      <c r="D82" s="692"/>
      <c r="E82" s="692"/>
      <c r="F82" s="692"/>
      <c r="G82" s="692"/>
      <c r="H82" s="692"/>
      <c r="I82" s="644"/>
      <c r="J82" s="644"/>
      <c r="K82" s="633"/>
      <c r="L82" s="696"/>
      <c r="M82" s="697"/>
      <c r="N82" s="697"/>
      <c r="O82" s="697"/>
      <c r="P82" s="697"/>
      <c r="Q82" s="697"/>
      <c r="R82" s="697"/>
      <c r="S82" s="697"/>
      <c r="T82" s="697"/>
      <c r="U82" s="697"/>
      <c r="V82" s="697"/>
      <c r="W82" s="697"/>
      <c r="X82" s="697"/>
      <c r="Y82" s="697"/>
      <c r="Z82" s="697"/>
      <c r="AA82" s="697"/>
      <c r="AB82" s="697"/>
      <c r="AC82" s="697"/>
      <c r="AD82" s="697"/>
      <c r="AE82" s="697"/>
      <c r="AF82" s="697"/>
      <c r="AG82" s="697"/>
      <c r="AH82" s="697"/>
      <c r="AI82" s="697"/>
      <c r="AJ82" s="697"/>
      <c r="AK82" s="697"/>
      <c r="AL82" s="697"/>
      <c r="AM82" s="697"/>
      <c r="AN82" s="697"/>
      <c r="AO82" s="698"/>
      <c r="AP82" s="633"/>
      <c r="AQ82" s="696"/>
      <c r="AR82" s="697"/>
      <c r="AS82" s="697"/>
      <c r="AT82" s="697"/>
      <c r="AU82" s="697"/>
      <c r="AV82" s="697"/>
      <c r="AW82" s="697"/>
      <c r="AX82" s="697"/>
      <c r="AY82" s="697"/>
      <c r="AZ82" s="697"/>
      <c r="BA82" s="697"/>
      <c r="BB82" s="697"/>
      <c r="BC82" s="697"/>
      <c r="BD82" s="697"/>
      <c r="BE82" s="697"/>
      <c r="BF82" s="697"/>
      <c r="BG82" s="697"/>
      <c r="BH82" s="697"/>
      <c r="BI82" s="697"/>
      <c r="BJ82" s="697"/>
      <c r="BK82" s="697"/>
      <c r="BL82" s="697"/>
      <c r="BM82" s="697"/>
      <c r="BN82" s="697"/>
      <c r="BO82" s="697"/>
      <c r="BP82" s="697"/>
      <c r="BQ82" s="697"/>
      <c r="BR82" s="697"/>
      <c r="BS82" s="697"/>
      <c r="BT82" s="698"/>
      <c r="BU82" s="163"/>
    </row>
    <row r="83" spans="2:73" ht="15.6">
      <c r="B83" s="692"/>
      <c r="C83" s="692"/>
      <c r="D83" s="692"/>
      <c r="E83" s="692"/>
      <c r="F83" s="692"/>
      <c r="G83" s="692"/>
      <c r="H83" s="692"/>
      <c r="I83" s="644"/>
      <c r="J83" s="644"/>
      <c r="K83" s="633"/>
      <c r="L83" s="696"/>
      <c r="M83" s="697"/>
      <c r="N83" s="697"/>
      <c r="O83" s="697"/>
      <c r="P83" s="697"/>
      <c r="Q83" s="697"/>
      <c r="R83" s="697"/>
      <c r="S83" s="697"/>
      <c r="T83" s="697"/>
      <c r="U83" s="697"/>
      <c r="V83" s="697"/>
      <c r="W83" s="697"/>
      <c r="X83" s="697"/>
      <c r="Y83" s="697"/>
      <c r="Z83" s="697"/>
      <c r="AA83" s="697"/>
      <c r="AB83" s="697"/>
      <c r="AC83" s="697"/>
      <c r="AD83" s="697"/>
      <c r="AE83" s="697"/>
      <c r="AF83" s="697"/>
      <c r="AG83" s="697"/>
      <c r="AH83" s="697"/>
      <c r="AI83" s="697"/>
      <c r="AJ83" s="697"/>
      <c r="AK83" s="697"/>
      <c r="AL83" s="697"/>
      <c r="AM83" s="697"/>
      <c r="AN83" s="697"/>
      <c r="AO83" s="698"/>
      <c r="AP83" s="633"/>
      <c r="AQ83" s="696"/>
      <c r="AR83" s="697"/>
      <c r="AS83" s="697"/>
      <c r="AT83" s="697"/>
      <c r="AU83" s="697"/>
      <c r="AV83" s="697"/>
      <c r="AW83" s="697"/>
      <c r="AX83" s="697"/>
      <c r="AY83" s="697"/>
      <c r="AZ83" s="697"/>
      <c r="BA83" s="697"/>
      <c r="BB83" s="697"/>
      <c r="BC83" s="697"/>
      <c r="BD83" s="697"/>
      <c r="BE83" s="697"/>
      <c r="BF83" s="697"/>
      <c r="BG83" s="697"/>
      <c r="BH83" s="697"/>
      <c r="BI83" s="697"/>
      <c r="BJ83" s="697"/>
      <c r="BK83" s="697"/>
      <c r="BL83" s="697"/>
      <c r="BM83" s="697"/>
      <c r="BN83" s="697"/>
      <c r="BO83" s="697"/>
      <c r="BP83" s="697"/>
      <c r="BQ83" s="697"/>
      <c r="BR83" s="697"/>
      <c r="BS83" s="697"/>
      <c r="BT83" s="698"/>
      <c r="BU83" s="163"/>
    </row>
    <row r="84" spans="2:73" ht="15.6">
      <c r="B84" s="692"/>
      <c r="C84" s="692"/>
      <c r="D84" s="692"/>
      <c r="E84" s="692"/>
      <c r="F84" s="692"/>
      <c r="G84" s="692"/>
      <c r="H84" s="692"/>
      <c r="I84" s="644"/>
      <c r="J84" s="644"/>
      <c r="K84" s="633"/>
      <c r="L84" s="696"/>
      <c r="M84" s="697"/>
      <c r="N84" s="697"/>
      <c r="O84" s="697"/>
      <c r="P84" s="697"/>
      <c r="Q84" s="697"/>
      <c r="R84" s="697"/>
      <c r="S84" s="697"/>
      <c r="T84" s="697"/>
      <c r="U84" s="697"/>
      <c r="V84" s="697"/>
      <c r="W84" s="697"/>
      <c r="X84" s="697"/>
      <c r="Y84" s="697"/>
      <c r="Z84" s="697"/>
      <c r="AA84" s="697"/>
      <c r="AB84" s="697"/>
      <c r="AC84" s="697"/>
      <c r="AD84" s="697"/>
      <c r="AE84" s="697"/>
      <c r="AF84" s="697"/>
      <c r="AG84" s="697"/>
      <c r="AH84" s="697"/>
      <c r="AI84" s="697"/>
      <c r="AJ84" s="697"/>
      <c r="AK84" s="697"/>
      <c r="AL84" s="697"/>
      <c r="AM84" s="697"/>
      <c r="AN84" s="697"/>
      <c r="AO84" s="698"/>
      <c r="AP84" s="633"/>
      <c r="AQ84" s="696"/>
      <c r="AR84" s="697"/>
      <c r="AS84" s="697"/>
      <c r="AT84" s="697"/>
      <c r="AU84" s="697"/>
      <c r="AV84" s="697"/>
      <c r="AW84" s="697"/>
      <c r="AX84" s="697"/>
      <c r="AY84" s="697"/>
      <c r="AZ84" s="697"/>
      <c r="BA84" s="697"/>
      <c r="BB84" s="697"/>
      <c r="BC84" s="697"/>
      <c r="BD84" s="697"/>
      <c r="BE84" s="697"/>
      <c r="BF84" s="697"/>
      <c r="BG84" s="697"/>
      <c r="BH84" s="697"/>
      <c r="BI84" s="697"/>
      <c r="BJ84" s="697"/>
      <c r="BK84" s="697"/>
      <c r="BL84" s="697"/>
      <c r="BM84" s="697"/>
      <c r="BN84" s="697"/>
      <c r="BO84" s="697"/>
      <c r="BP84" s="697"/>
      <c r="BQ84" s="697"/>
      <c r="BR84" s="697"/>
      <c r="BS84" s="697"/>
      <c r="BT84" s="698"/>
      <c r="BU84" s="163"/>
    </row>
    <row r="85" spans="2:73">
      <c r="B85" s="692"/>
      <c r="C85" s="692"/>
      <c r="D85" s="692"/>
      <c r="E85" s="692"/>
      <c r="F85" s="692"/>
      <c r="G85" s="692"/>
      <c r="H85" s="692"/>
      <c r="I85" s="644"/>
      <c r="J85" s="644"/>
      <c r="K85" s="633"/>
      <c r="L85" s="696"/>
      <c r="M85" s="697"/>
      <c r="N85" s="697"/>
      <c r="O85" s="697"/>
      <c r="P85" s="697"/>
      <c r="Q85" s="697"/>
      <c r="R85" s="697"/>
      <c r="S85" s="697"/>
      <c r="T85" s="697"/>
      <c r="U85" s="697"/>
      <c r="V85" s="697"/>
      <c r="W85" s="697"/>
      <c r="X85" s="697"/>
      <c r="Y85" s="697"/>
      <c r="Z85" s="697"/>
      <c r="AA85" s="697"/>
      <c r="AB85" s="697"/>
      <c r="AC85" s="697"/>
      <c r="AD85" s="697"/>
      <c r="AE85" s="697"/>
      <c r="AF85" s="697"/>
      <c r="AG85" s="697"/>
      <c r="AH85" s="697"/>
      <c r="AI85" s="697"/>
      <c r="AJ85" s="697"/>
      <c r="AK85" s="697"/>
      <c r="AL85" s="697"/>
      <c r="AM85" s="697"/>
      <c r="AN85" s="697"/>
      <c r="AO85" s="698"/>
      <c r="AP85" s="633"/>
      <c r="AQ85" s="696"/>
      <c r="AR85" s="697"/>
      <c r="AS85" s="697"/>
      <c r="AT85" s="697"/>
      <c r="AU85" s="697"/>
      <c r="AV85" s="697"/>
      <c r="AW85" s="697"/>
      <c r="AX85" s="697"/>
      <c r="AY85" s="697"/>
      <c r="AZ85" s="697"/>
      <c r="BA85" s="697"/>
      <c r="BB85" s="697"/>
      <c r="BC85" s="697"/>
      <c r="BD85" s="697"/>
      <c r="BE85" s="697"/>
      <c r="BF85" s="697"/>
      <c r="BG85" s="697"/>
      <c r="BH85" s="697"/>
      <c r="BI85" s="697"/>
      <c r="BJ85" s="697"/>
      <c r="BK85" s="697"/>
      <c r="BL85" s="697"/>
      <c r="BM85" s="697"/>
      <c r="BN85" s="697"/>
      <c r="BO85" s="697"/>
      <c r="BP85" s="697"/>
      <c r="BQ85" s="697"/>
      <c r="BR85" s="697"/>
      <c r="BS85" s="697"/>
      <c r="BT85" s="698"/>
    </row>
    <row r="86" spans="2:73">
      <c r="B86" s="692"/>
      <c r="C86" s="692"/>
      <c r="D86" s="692"/>
      <c r="E86" s="692"/>
      <c r="F86" s="692"/>
      <c r="G86" s="692"/>
      <c r="H86" s="692"/>
      <c r="I86" s="644"/>
      <c r="J86" s="644"/>
      <c r="K86" s="633"/>
      <c r="L86" s="696"/>
      <c r="M86" s="697"/>
      <c r="N86" s="697"/>
      <c r="O86" s="697"/>
      <c r="P86" s="697"/>
      <c r="Q86" s="697"/>
      <c r="R86" s="697"/>
      <c r="S86" s="697"/>
      <c r="T86" s="697"/>
      <c r="U86" s="697"/>
      <c r="V86" s="697"/>
      <c r="W86" s="697"/>
      <c r="X86" s="697"/>
      <c r="Y86" s="697"/>
      <c r="Z86" s="697"/>
      <c r="AA86" s="697"/>
      <c r="AB86" s="697"/>
      <c r="AC86" s="697"/>
      <c r="AD86" s="697"/>
      <c r="AE86" s="697"/>
      <c r="AF86" s="697"/>
      <c r="AG86" s="697"/>
      <c r="AH86" s="697"/>
      <c r="AI86" s="697"/>
      <c r="AJ86" s="697"/>
      <c r="AK86" s="697"/>
      <c r="AL86" s="697"/>
      <c r="AM86" s="697"/>
      <c r="AN86" s="697"/>
      <c r="AO86" s="698"/>
      <c r="AP86" s="633"/>
      <c r="AQ86" s="696"/>
      <c r="AR86" s="697"/>
      <c r="AS86" s="697"/>
      <c r="AT86" s="697"/>
      <c r="AU86" s="697"/>
      <c r="AV86" s="697"/>
      <c r="AW86" s="697"/>
      <c r="AX86" s="697"/>
      <c r="AY86" s="697"/>
      <c r="AZ86" s="697"/>
      <c r="BA86" s="697"/>
      <c r="BB86" s="697"/>
      <c r="BC86" s="697"/>
      <c r="BD86" s="697"/>
      <c r="BE86" s="697"/>
      <c r="BF86" s="697"/>
      <c r="BG86" s="697"/>
      <c r="BH86" s="697"/>
      <c r="BI86" s="697"/>
      <c r="BJ86" s="697"/>
      <c r="BK86" s="697"/>
      <c r="BL86" s="697"/>
      <c r="BM86" s="697"/>
      <c r="BN86" s="697"/>
      <c r="BO86" s="697"/>
      <c r="BP86" s="697"/>
      <c r="BQ86" s="697"/>
      <c r="BR86" s="697"/>
      <c r="BS86" s="697"/>
      <c r="BT86" s="698"/>
    </row>
    <row r="87" spans="2:73">
      <c r="B87" s="692"/>
      <c r="C87" s="692"/>
      <c r="D87" s="692"/>
      <c r="E87" s="692"/>
      <c r="F87" s="692"/>
      <c r="G87" s="692"/>
      <c r="H87" s="692"/>
      <c r="I87" s="644"/>
      <c r="J87" s="644"/>
      <c r="K87" s="633"/>
      <c r="L87" s="696"/>
      <c r="M87" s="697"/>
      <c r="N87" s="697"/>
      <c r="O87" s="697"/>
      <c r="P87" s="697"/>
      <c r="Q87" s="697"/>
      <c r="R87" s="697"/>
      <c r="S87" s="697"/>
      <c r="T87" s="697"/>
      <c r="U87" s="697"/>
      <c r="V87" s="697"/>
      <c r="W87" s="697"/>
      <c r="X87" s="697"/>
      <c r="Y87" s="697"/>
      <c r="Z87" s="697"/>
      <c r="AA87" s="697"/>
      <c r="AB87" s="697"/>
      <c r="AC87" s="697"/>
      <c r="AD87" s="697"/>
      <c r="AE87" s="697"/>
      <c r="AF87" s="697"/>
      <c r="AG87" s="697"/>
      <c r="AH87" s="697"/>
      <c r="AI87" s="697"/>
      <c r="AJ87" s="697"/>
      <c r="AK87" s="697"/>
      <c r="AL87" s="697"/>
      <c r="AM87" s="697"/>
      <c r="AN87" s="697"/>
      <c r="AO87" s="698"/>
      <c r="AP87" s="633"/>
      <c r="AQ87" s="696"/>
      <c r="AR87" s="697"/>
      <c r="AS87" s="697"/>
      <c r="AT87" s="697"/>
      <c r="AU87" s="697"/>
      <c r="AV87" s="697"/>
      <c r="AW87" s="697"/>
      <c r="AX87" s="697"/>
      <c r="AY87" s="697"/>
      <c r="AZ87" s="697"/>
      <c r="BA87" s="697"/>
      <c r="BB87" s="697"/>
      <c r="BC87" s="697"/>
      <c r="BD87" s="697"/>
      <c r="BE87" s="697"/>
      <c r="BF87" s="697"/>
      <c r="BG87" s="697"/>
      <c r="BH87" s="697"/>
      <c r="BI87" s="697"/>
      <c r="BJ87" s="697"/>
      <c r="BK87" s="697"/>
      <c r="BL87" s="697"/>
      <c r="BM87" s="697"/>
      <c r="BN87" s="697"/>
      <c r="BO87" s="697"/>
      <c r="BP87" s="697"/>
      <c r="BQ87" s="697"/>
      <c r="BR87" s="697"/>
      <c r="BS87" s="697"/>
      <c r="BT87" s="698"/>
    </row>
    <row r="88" spans="2:73">
      <c r="B88" s="692"/>
      <c r="C88" s="692"/>
      <c r="D88" s="692"/>
      <c r="E88" s="692"/>
      <c r="F88" s="692"/>
      <c r="G88" s="692"/>
      <c r="H88" s="692"/>
      <c r="I88" s="644"/>
      <c r="J88" s="644"/>
      <c r="K88" s="633"/>
      <c r="L88" s="696"/>
      <c r="M88" s="697"/>
      <c r="N88" s="697"/>
      <c r="O88" s="697"/>
      <c r="P88" s="697"/>
      <c r="Q88" s="697"/>
      <c r="R88" s="697"/>
      <c r="S88" s="697"/>
      <c r="T88" s="697"/>
      <c r="U88" s="697"/>
      <c r="V88" s="697"/>
      <c r="W88" s="697"/>
      <c r="X88" s="697"/>
      <c r="Y88" s="697"/>
      <c r="Z88" s="697"/>
      <c r="AA88" s="697"/>
      <c r="AB88" s="697"/>
      <c r="AC88" s="697"/>
      <c r="AD88" s="697"/>
      <c r="AE88" s="697"/>
      <c r="AF88" s="697"/>
      <c r="AG88" s="697"/>
      <c r="AH88" s="697"/>
      <c r="AI88" s="697"/>
      <c r="AJ88" s="697"/>
      <c r="AK88" s="697"/>
      <c r="AL88" s="697"/>
      <c r="AM88" s="697"/>
      <c r="AN88" s="697"/>
      <c r="AO88" s="698"/>
      <c r="AP88" s="633"/>
      <c r="AQ88" s="699"/>
      <c r="AR88" s="700"/>
      <c r="AS88" s="700"/>
      <c r="AT88" s="700"/>
      <c r="AU88" s="700"/>
      <c r="AV88" s="700"/>
      <c r="AW88" s="700"/>
      <c r="AX88" s="700"/>
      <c r="AY88" s="700"/>
      <c r="AZ88" s="700"/>
      <c r="BA88" s="700"/>
      <c r="BB88" s="700"/>
      <c r="BC88" s="700"/>
      <c r="BD88" s="700"/>
      <c r="BE88" s="700"/>
      <c r="BF88" s="700"/>
      <c r="BG88" s="700"/>
      <c r="BH88" s="700"/>
      <c r="BI88" s="700"/>
      <c r="BJ88" s="700"/>
      <c r="BK88" s="700"/>
      <c r="BL88" s="700"/>
      <c r="BM88" s="700"/>
      <c r="BN88" s="700"/>
      <c r="BO88" s="700"/>
      <c r="BP88" s="700"/>
      <c r="BQ88" s="700"/>
      <c r="BR88" s="700"/>
      <c r="BS88" s="700"/>
      <c r="BT88" s="701"/>
    </row>
    <row r="89" spans="2:73">
      <c r="B89" s="692"/>
      <c r="C89" s="692"/>
      <c r="D89" s="692"/>
      <c r="E89" s="692"/>
      <c r="F89" s="692"/>
      <c r="G89" s="692"/>
      <c r="H89" s="692"/>
      <c r="I89" s="644"/>
      <c r="J89" s="644"/>
      <c r="K89" s="633"/>
      <c r="L89" s="696"/>
      <c r="M89" s="697"/>
      <c r="N89" s="697"/>
      <c r="O89" s="697"/>
      <c r="P89" s="697"/>
      <c r="Q89" s="697"/>
      <c r="R89" s="697"/>
      <c r="S89" s="697"/>
      <c r="T89" s="697"/>
      <c r="U89" s="697"/>
      <c r="V89" s="697"/>
      <c r="W89" s="697"/>
      <c r="X89" s="697"/>
      <c r="Y89" s="697"/>
      <c r="Z89" s="697"/>
      <c r="AA89" s="697"/>
      <c r="AB89" s="697"/>
      <c r="AC89" s="697"/>
      <c r="AD89" s="697"/>
      <c r="AE89" s="697"/>
      <c r="AF89" s="697"/>
      <c r="AG89" s="697"/>
      <c r="AH89" s="697"/>
      <c r="AI89" s="697"/>
      <c r="AJ89" s="697"/>
      <c r="AK89" s="697"/>
      <c r="AL89" s="697"/>
      <c r="AM89" s="697"/>
      <c r="AN89" s="697"/>
      <c r="AO89" s="698"/>
      <c r="AP89" s="633"/>
      <c r="AQ89" s="693"/>
      <c r="AR89" s="694"/>
      <c r="AS89" s="694"/>
      <c r="AT89" s="694"/>
      <c r="AU89" s="694"/>
      <c r="AV89" s="694"/>
      <c r="AW89" s="694"/>
      <c r="AX89" s="694"/>
      <c r="AY89" s="694"/>
      <c r="AZ89" s="694"/>
      <c r="BA89" s="694"/>
      <c r="BB89" s="694"/>
      <c r="BC89" s="694"/>
      <c r="BD89" s="694"/>
      <c r="BE89" s="694"/>
      <c r="BF89" s="694"/>
      <c r="BG89" s="694"/>
      <c r="BH89" s="694"/>
      <c r="BI89" s="694"/>
      <c r="BJ89" s="694"/>
      <c r="BK89" s="694"/>
      <c r="BL89" s="694"/>
      <c r="BM89" s="694"/>
      <c r="BN89" s="694"/>
      <c r="BO89" s="694"/>
      <c r="BP89" s="694"/>
      <c r="BQ89" s="694"/>
      <c r="BR89" s="694"/>
      <c r="BS89" s="694"/>
      <c r="BT89" s="695"/>
    </row>
    <row r="90" spans="2:73">
      <c r="B90" s="692"/>
      <c r="C90" s="692"/>
      <c r="D90" s="692"/>
      <c r="E90" s="692"/>
      <c r="F90" s="692"/>
      <c r="G90" s="692"/>
      <c r="H90" s="692"/>
      <c r="I90" s="644"/>
      <c r="J90" s="644"/>
      <c r="K90" s="633"/>
      <c r="L90" s="696"/>
      <c r="M90" s="697"/>
      <c r="N90" s="697"/>
      <c r="O90" s="697"/>
      <c r="P90" s="697"/>
      <c r="Q90" s="697"/>
      <c r="R90" s="697"/>
      <c r="S90" s="697"/>
      <c r="T90" s="697"/>
      <c r="U90" s="697"/>
      <c r="V90" s="697"/>
      <c r="W90" s="697"/>
      <c r="X90" s="697"/>
      <c r="Y90" s="697"/>
      <c r="Z90" s="697"/>
      <c r="AA90" s="697"/>
      <c r="AB90" s="697"/>
      <c r="AC90" s="697"/>
      <c r="AD90" s="697"/>
      <c r="AE90" s="697"/>
      <c r="AF90" s="697"/>
      <c r="AG90" s="697"/>
      <c r="AH90" s="697"/>
      <c r="AI90" s="697"/>
      <c r="AJ90" s="697"/>
      <c r="AK90" s="697"/>
      <c r="AL90" s="697"/>
      <c r="AM90" s="697"/>
      <c r="AN90" s="697"/>
      <c r="AO90" s="698"/>
      <c r="AP90" s="633"/>
      <c r="AQ90" s="696"/>
      <c r="AR90" s="697"/>
      <c r="AS90" s="697"/>
      <c r="AT90" s="697"/>
      <c r="AU90" s="697"/>
      <c r="AV90" s="697"/>
      <c r="AW90" s="697"/>
      <c r="AX90" s="697"/>
      <c r="AY90" s="697"/>
      <c r="AZ90" s="697"/>
      <c r="BA90" s="697"/>
      <c r="BB90" s="697"/>
      <c r="BC90" s="697"/>
      <c r="BD90" s="697"/>
      <c r="BE90" s="697"/>
      <c r="BF90" s="697"/>
      <c r="BG90" s="697"/>
      <c r="BH90" s="697"/>
      <c r="BI90" s="697"/>
      <c r="BJ90" s="697"/>
      <c r="BK90" s="697"/>
      <c r="BL90" s="697"/>
      <c r="BM90" s="697"/>
      <c r="BN90" s="697"/>
      <c r="BO90" s="697"/>
      <c r="BP90" s="697"/>
      <c r="BQ90" s="697"/>
      <c r="BR90" s="697"/>
      <c r="BS90" s="697"/>
      <c r="BT90" s="698"/>
    </row>
    <row r="91" spans="2:73">
      <c r="B91" s="692"/>
      <c r="C91" s="692"/>
      <c r="D91" s="692"/>
      <c r="E91" s="692"/>
      <c r="F91" s="692"/>
      <c r="G91" s="692"/>
      <c r="H91" s="692"/>
      <c r="I91" s="644"/>
      <c r="J91" s="644"/>
      <c r="K91" s="633"/>
      <c r="L91" s="696"/>
      <c r="M91" s="697"/>
      <c r="N91" s="697"/>
      <c r="O91" s="697"/>
      <c r="P91" s="697"/>
      <c r="Q91" s="697"/>
      <c r="R91" s="697"/>
      <c r="S91" s="697"/>
      <c r="T91" s="697"/>
      <c r="U91" s="697"/>
      <c r="V91" s="697"/>
      <c r="W91" s="697"/>
      <c r="X91" s="697"/>
      <c r="Y91" s="697"/>
      <c r="Z91" s="697"/>
      <c r="AA91" s="697"/>
      <c r="AB91" s="697"/>
      <c r="AC91" s="697"/>
      <c r="AD91" s="697"/>
      <c r="AE91" s="697"/>
      <c r="AF91" s="697"/>
      <c r="AG91" s="697"/>
      <c r="AH91" s="697"/>
      <c r="AI91" s="697"/>
      <c r="AJ91" s="697"/>
      <c r="AK91" s="697"/>
      <c r="AL91" s="697"/>
      <c r="AM91" s="697"/>
      <c r="AN91" s="697"/>
      <c r="AO91" s="698"/>
      <c r="AP91" s="633"/>
      <c r="AQ91" s="696"/>
      <c r="AR91" s="697"/>
      <c r="AS91" s="697"/>
      <c r="AT91" s="697"/>
      <c r="AU91" s="697"/>
      <c r="AV91" s="697"/>
      <c r="AW91" s="697"/>
      <c r="AX91" s="697"/>
      <c r="AY91" s="697"/>
      <c r="AZ91" s="697"/>
      <c r="BA91" s="697"/>
      <c r="BB91" s="697"/>
      <c r="BC91" s="697"/>
      <c r="BD91" s="697"/>
      <c r="BE91" s="697"/>
      <c r="BF91" s="697"/>
      <c r="BG91" s="697"/>
      <c r="BH91" s="697"/>
      <c r="BI91" s="697"/>
      <c r="BJ91" s="697"/>
      <c r="BK91" s="697"/>
      <c r="BL91" s="697"/>
      <c r="BM91" s="697"/>
      <c r="BN91" s="697"/>
      <c r="BO91" s="697"/>
      <c r="BP91" s="697"/>
      <c r="BQ91" s="697"/>
      <c r="BR91" s="697"/>
      <c r="BS91" s="697"/>
      <c r="BT91" s="698"/>
    </row>
    <row r="92" spans="2:73">
      <c r="B92" s="692"/>
      <c r="C92" s="692"/>
      <c r="D92" s="692"/>
      <c r="E92" s="692"/>
      <c r="F92" s="692"/>
      <c r="G92" s="692"/>
      <c r="H92" s="692"/>
      <c r="I92" s="644"/>
      <c r="J92" s="644"/>
      <c r="K92" s="633"/>
      <c r="L92" s="696"/>
      <c r="M92" s="697"/>
      <c r="N92" s="697"/>
      <c r="O92" s="697"/>
      <c r="P92" s="697"/>
      <c r="Q92" s="697"/>
      <c r="R92" s="697"/>
      <c r="S92" s="697"/>
      <c r="T92" s="697"/>
      <c r="U92" s="697"/>
      <c r="V92" s="697"/>
      <c r="W92" s="697"/>
      <c r="X92" s="697"/>
      <c r="Y92" s="697"/>
      <c r="Z92" s="697"/>
      <c r="AA92" s="697"/>
      <c r="AB92" s="697"/>
      <c r="AC92" s="697"/>
      <c r="AD92" s="697"/>
      <c r="AE92" s="697"/>
      <c r="AF92" s="697"/>
      <c r="AG92" s="697"/>
      <c r="AH92" s="697"/>
      <c r="AI92" s="697"/>
      <c r="AJ92" s="697"/>
      <c r="AK92" s="697"/>
      <c r="AL92" s="697"/>
      <c r="AM92" s="697"/>
      <c r="AN92" s="697"/>
      <c r="AO92" s="698"/>
      <c r="AP92" s="633"/>
      <c r="AQ92" s="696"/>
      <c r="AR92" s="697"/>
      <c r="AS92" s="697"/>
      <c r="AT92" s="697"/>
      <c r="AU92" s="697"/>
      <c r="AV92" s="697"/>
      <c r="AW92" s="697"/>
      <c r="AX92" s="697"/>
      <c r="AY92" s="697"/>
      <c r="AZ92" s="697"/>
      <c r="BA92" s="697"/>
      <c r="BB92" s="697"/>
      <c r="BC92" s="697"/>
      <c r="BD92" s="697"/>
      <c r="BE92" s="697"/>
      <c r="BF92" s="697"/>
      <c r="BG92" s="697"/>
      <c r="BH92" s="697"/>
      <c r="BI92" s="697"/>
      <c r="BJ92" s="697"/>
      <c r="BK92" s="697"/>
      <c r="BL92" s="697"/>
      <c r="BM92" s="697"/>
      <c r="BN92" s="697"/>
      <c r="BO92" s="697"/>
      <c r="BP92" s="697"/>
      <c r="BQ92" s="697"/>
      <c r="BR92" s="697"/>
      <c r="BS92" s="697"/>
      <c r="BT92" s="698"/>
    </row>
    <row r="93" spans="2:73">
      <c r="B93" s="692"/>
      <c r="C93" s="692"/>
      <c r="D93" s="692"/>
      <c r="E93" s="692"/>
      <c r="F93" s="692"/>
      <c r="G93" s="692"/>
      <c r="H93" s="692"/>
      <c r="I93" s="644"/>
      <c r="J93" s="644"/>
      <c r="K93" s="633"/>
      <c r="L93" s="696"/>
      <c r="M93" s="697"/>
      <c r="N93" s="697"/>
      <c r="O93" s="697"/>
      <c r="P93" s="697"/>
      <c r="Q93" s="697"/>
      <c r="R93" s="697"/>
      <c r="S93" s="697"/>
      <c r="T93" s="697"/>
      <c r="U93" s="697"/>
      <c r="V93" s="697"/>
      <c r="W93" s="697"/>
      <c r="X93" s="697"/>
      <c r="Y93" s="697"/>
      <c r="Z93" s="697"/>
      <c r="AA93" s="697"/>
      <c r="AB93" s="697"/>
      <c r="AC93" s="697"/>
      <c r="AD93" s="697"/>
      <c r="AE93" s="697"/>
      <c r="AF93" s="697"/>
      <c r="AG93" s="697"/>
      <c r="AH93" s="697"/>
      <c r="AI93" s="697"/>
      <c r="AJ93" s="697"/>
      <c r="AK93" s="697"/>
      <c r="AL93" s="697"/>
      <c r="AM93" s="697"/>
      <c r="AN93" s="697"/>
      <c r="AO93" s="698"/>
      <c r="AP93" s="633"/>
      <c r="AQ93" s="696"/>
      <c r="AR93" s="697"/>
      <c r="AS93" s="697"/>
      <c r="AT93" s="697"/>
      <c r="AU93" s="697"/>
      <c r="AV93" s="697"/>
      <c r="AW93" s="697"/>
      <c r="AX93" s="697"/>
      <c r="AY93" s="697"/>
      <c r="AZ93" s="697"/>
      <c r="BA93" s="697"/>
      <c r="BB93" s="697"/>
      <c r="BC93" s="697"/>
      <c r="BD93" s="697"/>
      <c r="BE93" s="697"/>
      <c r="BF93" s="697"/>
      <c r="BG93" s="697"/>
      <c r="BH93" s="697"/>
      <c r="BI93" s="697"/>
      <c r="BJ93" s="697"/>
      <c r="BK93" s="697"/>
      <c r="BL93" s="697"/>
      <c r="BM93" s="697"/>
      <c r="BN93" s="697"/>
      <c r="BO93" s="697"/>
      <c r="BP93" s="697"/>
      <c r="BQ93" s="697"/>
      <c r="BR93" s="697"/>
      <c r="BS93" s="697"/>
      <c r="BT93" s="698"/>
    </row>
    <row r="94" spans="2:73">
      <c r="B94" s="692"/>
      <c r="C94" s="692"/>
      <c r="D94" s="692"/>
      <c r="E94" s="692"/>
      <c r="F94" s="692"/>
      <c r="G94" s="692"/>
      <c r="H94" s="692"/>
      <c r="I94" s="644"/>
      <c r="J94" s="644"/>
      <c r="K94" s="633"/>
      <c r="L94" s="696"/>
      <c r="M94" s="697"/>
      <c r="N94" s="697"/>
      <c r="O94" s="697"/>
      <c r="P94" s="697"/>
      <c r="Q94" s="697"/>
      <c r="R94" s="697"/>
      <c r="S94" s="697"/>
      <c r="T94" s="697"/>
      <c r="U94" s="697"/>
      <c r="V94" s="697"/>
      <c r="W94" s="697"/>
      <c r="X94" s="697"/>
      <c r="Y94" s="697"/>
      <c r="Z94" s="697"/>
      <c r="AA94" s="697"/>
      <c r="AB94" s="697"/>
      <c r="AC94" s="697"/>
      <c r="AD94" s="697"/>
      <c r="AE94" s="697"/>
      <c r="AF94" s="697"/>
      <c r="AG94" s="697"/>
      <c r="AH94" s="697"/>
      <c r="AI94" s="697"/>
      <c r="AJ94" s="697"/>
      <c r="AK94" s="697"/>
      <c r="AL94" s="697"/>
      <c r="AM94" s="697"/>
      <c r="AN94" s="697"/>
      <c r="AO94" s="698"/>
      <c r="AP94" s="633"/>
      <c r="AQ94" s="696"/>
      <c r="AR94" s="697"/>
      <c r="AS94" s="697"/>
      <c r="AT94" s="697"/>
      <c r="AU94" s="697"/>
      <c r="AV94" s="697"/>
      <c r="AW94" s="697"/>
      <c r="AX94" s="697"/>
      <c r="AY94" s="697"/>
      <c r="AZ94" s="697"/>
      <c r="BA94" s="697"/>
      <c r="BB94" s="697"/>
      <c r="BC94" s="697"/>
      <c r="BD94" s="697"/>
      <c r="BE94" s="697"/>
      <c r="BF94" s="697"/>
      <c r="BG94" s="697"/>
      <c r="BH94" s="697"/>
      <c r="BI94" s="697"/>
      <c r="BJ94" s="697"/>
      <c r="BK94" s="697"/>
      <c r="BL94" s="697"/>
      <c r="BM94" s="697"/>
      <c r="BN94" s="697"/>
      <c r="BO94" s="697"/>
      <c r="BP94" s="697"/>
      <c r="BQ94" s="697"/>
      <c r="BR94" s="697"/>
      <c r="BS94" s="697"/>
      <c r="BT94" s="698"/>
    </row>
    <row r="95" spans="2:73">
      <c r="B95" s="692"/>
      <c r="C95" s="692"/>
      <c r="D95" s="692"/>
      <c r="E95" s="692"/>
      <c r="F95" s="692"/>
      <c r="G95" s="692"/>
      <c r="H95" s="692"/>
      <c r="I95" s="644"/>
      <c r="J95" s="644"/>
      <c r="K95" s="633"/>
      <c r="L95" s="696"/>
      <c r="M95" s="697"/>
      <c r="N95" s="697"/>
      <c r="O95" s="697"/>
      <c r="P95" s="697"/>
      <c r="Q95" s="697"/>
      <c r="R95" s="697"/>
      <c r="S95" s="697"/>
      <c r="T95" s="697"/>
      <c r="U95" s="697"/>
      <c r="V95" s="697"/>
      <c r="W95" s="697"/>
      <c r="X95" s="697"/>
      <c r="Y95" s="697"/>
      <c r="Z95" s="697"/>
      <c r="AA95" s="697"/>
      <c r="AB95" s="697"/>
      <c r="AC95" s="697"/>
      <c r="AD95" s="697"/>
      <c r="AE95" s="697"/>
      <c r="AF95" s="697"/>
      <c r="AG95" s="697"/>
      <c r="AH95" s="697"/>
      <c r="AI95" s="697"/>
      <c r="AJ95" s="697"/>
      <c r="AK95" s="697"/>
      <c r="AL95" s="697"/>
      <c r="AM95" s="697"/>
      <c r="AN95" s="697"/>
      <c r="AO95" s="698"/>
      <c r="AP95" s="633"/>
      <c r="AQ95" s="696"/>
      <c r="AR95" s="697"/>
      <c r="AS95" s="697"/>
      <c r="AT95" s="697"/>
      <c r="AU95" s="697"/>
      <c r="AV95" s="697"/>
      <c r="AW95" s="697"/>
      <c r="AX95" s="697"/>
      <c r="AY95" s="697"/>
      <c r="AZ95" s="697"/>
      <c r="BA95" s="697"/>
      <c r="BB95" s="697"/>
      <c r="BC95" s="697"/>
      <c r="BD95" s="697"/>
      <c r="BE95" s="697"/>
      <c r="BF95" s="697"/>
      <c r="BG95" s="697"/>
      <c r="BH95" s="697"/>
      <c r="BI95" s="697"/>
      <c r="BJ95" s="697"/>
      <c r="BK95" s="697"/>
      <c r="BL95" s="697"/>
      <c r="BM95" s="697"/>
      <c r="BN95" s="697"/>
      <c r="BO95" s="697"/>
      <c r="BP95" s="697"/>
      <c r="BQ95" s="697"/>
      <c r="BR95" s="697"/>
      <c r="BS95" s="697"/>
      <c r="BT95" s="698"/>
    </row>
    <row r="96" spans="2:73">
      <c r="B96" s="692"/>
      <c r="C96" s="692"/>
      <c r="D96" s="692"/>
      <c r="E96" s="692"/>
      <c r="F96" s="692"/>
      <c r="G96" s="692"/>
      <c r="H96" s="692"/>
      <c r="I96" s="644"/>
      <c r="J96" s="644"/>
      <c r="K96" s="633"/>
      <c r="L96" s="696"/>
      <c r="M96" s="697"/>
      <c r="N96" s="697"/>
      <c r="O96" s="697"/>
      <c r="P96" s="697"/>
      <c r="Q96" s="697"/>
      <c r="R96" s="697"/>
      <c r="S96" s="697"/>
      <c r="T96" s="697"/>
      <c r="U96" s="697"/>
      <c r="V96" s="697"/>
      <c r="W96" s="697"/>
      <c r="X96" s="697"/>
      <c r="Y96" s="697"/>
      <c r="Z96" s="697"/>
      <c r="AA96" s="697"/>
      <c r="AB96" s="697"/>
      <c r="AC96" s="697"/>
      <c r="AD96" s="697"/>
      <c r="AE96" s="697"/>
      <c r="AF96" s="697"/>
      <c r="AG96" s="697"/>
      <c r="AH96" s="697"/>
      <c r="AI96" s="697"/>
      <c r="AJ96" s="697"/>
      <c r="AK96" s="697"/>
      <c r="AL96" s="697"/>
      <c r="AM96" s="697"/>
      <c r="AN96" s="697"/>
      <c r="AO96" s="698"/>
      <c r="AP96" s="633"/>
      <c r="AQ96" s="696"/>
      <c r="AR96" s="697"/>
      <c r="AS96" s="697"/>
      <c r="AT96" s="697"/>
      <c r="AU96" s="697"/>
      <c r="AV96" s="697"/>
      <c r="AW96" s="697"/>
      <c r="AX96" s="697"/>
      <c r="AY96" s="697"/>
      <c r="AZ96" s="697"/>
      <c r="BA96" s="697"/>
      <c r="BB96" s="697"/>
      <c r="BC96" s="697"/>
      <c r="BD96" s="697"/>
      <c r="BE96" s="697"/>
      <c r="BF96" s="697"/>
      <c r="BG96" s="697"/>
      <c r="BH96" s="697"/>
      <c r="BI96" s="697"/>
      <c r="BJ96" s="697"/>
      <c r="BK96" s="697"/>
      <c r="BL96" s="697"/>
      <c r="BM96" s="697"/>
      <c r="BN96" s="697"/>
      <c r="BO96" s="697"/>
      <c r="BP96" s="697"/>
      <c r="BQ96" s="697"/>
      <c r="BR96" s="697"/>
      <c r="BS96" s="697"/>
      <c r="BT96" s="698"/>
    </row>
    <row r="97" spans="2:73">
      <c r="B97" s="692"/>
      <c r="C97" s="692"/>
      <c r="D97" s="692"/>
      <c r="E97" s="692"/>
      <c r="F97" s="692"/>
      <c r="G97" s="692"/>
      <c r="H97" s="692"/>
      <c r="I97" s="644"/>
      <c r="J97" s="644"/>
      <c r="K97" s="633"/>
      <c r="L97" s="696"/>
      <c r="M97" s="697"/>
      <c r="N97" s="697"/>
      <c r="O97" s="697"/>
      <c r="P97" s="697"/>
      <c r="Q97" s="697"/>
      <c r="R97" s="697"/>
      <c r="S97" s="697"/>
      <c r="T97" s="697"/>
      <c r="U97" s="697"/>
      <c r="V97" s="697"/>
      <c r="W97" s="697"/>
      <c r="X97" s="697"/>
      <c r="Y97" s="697"/>
      <c r="Z97" s="697"/>
      <c r="AA97" s="697"/>
      <c r="AB97" s="697"/>
      <c r="AC97" s="697"/>
      <c r="AD97" s="697"/>
      <c r="AE97" s="697"/>
      <c r="AF97" s="697"/>
      <c r="AG97" s="697"/>
      <c r="AH97" s="697"/>
      <c r="AI97" s="697"/>
      <c r="AJ97" s="697"/>
      <c r="AK97" s="697"/>
      <c r="AL97" s="697"/>
      <c r="AM97" s="697"/>
      <c r="AN97" s="697"/>
      <c r="AO97" s="698"/>
      <c r="AP97" s="633"/>
      <c r="AQ97" s="696"/>
      <c r="AR97" s="697"/>
      <c r="AS97" s="697"/>
      <c r="AT97" s="697"/>
      <c r="AU97" s="697"/>
      <c r="AV97" s="697"/>
      <c r="AW97" s="697"/>
      <c r="AX97" s="697"/>
      <c r="AY97" s="697"/>
      <c r="AZ97" s="697"/>
      <c r="BA97" s="697"/>
      <c r="BB97" s="697"/>
      <c r="BC97" s="697"/>
      <c r="BD97" s="697"/>
      <c r="BE97" s="697"/>
      <c r="BF97" s="697"/>
      <c r="BG97" s="697"/>
      <c r="BH97" s="697"/>
      <c r="BI97" s="697"/>
      <c r="BJ97" s="697"/>
      <c r="BK97" s="697"/>
      <c r="BL97" s="697"/>
      <c r="BM97" s="697"/>
      <c r="BN97" s="697"/>
      <c r="BO97" s="697"/>
      <c r="BP97" s="697"/>
      <c r="BQ97" s="697"/>
      <c r="BR97" s="697"/>
      <c r="BS97" s="697"/>
      <c r="BT97" s="698"/>
    </row>
    <row r="98" spans="2:73" ht="15.6">
      <c r="B98" s="692"/>
      <c r="C98" s="692"/>
      <c r="D98" s="692"/>
      <c r="E98" s="692"/>
      <c r="F98" s="692"/>
      <c r="G98" s="692"/>
      <c r="H98" s="692"/>
      <c r="I98" s="644"/>
      <c r="J98" s="644"/>
      <c r="K98" s="633"/>
      <c r="L98" s="696"/>
      <c r="M98" s="697"/>
      <c r="N98" s="697"/>
      <c r="O98" s="697"/>
      <c r="P98" s="697"/>
      <c r="Q98" s="697"/>
      <c r="R98" s="697"/>
      <c r="S98" s="697"/>
      <c r="T98" s="697"/>
      <c r="U98" s="697"/>
      <c r="V98" s="697"/>
      <c r="W98" s="697"/>
      <c r="X98" s="697"/>
      <c r="Y98" s="697"/>
      <c r="Z98" s="697"/>
      <c r="AA98" s="697"/>
      <c r="AB98" s="697"/>
      <c r="AC98" s="697"/>
      <c r="AD98" s="697"/>
      <c r="AE98" s="697"/>
      <c r="AF98" s="697"/>
      <c r="AG98" s="697"/>
      <c r="AH98" s="697"/>
      <c r="AI98" s="697"/>
      <c r="AJ98" s="697"/>
      <c r="AK98" s="697"/>
      <c r="AL98" s="697"/>
      <c r="AM98" s="697"/>
      <c r="AN98" s="697"/>
      <c r="AO98" s="698"/>
      <c r="AP98" s="633"/>
      <c r="AQ98" s="696"/>
      <c r="AR98" s="697"/>
      <c r="AS98" s="697"/>
      <c r="AT98" s="697"/>
      <c r="AU98" s="697"/>
      <c r="AV98" s="697"/>
      <c r="AW98" s="697"/>
      <c r="AX98" s="697"/>
      <c r="AY98" s="697"/>
      <c r="AZ98" s="697"/>
      <c r="BA98" s="697"/>
      <c r="BB98" s="697"/>
      <c r="BC98" s="697"/>
      <c r="BD98" s="697"/>
      <c r="BE98" s="697"/>
      <c r="BF98" s="697"/>
      <c r="BG98" s="697"/>
      <c r="BH98" s="697"/>
      <c r="BI98" s="697"/>
      <c r="BJ98" s="697"/>
      <c r="BK98" s="697"/>
      <c r="BL98" s="697"/>
      <c r="BM98" s="697"/>
      <c r="BN98" s="697"/>
      <c r="BO98" s="697"/>
      <c r="BP98" s="697"/>
      <c r="BQ98" s="697"/>
      <c r="BR98" s="697"/>
      <c r="BS98" s="697"/>
      <c r="BT98" s="698"/>
      <c r="BU98" s="163"/>
    </row>
    <row r="99" spans="2:73" ht="15.6">
      <c r="B99" s="692"/>
      <c r="C99" s="692"/>
      <c r="D99" s="692"/>
      <c r="E99" s="692"/>
      <c r="F99" s="692"/>
      <c r="G99" s="692"/>
      <c r="H99" s="692"/>
      <c r="I99" s="644"/>
      <c r="J99" s="644"/>
      <c r="K99" s="633"/>
      <c r="L99" s="696"/>
      <c r="M99" s="697"/>
      <c r="N99" s="697"/>
      <c r="O99" s="697"/>
      <c r="P99" s="697"/>
      <c r="Q99" s="697"/>
      <c r="R99" s="697"/>
      <c r="S99" s="697"/>
      <c r="T99" s="697"/>
      <c r="U99" s="697"/>
      <c r="V99" s="697"/>
      <c r="W99" s="697"/>
      <c r="X99" s="697"/>
      <c r="Y99" s="697"/>
      <c r="Z99" s="697"/>
      <c r="AA99" s="697"/>
      <c r="AB99" s="697"/>
      <c r="AC99" s="697"/>
      <c r="AD99" s="697"/>
      <c r="AE99" s="697"/>
      <c r="AF99" s="697"/>
      <c r="AG99" s="697"/>
      <c r="AH99" s="697"/>
      <c r="AI99" s="697"/>
      <c r="AJ99" s="697"/>
      <c r="AK99" s="697"/>
      <c r="AL99" s="697"/>
      <c r="AM99" s="697"/>
      <c r="AN99" s="697"/>
      <c r="AO99" s="698"/>
      <c r="AP99" s="633"/>
      <c r="AQ99" s="696"/>
      <c r="AR99" s="697"/>
      <c r="AS99" s="697"/>
      <c r="AT99" s="697"/>
      <c r="AU99" s="697"/>
      <c r="AV99" s="697"/>
      <c r="AW99" s="697"/>
      <c r="AX99" s="697"/>
      <c r="AY99" s="697"/>
      <c r="AZ99" s="697"/>
      <c r="BA99" s="697"/>
      <c r="BB99" s="697"/>
      <c r="BC99" s="697"/>
      <c r="BD99" s="697"/>
      <c r="BE99" s="697"/>
      <c r="BF99" s="697"/>
      <c r="BG99" s="697"/>
      <c r="BH99" s="697"/>
      <c r="BI99" s="697"/>
      <c r="BJ99" s="697"/>
      <c r="BK99" s="697"/>
      <c r="BL99" s="697"/>
      <c r="BM99" s="697"/>
      <c r="BN99" s="697"/>
      <c r="BO99" s="697"/>
      <c r="BP99" s="697"/>
      <c r="BQ99" s="697"/>
      <c r="BR99" s="697"/>
      <c r="BS99" s="697"/>
      <c r="BT99" s="698"/>
      <c r="BU99" s="163"/>
    </row>
    <row r="100" spans="2:73" ht="15.6">
      <c r="B100" s="692"/>
      <c r="C100" s="692"/>
      <c r="D100" s="692"/>
      <c r="E100" s="692"/>
      <c r="F100" s="692"/>
      <c r="G100" s="692"/>
      <c r="H100" s="692"/>
      <c r="I100" s="644"/>
      <c r="J100" s="644"/>
      <c r="K100" s="633"/>
      <c r="L100" s="696"/>
      <c r="M100" s="697"/>
      <c r="N100" s="697"/>
      <c r="O100" s="697"/>
      <c r="P100" s="697"/>
      <c r="Q100" s="697"/>
      <c r="R100" s="697"/>
      <c r="S100" s="697"/>
      <c r="T100" s="697"/>
      <c r="U100" s="697"/>
      <c r="V100" s="697"/>
      <c r="W100" s="697"/>
      <c r="X100" s="697"/>
      <c r="Y100" s="697"/>
      <c r="Z100" s="697"/>
      <c r="AA100" s="697"/>
      <c r="AB100" s="697"/>
      <c r="AC100" s="697"/>
      <c r="AD100" s="697"/>
      <c r="AE100" s="697"/>
      <c r="AF100" s="697"/>
      <c r="AG100" s="697"/>
      <c r="AH100" s="697"/>
      <c r="AI100" s="697"/>
      <c r="AJ100" s="697"/>
      <c r="AK100" s="697"/>
      <c r="AL100" s="697"/>
      <c r="AM100" s="697"/>
      <c r="AN100" s="697"/>
      <c r="AO100" s="698"/>
      <c r="AP100" s="633"/>
      <c r="AQ100" s="696"/>
      <c r="AR100" s="697"/>
      <c r="AS100" s="697"/>
      <c r="AT100" s="697"/>
      <c r="AU100" s="697"/>
      <c r="AV100" s="697"/>
      <c r="AW100" s="697"/>
      <c r="AX100" s="697"/>
      <c r="AY100" s="697"/>
      <c r="AZ100" s="697"/>
      <c r="BA100" s="697"/>
      <c r="BB100" s="697"/>
      <c r="BC100" s="697"/>
      <c r="BD100" s="697"/>
      <c r="BE100" s="697"/>
      <c r="BF100" s="697"/>
      <c r="BG100" s="697"/>
      <c r="BH100" s="697"/>
      <c r="BI100" s="697"/>
      <c r="BJ100" s="697"/>
      <c r="BK100" s="697"/>
      <c r="BL100" s="697"/>
      <c r="BM100" s="697"/>
      <c r="BN100" s="697"/>
      <c r="BO100" s="697"/>
      <c r="BP100" s="697"/>
      <c r="BQ100" s="697"/>
      <c r="BR100" s="697"/>
      <c r="BS100" s="697"/>
      <c r="BT100" s="698"/>
      <c r="BU100" s="163"/>
    </row>
    <row r="101" spans="2:73">
      <c r="B101" s="692"/>
      <c r="C101" s="692"/>
      <c r="D101" s="692"/>
      <c r="E101" s="692"/>
      <c r="F101" s="692"/>
      <c r="G101" s="692"/>
      <c r="H101" s="692"/>
      <c r="I101" s="644"/>
      <c r="J101" s="644"/>
      <c r="K101" s="633"/>
      <c r="L101" s="696"/>
      <c r="M101" s="697"/>
      <c r="N101" s="697"/>
      <c r="O101" s="697"/>
      <c r="P101" s="697"/>
      <c r="Q101" s="697"/>
      <c r="R101" s="697"/>
      <c r="S101" s="697"/>
      <c r="T101" s="697"/>
      <c r="U101" s="697"/>
      <c r="V101" s="697"/>
      <c r="W101" s="697"/>
      <c r="X101" s="697"/>
      <c r="Y101" s="697"/>
      <c r="Z101" s="697"/>
      <c r="AA101" s="697"/>
      <c r="AB101" s="697"/>
      <c r="AC101" s="697"/>
      <c r="AD101" s="697"/>
      <c r="AE101" s="697"/>
      <c r="AF101" s="697"/>
      <c r="AG101" s="697"/>
      <c r="AH101" s="697"/>
      <c r="AI101" s="697"/>
      <c r="AJ101" s="697"/>
      <c r="AK101" s="697"/>
      <c r="AL101" s="697"/>
      <c r="AM101" s="697"/>
      <c r="AN101" s="697"/>
      <c r="AO101" s="698"/>
      <c r="AP101" s="633"/>
      <c r="AQ101" s="696"/>
      <c r="AR101" s="697"/>
      <c r="AS101" s="697"/>
      <c r="AT101" s="697"/>
      <c r="AU101" s="697"/>
      <c r="AV101" s="697"/>
      <c r="AW101" s="697"/>
      <c r="AX101" s="697"/>
      <c r="AY101" s="697"/>
      <c r="AZ101" s="697"/>
      <c r="BA101" s="697"/>
      <c r="BB101" s="697"/>
      <c r="BC101" s="697"/>
      <c r="BD101" s="697"/>
      <c r="BE101" s="697"/>
      <c r="BF101" s="697"/>
      <c r="BG101" s="697"/>
      <c r="BH101" s="697"/>
      <c r="BI101" s="697"/>
      <c r="BJ101" s="697"/>
      <c r="BK101" s="697"/>
      <c r="BL101" s="697"/>
      <c r="BM101" s="697"/>
      <c r="BN101" s="697"/>
      <c r="BO101" s="697"/>
      <c r="BP101" s="697"/>
      <c r="BQ101" s="697"/>
      <c r="BR101" s="697"/>
      <c r="BS101" s="697"/>
      <c r="BT101" s="698"/>
    </row>
    <row r="102" spans="2:73" ht="15.6">
      <c r="B102" s="692"/>
      <c r="C102" s="692"/>
      <c r="D102" s="692"/>
      <c r="E102" s="692"/>
      <c r="F102" s="692"/>
      <c r="G102" s="692"/>
      <c r="H102" s="692"/>
      <c r="I102" s="644"/>
      <c r="J102" s="644"/>
      <c r="K102" s="633"/>
      <c r="L102" s="696"/>
      <c r="M102" s="697"/>
      <c r="N102" s="697"/>
      <c r="O102" s="697"/>
      <c r="P102" s="697"/>
      <c r="Q102" s="697"/>
      <c r="R102" s="697"/>
      <c r="S102" s="697"/>
      <c r="T102" s="697"/>
      <c r="U102" s="697"/>
      <c r="V102" s="697"/>
      <c r="W102" s="697"/>
      <c r="X102" s="697"/>
      <c r="Y102" s="697"/>
      <c r="Z102" s="697"/>
      <c r="AA102" s="697"/>
      <c r="AB102" s="697"/>
      <c r="AC102" s="697"/>
      <c r="AD102" s="697"/>
      <c r="AE102" s="697"/>
      <c r="AF102" s="697"/>
      <c r="AG102" s="697"/>
      <c r="AH102" s="697"/>
      <c r="AI102" s="697"/>
      <c r="AJ102" s="697"/>
      <c r="AK102" s="697"/>
      <c r="AL102" s="697"/>
      <c r="AM102" s="697"/>
      <c r="AN102" s="697"/>
      <c r="AO102" s="698"/>
      <c r="AP102" s="633"/>
      <c r="AQ102" s="696"/>
      <c r="AR102" s="697"/>
      <c r="AS102" s="697"/>
      <c r="AT102" s="697"/>
      <c r="AU102" s="697"/>
      <c r="AV102" s="697"/>
      <c r="AW102" s="697"/>
      <c r="AX102" s="697"/>
      <c r="AY102" s="697"/>
      <c r="AZ102" s="697"/>
      <c r="BA102" s="697"/>
      <c r="BB102" s="697"/>
      <c r="BC102" s="697"/>
      <c r="BD102" s="697"/>
      <c r="BE102" s="697"/>
      <c r="BF102" s="697"/>
      <c r="BG102" s="697"/>
      <c r="BH102" s="697"/>
      <c r="BI102" s="697"/>
      <c r="BJ102" s="697"/>
      <c r="BK102" s="697"/>
      <c r="BL102" s="697"/>
      <c r="BM102" s="697"/>
      <c r="BN102" s="697"/>
      <c r="BO102" s="697"/>
      <c r="BP102" s="697"/>
      <c r="BQ102" s="697"/>
      <c r="BR102" s="697"/>
      <c r="BS102" s="697"/>
      <c r="BT102" s="698"/>
      <c r="BU102" s="163"/>
    </row>
    <row r="103" spans="2:73" ht="15.6">
      <c r="B103" s="692"/>
      <c r="C103" s="692"/>
      <c r="D103" s="692"/>
      <c r="E103" s="692"/>
      <c r="F103" s="692"/>
      <c r="G103" s="692"/>
      <c r="H103" s="692"/>
      <c r="I103" s="644"/>
      <c r="J103" s="644"/>
      <c r="K103" s="633"/>
      <c r="L103" s="696"/>
      <c r="M103" s="697"/>
      <c r="N103" s="697"/>
      <c r="O103" s="697"/>
      <c r="P103" s="697"/>
      <c r="Q103" s="697"/>
      <c r="R103" s="697"/>
      <c r="S103" s="697"/>
      <c r="T103" s="697"/>
      <c r="U103" s="697"/>
      <c r="V103" s="697"/>
      <c r="W103" s="697"/>
      <c r="X103" s="697"/>
      <c r="Y103" s="697"/>
      <c r="Z103" s="697"/>
      <c r="AA103" s="697"/>
      <c r="AB103" s="697"/>
      <c r="AC103" s="697"/>
      <c r="AD103" s="697"/>
      <c r="AE103" s="697"/>
      <c r="AF103" s="697"/>
      <c r="AG103" s="697"/>
      <c r="AH103" s="697"/>
      <c r="AI103" s="697"/>
      <c r="AJ103" s="697"/>
      <c r="AK103" s="697"/>
      <c r="AL103" s="697"/>
      <c r="AM103" s="697"/>
      <c r="AN103" s="697"/>
      <c r="AO103" s="698"/>
      <c r="AP103" s="633"/>
      <c r="AQ103" s="696"/>
      <c r="AR103" s="697"/>
      <c r="AS103" s="697"/>
      <c r="AT103" s="697"/>
      <c r="AU103" s="697"/>
      <c r="AV103" s="697"/>
      <c r="AW103" s="697"/>
      <c r="AX103" s="697"/>
      <c r="AY103" s="697"/>
      <c r="AZ103" s="697"/>
      <c r="BA103" s="697"/>
      <c r="BB103" s="697"/>
      <c r="BC103" s="697"/>
      <c r="BD103" s="697"/>
      <c r="BE103" s="697"/>
      <c r="BF103" s="697"/>
      <c r="BG103" s="697"/>
      <c r="BH103" s="697"/>
      <c r="BI103" s="697"/>
      <c r="BJ103" s="697"/>
      <c r="BK103" s="697"/>
      <c r="BL103" s="697"/>
      <c r="BM103" s="697"/>
      <c r="BN103" s="697"/>
      <c r="BO103" s="697"/>
      <c r="BP103" s="697"/>
      <c r="BQ103" s="697"/>
      <c r="BR103" s="697"/>
      <c r="BS103" s="697"/>
      <c r="BT103" s="698"/>
      <c r="BU103" s="163"/>
    </row>
    <row r="104" spans="2:73" ht="15.6">
      <c r="B104" s="692"/>
      <c r="C104" s="692"/>
      <c r="D104" s="692"/>
      <c r="E104" s="692"/>
      <c r="F104" s="692"/>
      <c r="G104" s="692"/>
      <c r="H104" s="692"/>
      <c r="I104" s="644"/>
      <c r="J104" s="644"/>
      <c r="K104" s="633"/>
      <c r="L104" s="696"/>
      <c r="M104" s="697"/>
      <c r="N104" s="697"/>
      <c r="O104" s="697"/>
      <c r="P104" s="697"/>
      <c r="Q104" s="697"/>
      <c r="R104" s="697"/>
      <c r="S104" s="697"/>
      <c r="T104" s="697"/>
      <c r="U104" s="697"/>
      <c r="V104" s="697"/>
      <c r="W104" s="697"/>
      <c r="X104" s="697"/>
      <c r="Y104" s="697"/>
      <c r="Z104" s="697"/>
      <c r="AA104" s="697"/>
      <c r="AB104" s="697"/>
      <c r="AC104" s="697"/>
      <c r="AD104" s="697"/>
      <c r="AE104" s="697"/>
      <c r="AF104" s="697"/>
      <c r="AG104" s="697"/>
      <c r="AH104" s="697"/>
      <c r="AI104" s="697"/>
      <c r="AJ104" s="697"/>
      <c r="AK104" s="697"/>
      <c r="AL104" s="697"/>
      <c r="AM104" s="697"/>
      <c r="AN104" s="697"/>
      <c r="AO104" s="698"/>
      <c r="AP104" s="633"/>
      <c r="AQ104" s="696"/>
      <c r="AR104" s="697"/>
      <c r="AS104" s="697"/>
      <c r="AT104" s="697"/>
      <c r="AU104" s="697"/>
      <c r="AV104" s="697"/>
      <c r="AW104" s="697"/>
      <c r="AX104" s="697"/>
      <c r="AY104" s="697"/>
      <c r="AZ104" s="697"/>
      <c r="BA104" s="697"/>
      <c r="BB104" s="697"/>
      <c r="BC104" s="697"/>
      <c r="BD104" s="697"/>
      <c r="BE104" s="697"/>
      <c r="BF104" s="697"/>
      <c r="BG104" s="697"/>
      <c r="BH104" s="697"/>
      <c r="BI104" s="697"/>
      <c r="BJ104" s="697"/>
      <c r="BK104" s="697"/>
      <c r="BL104" s="697"/>
      <c r="BM104" s="697"/>
      <c r="BN104" s="697"/>
      <c r="BO104" s="697"/>
      <c r="BP104" s="697"/>
      <c r="BQ104" s="697"/>
      <c r="BR104" s="697"/>
      <c r="BS104" s="697"/>
      <c r="BT104" s="698"/>
      <c r="BU104" s="163"/>
    </row>
    <row r="105" spans="2:73" ht="15.6">
      <c r="B105" s="692"/>
      <c r="C105" s="692"/>
      <c r="D105" s="692"/>
      <c r="E105" s="692"/>
      <c r="F105" s="692"/>
      <c r="G105" s="692"/>
      <c r="H105" s="692"/>
      <c r="I105" s="644"/>
      <c r="J105" s="644"/>
      <c r="K105" s="633"/>
      <c r="L105" s="696"/>
      <c r="M105" s="697"/>
      <c r="N105" s="697"/>
      <c r="O105" s="697"/>
      <c r="P105" s="697"/>
      <c r="Q105" s="697"/>
      <c r="R105" s="697"/>
      <c r="S105" s="697"/>
      <c r="T105" s="697"/>
      <c r="U105" s="697"/>
      <c r="V105" s="697"/>
      <c r="W105" s="697"/>
      <c r="X105" s="697"/>
      <c r="Y105" s="697"/>
      <c r="Z105" s="697"/>
      <c r="AA105" s="697"/>
      <c r="AB105" s="697"/>
      <c r="AC105" s="697"/>
      <c r="AD105" s="697"/>
      <c r="AE105" s="697"/>
      <c r="AF105" s="697"/>
      <c r="AG105" s="697"/>
      <c r="AH105" s="697"/>
      <c r="AI105" s="697"/>
      <c r="AJ105" s="697"/>
      <c r="AK105" s="697"/>
      <c r="AL105" s="697"/>
      <c r="AM105" s="697"/>
      <c r="AN105" s="697"/>
      <c r="AO105" s="698"/>
      <c r="AP105" s="633"/>
      <c r="AQ105" s="696"/>
      <c r="AR105" s="697"/>
      <c r="AS105" s="697"/>
      <c r="AT105" s="697"/>
      <c r="AU105" s="697"/>
      <c r="AV105" s="697"/>
      <c r="AW105" s="697"/>
      <c r="AX105" s="697"/>
      <c r="AY105" s="697"/>
      <c r="AZ105" s="697"/>
      <c r="BA105" s="697"/>
      <c r="BB105" s="697"/>
      <c r="BC105" s="697"/>
      <c r="BD105" s="697"/>
      <c r="BE105" s="697"/>
      <c r="BF105" s="697"/>
      <c r="BG105" s="697"/>
      <c r="BH105" s="697"/>
      <c r="BI105" s="697"/>
      <c r="BJ105" s="697"/>
      <c r="BK105" s="697"/>
      <c r="BL105" s="697"/>
      <c r="BM105" s="697"/>
      <c r="BN105" s="697"/>
      <c r="BO105" s="697"/>
      <c r="BP105" s="697"/>
      <c r="BQ105" s="697"/>
      <c r="BR105" s="697"/>
      <c r="BS105" s="697"/>
      <c r="BT105" s="698"/>
      <c r="BU105" s="163"/>
    </row>
    <row r="106" spans="2:73" ht="15.6">
      <c r="B106" s="692"/>
      <c r="C106" s="692"/>
      <c r="D106" s="692"/>
      <c r="E106" s="692"/>
      <c r="F106" s="692"/>
      <c r="G106" s="692"/>
      <c r="H106" s="692"/>
      <c r="I106" s="644"/>
      <c r="J106" s="644"/>
      <c r="K106" s="633"/>
      <c r="L106" s="696"/>
      <c r="M106" s="697"/>
      <c r="N106" s="697"/>
      <c r="O106" s="697"/>
      <c r="P106" s="697"/>
      <c r="Q106" s="697"/>
      <c r="R106" s="697"/>
      <c r="S106" s="697"/>
      <c r="T106" s="697"/>
      <c r="U106" s="697"/>
      <c r="V106" s="697"/>
      <c r="W106" s="697"/>
      <c r="X106" s="697"/>
      <c r="Y106" s="697"/>
      <c r="Z106" s="697"/>
      <c r="AA106" s="697"/>
      <c r="AB106" s="697"/>
      <c r="AC106" s="697"/>
      <c r="AD106" s="697"/>
      <c r="AE106" s="697"/>
      <c r="AF106" s="697"/>
      <c r="AG106" s="697"/>
      <c r="AH106" s="697"/>
      <c r="AI106" s="697"/>
      <c r="AJ106" s="697"/>
      <c r="AK106" s="697"/>
      <c r="AL106" s="697"/>
      <c r="AM106" s="697"/>
      <c r="AN106" s="697"/>
      <c r="AO106" s="698"/>
      <c r="AP106" s="633"/>
      <c r="AQ106" s="696"/>
      <c r="AR106" s="697"/>
      <c r="AS106" s="697"/>
      <c r="AT106" s="697"/>
      <c r="AU106" s="697"/>
      <c r="AV106" s="697"/>
      <c r="AW106" s="697"/>
      <c r="AX106" s="697"/>
      <c r="AY106" s="697"/>
      <c r="AZ106" s="697"/>
      <c r="BA106" s="697"/>
      <c r="BB106" s="697"/>
      <c r="BC106" s="697"/>
      <c r="BD106" s="697"/>
      <c r="BE106" s="697"/>
      <c r="BF106" s="697"/>
      <c r="BG106" s="697"/>
      <c r="BH106" s="697"/>
      <c r="BI106" s="697"/>
      <c r="BJ106" s="697"/>
      <c r="BK106" s="697"/>
      <c r="BL106" s="697"/>
      <c r="BM106" s="697"/>
      <c r="BN106" s="697"/>
      <c r="BO106" s="697"/>
      <c r="BP106" s="697"/>
      <c r="BQ106" s="697"/>
      <c r="BR106" s="697"/>
      <c r="BS106" s="697"/>
      <c r="BT106" s="698"/>
      <c r="BU106" s="163"/>
    </row>
    <row r="107" spans="2:73" ht="15.6">
      <c r="B107" s="692"/>
      <c r="C107" s="692"/>
      <c r="D107" s="692"/>
      <c r="E107" s="692"/>
      <c r="F107" s="692"/>
      <c r="G107" s="692"/>
      <c r="H107" s="692"/>
      <c r="I107" s="644"/>
      <c r="J107" s="644"/>
      <c r="K107" s="633"/>
      <c r="L107" s="696"/>
      <c r="M107" s="697"/>
      <c r="N107" s="697"/>
      <c r="O107" s="697"/>
      <c r="P107" s="697"/>
      <c r="Q107" s="697"/>
      <c r="R107" s="697"/>
      <c r="S107" s="697"/>
      <c r="T107" s="697"/>
      <c r="U107" s="697"/>
      <c r="V107" s="697"/>
      <c r="W107" s="697"/>
      <c r="X107" s="697"/>
      <c r="Y107" s="697"/>
      <c r="Z107" s="697"/>
      <c r="AA107" s="697"/>
      <c r="AB107" s="697"/>
      <c r="AC107" s="697"/>
      <c r="AD107" s="697"/>
      <c r="AE107" s="697"/>
      <c r="AF107" s="697"/>
      <c r="AG107" s="697"/>
      <c r="AH107" s="697"/>
      <c r="AI107" s="697"/>
      <c r="AJ107" s="697"/>
      <c r="AK107" s="697"/>
      <c r="AL107" s="697"/>
      <c r="AM107" s="697"/>
      <c r="AN107" s="697"/>
      <c r="AO107" s="698"/>
      <c r="AP107" s="633"/>
      <c r="AQ107" s="699"/>
      <c r="AR107" s="700"/>
      <c r="AS107" s="700"/>
      <c r="AT107" s="700"/>
      <c r="AU107" s="700"/>
      <c r="AV107" s="700"/>
      <c r="AW107" s="700"/>
      <c r="AX107" s="700"/>
      <c r="AY107" s="700"/>
      <c r="AZ107" s="700"/>
      <c r="BA107" s="700"/>
      <c r="BB107" s="700"/>
      <c r="BC107" s="700"/>
      <c r="BD107" s="700"/>
      <c r="BE107" s="700"/>
      <c r="BF107" s="700"/>
      <c r="BG107" s="700"/>
      <c r="BH107" s="700"/>
      <c r="BI107" s="700"/>
      <c r="BJ107" s="700"/>
      <c r="BK107" s="700"/>
      <c r="BL107" s="700"/>
      <c r="BM107" s="700"/>
      <c r="BN107" s="700"/>
      <c r="BO107" s="700"/>
      <c r="BP107" s="700"/>
      <c r="BQ107" s="700"/>
      <c r="BR107" s="700"/>
      <c r="BS107" s="700"/>
      <c r="BT107" s="701"/>
      <c r="BU107" s="163"/>
    </row>
    <row r="108" spans="2:73" ht="15.6">
      <c r="B108" s="692"/>
      <c r="C108" s="692"/>
      <c r="D108" s="692"/>
      <c r="E108" s="692"/>
      <c r="F108" s="692"/>
      <c r="G108" s="692"/>
      <c r="H108" s="692"/>
      <c r="I108" s="644"/>
      <c r="J108" s="644"/>
      <c r="K108" s="633"/>
      <c r="L108" s="696"/>
      <c r="M108" s="697"/>
      <c r="N108" s="697"/>
      <c r="O108" s="697"/>
      <c r="P108" s="697"/>
      <c r="Q108" s="697"/>
      <c r="R108" s="697"/>
      <c r="S108" s="697"/>
      <c r="T108" s="697"/>
      <c r="U108" s="697"/>
      <c r="V108" s="697"/>
      <c r="W108" s="697"/>
      <c r="X108" s="697"/>
      <c r="Y108" s="697"/>
      <c r="Z108" s="697"/>
      <c r="AA108" s="697"/>
      <c r="AB108" s="697"/>
      <c r="AC108" s="697"/>
      <c r="AD108" s="697"/>
      <c r="AE108" s="697"/>
      <c r="AF108" s="697"/>
      <c r="AG108" s="697"/>
      <c r="AH108" s="697"/>
      <c r="AI108" s="697"/>
      <c r="AJ108" s="697"/>
      <c r="AK108" s="697"/>
      <c r="AL108" s="697"/>
      <c r="AM108" s="697"/>
      <c r="AN108" s="697"/>
      <c r="AO108" s="698"/>
      <c r="AP108" s="633"/>
      <c r="AQ108" s="693"/>
      <c r="AR108" s="694"/>
      <c r="AS108" s="694"/>
      <c r="AT108" s="694"/>
      <c r="AU108" s="694"/>
      <c r="AV108" s="694"/>
      <c r="AW108" s="694"/>
      <c r="AX108" s="694"/>
      <c r="AY108" s="694"/>
      <c r="AZ108" s="694"/>
      <c r="BA108" s="694"/>
      <c r="BB108" s="694"/>
      <c r="BC108" s="694"/>
      <c r="BD108" s="694"/>
      <c r="BE108" s="694"/>
      <c r="BF108" s="694"/>
      <c r="BG108" s="694"/>
      <c r="BH108" s="694"/>
      <c r="BI108" s="694"/>
      <c r="BJ108" s="694"/>
      <c r="BK108" s="694"/>
      <c r="BL108" s="694"/>
      <c r="BM108" s="694"/>
      <c r="BN108" s="694"/>
      <c r="BO108" s="694"/>
      <c r="BP108" s="694"/>
      <c r="BQ108" s="694"/>
      <c r="BR108" s="694"/>
      <c r="BS108" s="694"/>
      <c r="BT108" s="695"/>
      <c r="BU108" s="163"/>
    </row>
    <row r="109" spans="2:73" ht="15.6">
      <c r="B109" s="692"/>
      <c r="C109" s="692"/>
      <c r="D109" s="692"/>
      <c r="E109" s="692"/>
      <c r="F109" s="692"/>
      <c r="G109" s="692"/>
      <c r="H109" s="692"/>
      <c r="I109" s="644"/>
      <c r="J109" s="644"/>
      <c r="K109" s="633"/>
      <c r="L109" s="696"/>
      <c r="M109" s="697"/>
      <c r="N109" s="697"/>
      <c r="O109" s="697"/>
      <c r="P109" s="697"/>
      <c r="Q109" s="697"/>
      <c r="R109" s="697"/>
      <c r="S109" s="697"/>
      <c r="T109" s="697"/>
      <c r="U109" s="697"/>
      <c r="V109" s="697"/>
      <c r="W109" s="697"/>
      <c r="X109" s="697"/>
      <c r="Y109" s="697"/>
      <c r="Z109" s="697"/>
      <c r="AA109" s="697"/>
      <c r="AB109" s="697"/>
      <c r="AC109" s="697"/>
      <c r="AD109" s="697"/>
      <c r="AE109" s="697"/>
      <c r="AF109" s="697"/>
      <c r="AG109" s="697"/>
      <c r="AH109" s="697"/>
      <c r="AI109" s="697"/>
      <c r="AJ109" s="697"/>
      <c r="AK109" s="697"/>
      <c r="AL109" s="697"/>
      <c r="AM109" s="697"/>
      <c r="AN109" s="697"/>
      <c r="AO109" s="698"/>
      <c r="AP109" s="633"/>
      <c r="AQ109" s="696"/>
      <c r="AR109" s="697"/>
      <c r="AS109" s="697"/>
      <c r="AT109" s="697"/>
      <c r="AU109" s="697"/>
      <c r="AV109" s="697"/>
      <c r="AW109" s="697"/>
      <c r="AX109" s="697"/>
      <c r="AY109" s="697"/>
      <c r="AZ109" s="697"/>
      <c r="BA109" s="697"/>
      <c r="BB109" s="697"/>
      <c r="BC109" s="697"/>
      <c r="BD109" s="697"/>
      <c r="BE109" s="697"/>
      <c r="BF109" s="697"/>
      <c r="BG109" s="697"/>
      <c r="BH109" s="697"/>
      <c r="BI109" s="697"/>
      <c r="BJ109" s="697"/>
      <c r="BK109" s="697"/>
      <c r="BL109" s="697"/>
      <c r="BM109" s="697"/>
      <c r="BN109" s="697"/>
      <c r="BO109" s="697"/>
      <c r="BP109" s="697"/>
      <c r="BQ109" s="697"/>
      <c r="BR109" s="697"/>
      <c r="BS109" s="697"/>
      <c r="BT109" s="698"/>
      <c r="BU109" s="163"/>
    </row>
    <row r="110" spans="2:73" ht="15.6">
      <c r="B110" s="692"/>
      <c r="C110" s="692"/>
      <c r="D110" s="692"/>
      <c r="E110" s="692"/>
      <c r="F110" s="692"/>
      <c r="G110" s="692"/>
      <c r="H110" s="692"/>
      <c r="I110" s="644"/>
      <c r="J110" s="644"/>
      <c r="K110" s="633"/>
      <c r="L110" s="696"/>
      <c r="M110" s="697"/>
      <c r="N110" s="697"/>
      <c r="O110" s="697"/>
      <c r="P110" s="697"/>
      <c r="Q110" s="697"/>
      <c r="R110" s="697"/>
      <c r="S110" s="697"/>
      <c r="T110" s="697"/>
      <c r="U110" s="697"/>
      <c r="V110" s="697"/>
      <c r="W110" s="697"/>
      <c r="X110" s="697"/>
      <c r="Y110" s="697"/>
      <c r="Z110" s="697"/>
      <c r="AA110" s="697"/>
      <c r="AB110" s="697"/>
      <c r="AC110" s="697"/>
      <c r="AD110" s="697"/>
      <c r="AE110" s="697"/>
      <c r="AF110" s="697"/>
      <c r="AG110" s="697"/>
      <c r="AH110" s="697"/>
      <c r="AI110" s="697"/>
      <c r="AJ110" s="697"/>
      <c r="AK110" s="697"/>
      <c r="AL110" s="697"/>
      <c r="AM110" s="697"/>
      <c r="AN110" s="697"/>
      <c r="AO110" s="698"/>
      <c r="AP110" s="633"/>
      <c r="AQ110" s="696"/>
      <c r="AR110" s="697"/>
      <c r="AS110" s="697"/>
      <c r="AT110" s="697"/>
      <c r="AU110" s="697"/>
      <c r="AV110" s="697"/>
      <c r="AW110" s="697"/>
      <c r="AX110" s="697"/>
      <c r="AY110" s="697"/>
      <c r="AZ110" s="697"/>
      <c r="BA110" s="697"/>
      <c r="BB110" s="697"/>
      <c r="BC110" s="697"/>
      <c r="BD110" s="697"/>
      <c r="BE110" s="697"/>
      <c r="BF110" s="697"/>
      <c r="BG110" s="697"/>
      <c r="BH110" s="697"/>
      <c r="BI110" s="697"/>
      <c r="BJ110" s="697"/>
      <c r="BK110" s="697"/>
      <c r="BL110" s="697"/>
      <c r="BM110" s="697"/>
      <c r="BN110" s="697"/>
      <c r="BO110" s="697"/>
      <c r="BP110" s="697"/>
      <c r="BQ110" s="697"/>
      <c r="BR110" s="697"/>
      <c r="BS110" s="697"/>
      <c r="BT110" s="698"/>
      <c r="BU110" s="163"/>
    </row>
    <row r="111" spans="2:73" ht="15.6">
      <c r="B111" s="692"/>
      <c r="C111" s="692"/>
      <c r="D111" s="692"/>
      <c r="E111" s="692"/>
      <c r="F111" s="692"/>
      <c r="G111" s="692"/>
      <c r="H111" s="692"/>
      <c r="I111" s="644"/>
      <c r="J111" s="644"/>
      <c r="K111" s="633"/>
      <c r="L111" s="696"/>
      <c r="M111" s="697"/>
      <c r="N111" s="697"/>
      <c r="O111" s="697"/>
      <c r="P111" s="697"/>
      <c r="Q111" s="697"/>
      <c r="R111" s="697"/>
      <c r="S111" s="697"/>
      <c r="T111" s="697"/>
      <c r="U111" s="697"/>
      <c r="V111" s="697"/>
      <c r="W111" s="697"/>
      <c r="X111" s="697"/>
      <c r="Y111" s="697"/>
      <c r="Z111" s="697"/>
      <c r="AA111" s="697"/>
      <c r="AB111" s="697"/>
      <c r="AC111" s="697"/>
      <c r="AD111" s="697"/>
      <c r="AE111" s="697"/>
      <c r="AF111" s="697"/>
      <c r="AG111" s="697"/>
      <c r="AH111" s="697"/>
      <c r="AI111" s="697"/>
      <c r="AJ111" s="697"/>
      <c r="AK111" s="697"/>
      <c r="AL111" s="697"/>
      <c r="AM111" s="697"/>
      <c r="AN111" s="697"/>
      <c r="AO111" s="698"/>
      <c r="AP111" s="633"/>
      <c r="AQ111" s="696"/>
      <c r="AR111" s="697"/>
      <c r="AS111" s="697"/>
      <c r="AT111" s="697"/>
      <c r="AU111" s="697"/>
      <c r="AV111" s="697"/>
      <c r="AW111" s="697"/>
      <c r="AX111" s="697"/>
      <c r="AY111" s="697"/>
      <c r="AZ111" s="697"/>
      <c r="BA111" s="697"/>
      <c r="BB111" s="697"/>
      <c r="BC111" s="697"/>
      <c r="BD111" s="697"/>
      <c r="BE111" s="697"/>
      <c r="BF111" s="697"/>
      <c r="BG111" s="697"/>
      <c r="BH111" s="697"/>
      <c r="BI111" s="697"/>
      <c r="BJ111" s="697"/>
      <c r="BK111" s="697"/>
      <c r="BL111" s="697"/>
      <c r="BM111" s="697"/>
      <c r="BN111" s="697"/>
      <c r="BO111" s="697"/>
      <c r="BP111" s="697"/>
      <c r="BQ111" s="697"/>
      <c r="BR111" s="697"/>
      <c r="BS111" s="697"/>
      <c r="BT111" s="698"/>
      <c r="BU111" s="163"/>
    </row>
    <row r="112" spans="2:73">
      <c r="B112" s="692"/>
      <c r="C112" s="692"/>
      <c r="D112" s="692"/>
      <c r="E112" s="692"/>
      <c r="F112" s="692"/>
      <c r="G112" s="692"/>
      <c r="H112" s="692"/>
      <c r="I112" s="644"/>
      <c r="J112" s="644"/>
      <c r="K112" s="633"/>
      <c r="L112" s="696"/>
      <c r="M112" s="697"/>
      <c r="N112" s="697"/>
      <c r="O112" s="697"/>
      <c r="P112" s="697"/>
      <c r="Q112" s="697"/>
      <c r="R112" s="697"/>
      <c r="S112" s="697"/>
      <c r="T112" s="697"/>
      <c r="U112" s="697"/>
      <c r="V112" s="697"/>
      <c r="W112" s="697"/>
      <c r="X112" s="697"/>
      <c r="Y112" s="697"/>
      <c r="Z112" s="697"/>
      <c r="AA112" s="697"/>
      <c r="AB112" s="697"/>
      <c r="AC112" s="697"/>
      <c r="AD112" s="697"/>
      <c r="AE112" s="697"/>
      <c r="AF112" s="697"/>
      <c r="AG112" s="697"/>
      <c r="AH112" s="697"/>
      <c r="AI112" s="697"/>
      <c r="AJ112" s="697"/>
      <c r="AK112" s="697"/>
      <c r="AL112" s="697"/>
      <c r="AM112" s="697"/>
      <c r="AN112" s="697"/>
      <c r="AO112" s="698"/>
      <c r="AP112" s="633"/>
      <c r="AQ112" s="696"/>
      <c r="AR112" s="697"/>
      <c r="AS112" s="697"/>
      <c r="AT112" s="697"/>
      <c r="AU112" s="697"/>
      <c r="AV112" s="697"/>
      <c r="AW112" s="697"/>
      <c r="AX112" s="697"/>
      <c r="AY112" s="697"/>
      <c r="AZ112" s="697"/>
      <c r="BA112" s="697"/>
      <c r="BB112" s="697"/>
      <c r="BC112" s="697"/>
      <c r="BD112" s="697"/>
      <c r="BE112" s="697"/>
      <c r="BF112" s="697"/>
      <c r="BG112" s="697"/>
      <c r="BH112" s="697"/>
      <c r="BI112" s="697"/>
      <c r="BJ112" s="697"/>
      <c r="BK112" s="697"/>
      <c r="BL112" s="697"/>
      <c r="BM112" s="697"/>
      <c r="BN112" s="697"/>
      <c r="BO112" s="697"/>
      <c r="BP112" s="697"/>
      <c r="BQ112" s="697"/>
      <c r="BR112" s="697"/>
      <c r="BS112" s="697"/>
      <c r="BT112" s="698"/>
    </row>
    <row r="113" spans="2:73">
      <c r="B113" s="692"/>
      <c r="C113" s="692"/>
      <c r="D113" s="692"/>
      <c r="E113" s="692"/>
      <c r="F113" s="692"/>
      <c r="G113" s="692"/>
      <c r="H113" s="692"/>
      <c r="I113" s="644"/>
      <c r="J113" s="644"/>
      <c r="K113" s="633"/>
      <c r="L113" s="696"/>
      <c r="M113" s="697"/>
      <c r="N113" s="697"/>
      <c r="O113" s="697"/>
      <c r="P113" s="697"/>
      <c r="Q113" s="697"/>
      <c r="R113" s="697"/>
      <c r="S113" s="697"/>
      <c r="T113" s="697"/>
      <c r="U113" s="697"/>
      <c r="V113" s="697"/>
      <c r="W113" s="697"/>
      <c r="X113" s="697"/>
      <c r="Y113" s="697"/>
      <c r="Z113" s="697"/>
      <c r="AA113" s="697"/>
      <c r="AB113" s="697"/>
      <c r="AC113" s="697"/>
      <c r="AD113" s="697"/>
      <c r="AE113" s="697"/>
      <c r="AF113" s="697"/>
      <c r="AG113" s="697"/>
      <c r="AH113" s="697"/>
      <c r="AI113" s="697"/>
      <c r="AJ113" s="697"/>
      <c r="AK113" s="697"/>
      <c r="AL113" s="697"/>
      <c r="AM113" s="697"/>
      <c r="AN113" s="697"/>
      <c r="AO113" s="698"/>
      <c r="AP113" s="633"/>
      <c r="AQ113" s="696"/>
      <c r="AR113" s="697"/>
      <c r="AS113" s="697"/>
      <c r="AT113" s="697"/>
      <c r="AU113" s="697"/>
      <c r="AV113" s="697"/>
      <c r="AW113" s="697"/>
      <c r="AX113" s="697"/>
      <c r="AY113" s="697"/>
      <c r="AZ113" s="697"/>
      <c r="BA113" s="697"/>
      <c r="BB113" s="697"/>
      <c r="BC113" s="697"/>
      <c r="BD113" s="697"/>
      <c r="BE113" s="697"/>
      <c r="BF113" s="697"/>
      <c r="BG113" s="697"/>
      <c r="BH113" s="697"/>
      <c r="BI113" s="697"/>
      <c r="BJ113" s="697"/>
      <c r="BK113" s="697"/>
      <c r="BL113" s="697"/>
      <c r="BM113" s="697"/>
      <c r="BN113" s="697"/>
      <c r="BO113" s="697"/>
      <c r="BP113" s="697"/>
      <c r="BQ113" s="697"/>
      <c r="BR113" s="697"/>
      <c r="BS113" s="697"/>
      <c r="BT113" s="698"/>
    </row>
    <row r="114" spans="2:73">
      <c r="B114" s="692"/>
      <c r="C114" s="692"/>
      <c r="D114" s="692"/>
      <c r="E114" s="692"/>
      <c r="F114" s="692"/>
      <c r="G114" s="692"/>
      <c r="H114" s="692"/>
      <c r="I114" s="644"/>
      <c r="J114" s="644"/>
      <c r="K114" s="633"/>
      <c r="L114" s="696"/>
      <c r="M114" s="697"/>
      <c r="N114" s="697"/>
      <c r="O114" s="697"/>
      <c r="P114" s="697"/>
      <c r="Q114" s="697"/>
      <c r="R114" s="697"/>
      <c r="S114" s="697"/>
      <c r="T114" s="697"/>
      <c r="U114" s="697"/>
      <c r="V114" s="697"/>
      <c r="W114" s="697"/>
      <c r="X114" s="697"/>
      <c r="Y114" s="697"/>
      <c r="Z114" s="697"/>
      <c r="AA114" s="697"/>
      <c r="AB114" s="697"/>
      <c r="AC114" s="697"/>
      <c r="AD114" s="697"/>
      <c r="AE114" s="697"/>
      <c r="AF114" s="697"/>
      <c r="AG114" s="697"/>
      <c r="AH114" s="697"/>
      <c r="AI114" s="697"/>
      <c r="AJ114" s="697"/>
      <c r="AK114" s="697"/>
      <c r="AL114" s="697"/>
      <c r="AM114" s="697"/>
      <c r="AN114" s="697"/>
      <c r="AO114" s="698"/>
      <c r="AP114" s="633"/>
      <c r="AQ114" s="696"/>
      <c r="AR114" s="697"/>
      <c r="AS114" s="697"/>
      <c r="AT114" s="697"/>
      <c r="AU114" s="697"/>
      <c r="AV114" s="697"/>
      <c r="AW114" s="697"/>
      <c r="AX114" s="697"/>
      <c r="AY114" s="697"/>
      <c r="AZ114" s="697"/>
      <c r="BA114" s="697"/>
      <c r="BB114" s="697"/>
      <c r="BC114" s="697"/>
      <c r="BD114" s="697"/>
      <c r="BE114" s="697"/>
      <c r="BF114" s="697"/>
      <c r="BG114" s="697"/>
      <c r="BH114" s="697"/>
      <c r="BI114" s="697"/>
      <c r="BJ114" s="697"/>
      <c r="BK114" s="697"/>
      <c r="BL114" s="697"/>
      <c r="BM114" s="697"/>
      <c r="BN114" s="697"/>
      <c r="BO114" s="697"/>
      <c r="BP114" s="697"/>
      <c r="BQ114" s="697"/>
      <c r="BR114" s="697"/>
      <c r="BS114" s="697"/>
      <c r="BT114" s="698"/>
    </row>
    <row r="115" spans="2:73" ht="15.6">
      <c r="B115" s="692"/>
      <c r="C115" s="692"/>
      <c r="D115" s="692"/>
      <c r="E115" s="692"/>
      <c r="F115" s="692"/>
      <c r="G115" s="692"/>
      <c r="H115" s="692"/>
      <c r="I115" s="644"/>
      <c r="J115" s="644"/>
      <c r="K115" s="633"/>
      <c r="L115" s="696"/>
      <c r="M115" s="697"/>
      <c r="N115" s="697"/>
      <c r="O115" s="697"/>
      <c r="P115" s="697"/>
      <c r="Q115" s="697"/>
      <c r="R115" s="697"/>
      <c r="S115" s="697"/>
      <c r="T115" s="697"/>
      <c r="U115" s="697"/>
      <c r="V115" s="697"/>
      <c r="W115" s="697"/>
      <c r="X115" s="697"/>
      <c r="Y115" s="697"/>
      <c r="Z115" s="697"/>
      <c r="AA115" s="697"/>
      <c r="AB115" s="697"/>
      <c r="AC115" s="697"/>
      <c r="AD115" s="697"/>
      <c r="AE115" s="697"/>
      <c r="AF115" s="697"/>
      <c r="AG115" s="697"/>
      <c r="AH115" s="697"/>
      <c r="AI115" s="697"/>
      <c r="AJ115" s="697"/>
      <c r="AK115" s="697"/>
      <c r="AL115" s="697"/>
      <c r="AM115" s="697"/>
      <c r="AN115" s="697"/>
      <c r="AO115" s="698"/>
      <c r="AP115" s="633"/>
      <c r="AQ115" s="696"/>
      <c r="AR115" s="697"/>
      <c r="AS115" s="697"/>
      <c r="AT115" s="697"/>
      <c r="AU115" s="697"/>
      <c r="AV115" s="697"/>
      <c r="AW115" s="697"/>
      <c r="AX115" s="697"/>
      <c r="AY115" s="697"/>
      <c r="AZ115" s="697"/>
      <c r="BA115" s="697"/>
      <c r="BB115" s="697"/>
      <c r="BC115" s="697"/>
      <c r="BD115" s="697"/>
      <c r="BE115" s="697"/>
      <c r="BF115" s="697"/>
      <c r="BG115" s="697"/>
      <c r="BH115" s="697"/>
      <c r="BI115" s="697"/>
      <c r="BJ115" s="697"/>
      <c r="BK115" s="697"/>
      <c r="BL115" s="697"/>
      <c r="BM115" s="697"/>
      <c r="BN115" s="697"/>
      <c r="BO115" s="697"/>
      <c r="BP115" s="697"/>
      <c r="BQ115" s="697"/>
      <c r="BR115" s="697"/>
      <c r="BS115" s="697"/>
      <c r="BT115" s="698"/>
      <c r="BU115" s="163"/>
    </row>
    <row r="116" spans="2:73" ht="15.6">
      <c r="B116" s="692"/>
      <c r="C116" s="692"/>
      <c r="D116" s="692"/>
      <c r="E116" s="692"/>
      <c r="F116" s="692"/>
      <c r="G116" s="692"/>
      <c r="H116" s="692"/>
      <c r="I116" s="644"/>
      <c r="J116" s="644"/>
      <c r="K116" s="633"/>
      <c r="L116" s="696"/>
      <c r="M116" s="697"/>
      <c r="N116" s="697"/>
      <c r="O116" s="697"/>
      <c r="P116" s="697"/>
      <c r="Q116" s="697"/>
      <c r="R116" s="697"/>
      <c r="S116" s="697"/>
      <c r="T116" s="697"/>
      <c r="U116" s="697"/>
      <c r="V116" s="697"/>
      <c r="W116" s="697"/>
      <c r="X116" s="697"/>
      <c r="Y116" s="697"/>
      <c r="Z116" s="697"/>
      <c r="AA116" s="697"/>
      <c r="AB116" s="697"/>
      <c r="AC116" s="697"/>
      <c r="AD116" s="697"/>
      <c r="AE116" s="697"/>
      <c r="AF116" s="697"/>
      <c r="AG116" s="697"/>
      <c r="AH116" s="697"/>
      <c r="AI116" s="697"/>
      <c r="AJ116" s="697"/>
      <c r="AK116" s="697"/>
      <c r="AL116" s="697"/>
      <c r="AM116" s="697"/>
      <c r="AN116" s="697"/>
      <c r="AO116" s="698"/>
      <c r="AP116" s="633"/>
      <c r="AQ116" s="696"/>
      <c r="AR116" s="697"/>
      <c r="AS116" s="697"/>
      <c r="AT116" s="697"/>
      <c r="AU116" s="697"/>
      <c r="AV116" s="697"/>
      <c r="AW116" s="697"/>
      <c r="AX116" s="697"/>
      <c r="AY116" s="697"/>
      <c r="AZ116" s="697"/>
      <c r="BA116" s="697"/>
      <c r="BB116" s="697"/>
      <c r="BC116" s="697"/>
      <c r="BD116" s="697"/>
      <c r="BE116" s="697"/>
      <c r="BF116" s="697"/>
      <c r="BG116" s="697"/>
      <c r="BH116" s="697"/>
      <c r="BI116" s="697"/>
      <c r="BJ116" s="697"/>
      <c r="BK116" s="697"/>
      <c r="BL116" s="697"/>
      <c r="BM116" s="697"/>
      <c r="BN116" s="697"/>
      <c r="BO116" s="697"/>
      <c r="BP116" s="697"/>
      <c r="BQ116" s="697"/>
      <c r="BR116" s="697"/>
      <c r="BS116" s="697"/>
      <c r="BT116" s="698"/>
      <c r="BU116" s="163"/>
    </row>
    <row r="117" spans="2:73" ht="15.6">
      <c r="B117" s="692"/>
      <c r="C117" s="692"/>
      <c r="D117" s="692"/>
      <c r="E117" s="692"/>
      <c r="F117" s="692"/>
      <c r="G117" s="692"/>
      <c r="H117" s="692"/>
      <c r="I117" s="644"/>
      <c r="J117" s="644"/>
      <c r="K117" s="633"/>
      <c r="L117" s="696"/>
      <c r="M117" s="697"/>
      <c r="N117" s="697"/>
      <c r="O117" s="697"/>
      <c r="P117" s="697"/>
      <c r="Q117" s="697"/>
      <c r="R117" s="697"/>
      <c r="S117" s="697"/>
      <c r="T117" s="697"/>
      <c r="U117" s="697"/>
      <c r="V117" s="697"/>
      <c r="W117" s="697"/>
      <c r="X117" s="697"/>
      <c r="Y117" s="697"/>
      <c r="Z117" s="697"/>
      <c r="AA117" s="697"/>
      <c r="AB117" s="697"/>
      <c r="AC117" s="697"/>
      <c r="AD117" s="697"/>
      <c r="AE117" s="697"/>
      <c r="AF117" s="697"/>
      <c r="AG117" s="697"/>
      <c r="AH117" s="697"/>
      <c r="AI117" s="697"/>
      <c r="AJ117" s="697"/>
      <c r="AK117" s="697"/>
      <c r="AL117" s="697"/>
      <c r="AM117" s="697"/>
      <c r="AN117" s="697"/>
      <c r="AO117" s="698"/>
      <c r="AP117" s="633"/>
      <c r="AQ117" s="696"/>
      <c r="AR117" s="697"/>
      <c r="AS117" s="697"/>
      <c r="AT117" s="697"/>
      <c r="AU117" s="697"/>
      <c r="AV117" s="697"/>
      <c r="AW117" s="697"/>
      <c r="AX117" s="697"/>
      <c r="AY117" s="697"/>
      <c r="AZ117" s="697"/>
      <c r="BA117" s="697"/>
      <c r="BB117" s="697"/>
      <c r="BC117" s="697"/>
      <c r="BD117" s="697"/>
      <c r="BE117" s="697"/>
      <c r="BF117" s="697"/>
      <c r="BG117" s="697"/>
      <c r="BH117" s="697"/>
      <c r="BI117" s="697"/>
      <c r="BJ117" s="697"/>
      <c r="BK117" s="697"/>
      <c r="BL117" s="697"/>
      <c r="BM117" s="697"/>
      <c r="BN117" s="697"/>
      <c r="BO117" s="697"/>
      <c r="BP117" s="697"/>
      <c r="BQ117" s="697"/>
      <c r="BR117" s="697"/>
      <c r="BS117" s="697"/>
      <c r="BT117" s="698"/>
      <c r="BU117" s="163"/>
    </row>
    <row r="118" spans="2:73" ht="15.6">
      <c r="B118" s="692"/>
      <c r="C118" s="692"/>
      <c r="D118" s="692"/>
      <c r="E118" s="692"/>
      <c r="F118" s="692"/>
      <c r="G118" s="692"/>
      <c r="H118" s="692"/>
      <c r="I118" s="644"/>
      <c r="J118" s="644"/>
      <c r="K118" s="633"/>
      <c r="L118" s="696"/>
      <c r="M118" s="697"/>
      <c r="N118" s="697"/>
      <c r="O118" s="697"/>
      <c r="P118" s="697"/>
      <c r="Q118" s="697"/>
      <c r="R118" s="697"/>
      <c r="S118" s="697"/>
      <c r="T118" s="697"/>
      <c r="U118" s="697"/>
      <c r="V118" s="697"/>
      <c r="W118" s="697"/>
      <c r="X118" s="697"/>
      <c r="Y118" s="697"/>
      <c r="Z118" s="697"/>
      <c r="AA118" s="697"/>
      <c r="AB118" s="697"/>
      <c r="AC118" s="697"/>
      <c r="AD118" s="697"/>
      <c r="AE118" s="697"/>
      <c r="AF118" s="697"/>
      <c r="AG118" s="697"/>
      <c r="AH118" s="697"/>
      <c r="AI118" s="697"/>
      <c r="AJ118" s="697"/>
      <c r="AK118" s="697"/>
      <c r="AL118" s="697"/>
      <c r="AM118" s="697"/>
      <c r="AN118" s="697"/>
      <c r="AO118" s="698"/>
      <c r="AP118" s="633"/>
      <c r="AQ118" s="696"/>
      <c r="AR118" s="697"/>
      <c r="AS118" s="697"/>
      <c r="AT118" s="697"/>
      <c r="AU118" s="697"/>
      <c r="AV118" s="697"/>
      <c r="AW118" s="697"/>
      <c r="AX118" s="697"/>
      <c r="AY118" s="697"/>
      <c r="AZ118" s="697"/>
      <c r="BA118" s="697"/>
      <c r="BB118" s="697"/>
      <c r="BC118" s="697"/>
      <c r="BD118" s="697"/>
      <c r="BE118" s="697"/>
      <c r="BF118" s="697"/>
      <c r="BG118" s="697"/>
      <c r="BH118" s="697"/>
      <c r="BI118" s="697"/>
      <c r="BJ118" s="697"/>
      <c r="BK118" s="697"/>
      <c r="BL118" s="697"/>
      <c r="BM118" s="697"/>
      <c r="BN118" s="697"/>
      <c r="BO118" s="697"/>
      <c r="BP118" s="697"/>
      <c r="BQ118" s="697"/>
      <c r="BR118" s="697"/>
      <c r="BS118" s="697"/>
      <c r="BT118" s="698"/>
      <c r="BU118" s="163"/>
    </row>
    <row r="119" spans="2:73" ht="15.6">
      <c r="B119" s="692"/>
      <c r="C119" s="692"/>
      <c r="D119" s="692"/>
      <c r="E119" s="692"/>
      <c r="F119" s="692"/>
      <c r="G119" s="692"/>
      <c r="H119" s="692"/>
      <c r="I119" s="644"/>
      <c r="J119" s="644"/>
      <c r="K119" s="633"/>
      <c r="L119" s="696"/>
      <c r="M119" s="697"/>
      <c r="N119" s="697"/>
      <c r="O119" s="697"/>
      <c r="P119" s="697"/>
      <c r="Q119" s="697"/>
      <c r="R119" s="697"/>
      <c r="S119" s="697"/>
      <c r="T119" s="697"/>
      <c r="U119" s="697"/>
      <c r="V119" s="697"/>
      <c r="W119" s="697"/>
      <c r="X119" s="697"/>
      <c r="Y119" s="697"/>
      <c r="Z119" s="697"/>
      <c r="AA119" s="697"/>
      <c r="AB119" s="697"/>
      <c r="AC119" s="697"/>
      <c r="AD119" s="697"/>
      <c r="AE119" s="697"/>
      <c r="AF119" s="697"/>
      <c r="AG119" s="697"/>
      <c r="AH119" s="697"/>
      <c r="AI119" s="697"/>
      <c r="AJ119" s="697"/>
      <c r="AK119" s="697"/>
      <c r="AL119" s="697"/>
      <c r="AM119" s="697"/>
      <c r="AN119" s="697"/>
      <c r="AO119" s="698"/>
      <c r="AP119" s="633"/>
      <c r="AQ119" s="696"/>
      <c r="AR119" s="697"/>
      <c r="AS119" s="697"/>
      <c r="AT119" s="697"/>
      <c r="AU119" s="697"/>
      <c r="AV119" s="697"/>
      <c r="AW119" s="697"/>
      <c r="AX119" s="697"/>
      <c r="AY119" s="697"/>
      <c r="AZ119" s="697"/>
      <c r="BA119" s="697"/>
      <c r="BB119" s="697"/>
      <c r="BC119" s="697"/>
      <c r="BD119" s="697"/>
      <c r="BE119" s="697"/>
      <c r="BF119" s="697"/>
      <c r="BG119" s="697"/>
      <c r="BH119" s="697"/>
      <c r="BI119" s="697"/>
      <c r="BJ119" s="697"/>
      <c r="BK119" s="697"/>
      <c r="BL119" s="697"/>
      <c r="BM119" s="697"/>
      <c r="BN119" s="697"/>
      <c r="BO119" s="697"/>
      <c r="BP119" s="697"/>
      <c r="BQ119" s="697"/>
      <c r="BR119" s="697"/>
      <c r="BS119" s="697"/>
      <c r="BT119" s="698"/>
      <c r="BU119" s="163"/>
    </row>
    <row r="120" spans="2:73">
      <c r="B120" s="692"/>
      <c r="C120" s="692"/>
      <c r="D120" s="692"/>
      <c r="E120" s="692"/>
      <c r="F120" s="692"/>
      <c r="G120" s="692"/>
      <c r="H120" s="692"/>
      <c r="I120" s="644"/>
      <c r="J120" s="644"/>
      <c r="K120" s="633"/>
      <c r="L120" s="696"/>
      <c r="M120" s="697"/>
      <c r="N120" s="697"/>
      <c r="O120" s="697"/>
      <c r="P120" s="697"/>
      <c r="Q120" s="697"/>
      <c r="R120" s="697"/>
      <c r="S120" s="697"/>
      <c r="T120" s="697"/>
      <c r="U120" s="697"/>
      <c r="V120" s="697"/>
      <c r="W120" s="697"/>
      <c r="X120" s="697"/>
      <c r="Y120" s="697"/>
      <c r="Z120" s="697"/>
      <c r="AA120" s="697"/>
      <c r="AB120" s="697"/>
      <c r="AC120" s="697"/>
      <c r="AD120" s="697"/>
      <c r="AE120" s="697"/>
      <c r="AF120" s="697"/>
      <c r="AG120" s="697"/>
      <c r="AH120" s="697"/>
      <c r="AI120" s="697"/>
      <c r="AJ120" s="697"/>
      <c r="AK120" s="697"/>
      <c r="AL120" s="697"/>
      <c r="AM120" s="697"/>
      <c r="AN120" s="697"/>
      <c r="AO120" s="698"/>
      <c r="AP120" s="633"/>
      <c r="AQ120" s="696"/>
      <c r="AR120" s="697"/>
      <c r="AS120" s="697"/>
      <c r="AT120" s="697"/>
      <c r="AU120" s="697"/>
      <c r="AV120" s="697"/>
      <c r="AW120" s="697"/>
      <c r="AX120" s="697"/>
      <c r="AY120" s="697"/>
      <c r="AZ120" s="697"/>
      <c r="BA120" s="697"/>
      <c r="BB120" s="697"/>
      <c r="BC120" s="697"/>
      <c r="BD120" s="697"/>
      <c r="BE120" s="697"/>
      <c r="BF120" s="697"/>
      <c r="BG120" s="697"/>
      <c r="BH120" s="697"/>
      <c r="BI120" s="697"/>
      <c r="BJ120" s="697"/>
      <c r="BK120" s="697"/>
      <c r="BL120" s="697"/>
      <c r="BM120" s="697"/>
      <c r="BN120" s="697"/>
      <c r="BO120" s="697"/>
      <c r="BP120" s="697"/>
      <c r="BQ120" s="697"/>
      <c r="BR120" s="697"/>
      <c r="BS120" s="697"/>
      <c r="BT120" s="698"/>
    </row>
    <row r="121" spans="2:73" ht="15.6">
      <c r="B121" s="692"/>
      <c r="C121" s="692"/>
      <c r="D121" s="692"/>
      <c r="E121" s="692"/>
      <c r="F121" s="692"/>
      <c r="G121" s="692"/>
      <c r="H121" s="692"/>
      <c r="I121" s="644"/>
      <c r="J121" s="644"/>
      <c r="K121" s="633"/>
      <c r="L121" s="696"/>
      <c r="M121" s="697"/>
      <c r="N121" s="697"/>
      <c r="O121" s="697"/>
      <c r="P121" s="697"/>
      <c r="Q121" s="697"/>
      <c r="R121" s="697"/>
      <c r="S121" s="697"/>
      <c r="T121" s="697"/>
      <c r="U121" s="697"/>
      <c r="V121" s="697"/>
      <c r="W121" s="697"/>
      <c r="X121" s="697"/>
      <c r="Y121" s="697"/>
      <c r="Z121" s="697"/>
      <c r="AA121" s="697"/>
      <c r="AB121" s="697"/>
      <c r="AC121" s="697"/>
      <c r="AD121" s="697"/>
      <c r="AE121" s="697"/>
      <c r="AF121" s="697"/>
      <c r="AG121" s="697"/>
      <c r="AH121" s="697"/>
      <c r="AI121" s="697"/>
      <c r="AJ121" s="697"/>
      <c r="AK121" s="697"/>
      <c r="AL121" s="697"/>
      <c r="AM121" s="697"/>
      <c r="AN121" s="697"/>
      <c r="AO121" s="698"/>
      <c r="AP121" s="633"/>
      <c r="AQ121" s="696"/>
      <c r="AR121" s="697"/>
      <c r="AS121" s="697"/>
      <c r="AT121" s="697"/>
      <c r="AU121" s="697"/>
      <c r="AV121" s="697"/>
      <c r="AW121" s="697"/>
      <c r="AX121" s="697"/>
      <c r="AY121" s="697"/>
      <c r="AZ121" s="697"/>
      <c r="BA121" s="697"/>
      <c r="BB121" s="697"/>
      <c r="BC121" s="697"/>
      <c r="BD121" s="697"/>
      <c r="BE121" s="697"/>
      <c r="BF121" s="697"/>
      <c r="BG121" s="697"/>
      <c r="BH121" s="697"/>
      <c r="BI121" s="697"/>
      <c r="BJ121" s="697"/>
      <c r="BK121" s="697"/>
      <c r="BL121" s="697"/>
      <c r="BM121" s="697"/>
      <c r="BN121" s="697"/>
      <c r="BO121" s="697"/>
      <c r="BP121" s="697"/>
      <c r="BQ121" s="697"/>
      <c r="BR121" s="697"/>
      <c r="BS121" s="697"/>
      <c r="BT121" s="698"/>
      <c r="BU121" s="163"/>
    </row>
    <row r="122" spans="2:73" ht="15.6">
      <c r="B122" s="692"/>
      <c r="C122" s="692"/>
      <c r="D122" s="692"/>
      <c r="E122" s="692"/>
      <c r="F122" s="692"/>
      <c r="G122" s="692"/>
      <c r="H122" s="692"/>
      <c r="I122" s="644"/>
      <c r="J122" s="644"/>
      <c r="K122" s="633"/>
      <c r="L122" s="699"/>
      <c r="M122" s="700"/>
      <c r="N122" s="700"/>
      <c r="O122" s="700"/>
      <c r="P122" s="700"/>
      <c r="Q122" s="700"/>
      <c r="R122" s="700"/>
      <c r="S122" s="700"/>
      <c r="T122" s="700"/>
      <c r="U122" s="700"/>
      <c r="V122" s="700"/>
      <c r="W122" s="700"/>
      <c r="X122" s="700"/>
      <c r="Y122" s="700"/>
      <c r="Z122" s="700"/>
      <c r="AA122" s="700"/>
      <c r="AB122" s="700"/>
      <c r="AC122" s="700"/>
      <c r="AD122" s="700"/>
      <c r="AE122" s="700"/>
      <c r="AF122" s="700"/>
      <c r="AG122" s="700"/>
      <c r="AH122" s="700"/>
      <c r="AI122" s="700"/>
      <c r="AJ122" s="700"/>
      <c r="AK122" s="700"/>
      <c r="AL122" s="700"/>
      <c r="AM122" s="700"/>
      <c r="AN122" s="700"/>
      <c r="AO122" s="701"/>
      <c r="AP122" s="633"/>
      <c r="AQ122" s="699"/>
      <c r="AR122" s="700"/>
      <c r="AS122" s="700"/>
      <c r="AT122" s="700"/>
      <c r="AU122" s="700"/>
      <c r="AV122" s="700"/>
      <c r="AW122" s="700"/>
      <c r="AX122" s="700"/>
      <c r="AY122" s="700"/>
      <c r="AZ122" s="700"/>
      <c r="BA122" s="700"/>
      <c r="BB122" s="700"/>
      <c r="BC122" s="700"/>
      <c r="BD122" s="700"/>
      <c r="BE122" s="700"/>
      <c r="BF122" s="700"/>
      <c r="BG122" s="700"/>
      <c r="BH122" s="700"/>
      <c r="BI122" s="700"/>
      <c r="BJ122" s="700"/>
      <c r="BK122" s="700"/>
      <c r="BL122" s="700"/>
      <c r="BM122" s="700"/>
      <c r="BN122" s="700"/>
      <c r="BO122" s="700"/>
      <c r="BP122" s="700"/>
      <c r="BQ122" s="700"/>
      <c r="BR122" s="700"/>
      <c r="BS122" s="700"/>
      <c r="BT122" s="701"/>
      <c r="BU122" s="163"/>
    </row>
  </sheetData>
  <autoFilter ref="C26:BT26">
    <sortState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2:U225"/>
  <sheetViews>
    <sheetView showGridLines="0" topLeftCell="A133" zoomScale="90" zoomScaleNormal="90" workbookViewId="0">
      <selection activeCell="C171" sqref="C171"/>
    </sheetView>
  </sheetViews>
  <sheetFormatPr defaultColWidth="9.109375" defaultRowHeight="14.4"/>
  <cols>
    <col min="1" max="1" width="9.109375" style="12"/>
    <col min="2" max="2" width="10.109375" style="12" customWidth="1"/>
    <col min="3" max="3" width="11.33203125" style="12" customWidth="1"/>
    <col min="4" max="4" width="13.33203125" style="12" customWidth="1"/>
    <col min="5" max="5" width="12.88671875" style="12" customWidth="1"/>
    <col min="6" max="6" width="12" style="12" customWidth="1"/>
    <col min="7" max="7" width="9.109375" style="12"/>
    <col min="8" max="8" width="24.44140625" style="12" customWidth="1"/>
    <col min="9" max="9" width="11.109375" style="12" customWidth="1"/>
    <col min="10" max="10" width="9.109375" style="12"/>
    <col min="11" max="11" width="11.44140625" style="12" customWidth="1"/>
    <col min="12" max="12" width="9.109375" style="12"/>
    <col min="13" max="13" width="26" style="12" customWidth="1"/>
    <col min="14" max="14" width="9.88671875" style="12" customWidth="1"/>
    <col min="15" max="15" width="9.109375" style="12"/>
    <col min="16" max="16" width="9.88671875" style="12" customWidth="1"/>
    <col min="17" max="16384" width="9.109375" style="12"/>
  </cols>
  <sheetData>
    <row r="12" spans="1:17" ht="24" customHeight="1" thickBot="1"/>
    <row r="13" spans="1:17" s="9" customFormat="1" ht="23.4" customHeight="1" thickBot="1">
      <c r="A13" s="588"/>
      <c r="B13" s="588" t="s">
        <v>171</v>
      </c>
      <c r="D13" s="126" t="s">
        <v>175</v>
      </c>
      <c r="E13" s="744"/>
      <c r="F13" s="177"/>
      <c r="G13" s="178"/>
      <c r="H13" s="179"/>
      <c r="K13" s="179"/>
      <c r="L13" s="177"/>
      <c r="M13" s="177"/>
      <c r="N13" s="177"/>
      <c r="O13" s="177"/>
      <c r="P13" s="177"/>
      <c r="Q13" s="180"/>
    </row>
    <row r="14" spans="1:17" s="9" customFormat="1" ht="15.6" customHeight="1">
      <c r="B14" s="551"/>
      <c r="D14" s="17"/>
      <c r="E14" s="17"/>
      <c r="F14" s="177"/>
      <c r="G14" s="178"/>
      <c r="H14" s="179"/>
      <c r="K14" s="179"/>
      <c r="L14" s="177"/>
      <c r="M14" s="177"/>
      <c r="N14" s="177"/>
      <c r="O14" s="177"/>
      <c r="P14" s="177"/>
      <c r="Q14" s="180"/>
    </row>
    <row r="15" spans="1:17" ht="15.6">
      <c r="B15" s="588" t="s">
        <v>504</v>
      </c>
    </row>
    <row r="16" spans="1:17" ht="15.6">
      <c r="B16" s="588"/>
    </row>
    <row r="17" spans="2:21" s="668" customFormat="1" ht="20.399999999999999" customHeight="1">
      <c r="B17" s="666" t="s">
        <v>667</v>
      </c>
      <c r="C17" s="667"/>
      <c r="D17" s="667"/>
      <c r="E17" s="667"/>
      <c r="F17" s="667"/>
      <c r="G17" s="667"/>
      <c r="H17" s="667"/>
      <c r="I17" s="667"/>
      <c r="J17" s="667"/>
      <c r="K17" s="667"/>
      <c r="L17" s="667"/>
      <c r="M17" s="667"/>
      <c r="N17" s="667"/>
      <c r="O17" s="667"/>
      <c r="P17" s="667"/>
      <c r="Q17" s="667"/>
      <c r="R17" s="667"/>
      <c r="S17" s="667"/>
      <c r="T17" s="667"/>
      <c r="U17" s="667"/>
    </row>
    <row r="18" spans="2:21" ht="60" customHeight="1">
      <c r="B18" s="869" t="s">
        <v>702</v>
      </c>
      <c r="C18" s="869"/>
      <c r="D18" s="869"/>
      <c r="E18" s="869"/>
      <c r="F18" s="869"/>
      <c r="G18" s="869"/>
      <c r="H18" s="869"/>
      <c r="I18" s="869"/>
      <c r="J18" s="869"/>
      <c r="K18" s="869"/>
      <c r="L18" s="869"/>
      <c r="M18" s="869"/>
      <c r="N18" s="869"/>
      <c r="O18" s="869"/>
      <c r="P18" s="869"/>
      <c r="Q18" s="869"/>
      <c r="R18" s="869"/>
      <c r="S18" s="869"/>
      <c r="T18" s="869"/>
      <c r="U18" s="869"/>
    </row>
    <row r="20" spans="2:21" ht="21">
      <c r="B20" s="759" t="s">
        <v>815</v>
      </c>
    </row>
    <row r="22" spans="2:21" ht="28.8">
      <c r="B22" s="769" t="s">
        <v>234</v>
      </c>
      <c r="C22" s="769" t="s">
        <v>813</v>
      </c>
      <c r="D22" s="769" t="s">
        <v>687</v>
      </c>
      <c r="E22" s="769" t="s">
        <v>814</v>
      </c>
    </row>
    <row r="23" spans="2:21">
      <c r="B23" s="746">
        <v>2012</v>
      </c>
      <c r="C23" s="792">
        <v>151761.5</v>
      </c>
      <c r="D23" s="793">
        <v>0.76</v>
      </c>
      <c r="E23" s="791">
        <f t="shared" ref="E23:E29" si="0">D23*C23</f>
        <v>115338.74</v>
      </c>
    </row>
    <row r="24" spans="2:21">
      <c r="B24" s="746">
        <v>2013</v>
      </c>
      <c r="C24" s="792">
        <v>443833.2</v>
      </c>
      <c r="D24" s="793">
        <v>0.71</v>
      </c>
      <c r="E24" s="791">
        <f t="shared" si="0"/>
        <v>315121.57199999999</v>
      </c>
    </row>
    <row r="25" spans="2:21">
      <c r="B25" s="746">
        <v>2014</v>
      </c>
      <c r="C25" s="792">
        <v>1045107.2200000001</v>
      </c>
      <c r="D25" s="793">
        <v>0.7</v>
      </c>
      <c r="E25" s="791">
        <f t="shared" si="0"/>
        <v>731575.054</v>
      </c>
    </row>
    <row r="26" spans="2:21">
      <c r="B26" s="746">
        <v>2015</v>
      </c>
      <c r="C26" s="792">
        <v>226162</v>
      </c>
      <c r="D26" s="793">
        <v>0.8296593186372746</v>
      </c>
      <c r="E26" s="791">
        <f t="shared" si="0"/>
        <v>187637.41082164331</v>
      </c>
    </row>
    <row r="27" spans="2:21">
      <c r="B27" s="746">
        <v>2016</v>
      </c>
      <c r="C27" s="792">
        <v>0</v>
      </c>
      <c r="D27" s="793">
        <v>0.79396821991947697</v>
      </c>
      <c r="E27" s="791">
        <f t="shared" si="0"/>
        <v>0</v>
      </c>
    </row>
    <row r="28" spans="2:21">
      <c r="B28" s="746">
        <v>2017</v>
      </c>
      <c r="C28" s="792">
        <v>0</v>
      </c>
      <c r="D28" s="793">
        <v>0.87188399999999999</v>
      </c>
      <c r="E28" s="791">
        <f t="shared" si="0"/>
        <v>0</v>
      </c>
    </row>
    <row r="29" spans="2:21">
      <c r="B29" s="746">
        <v>2018</v>
      </c>
      <c r="C29" s="792">
        <v>297738</v>
      </c>
      <c r="D29" s="793">
        <v>0.86632374069307361</v>
      </c>
      <c r="E29" s="791">
        <f t="shared" si="0"/>
        <v>257937.49790647434</v>
      </c>
    </row>
    <row r="31" spans="2:21" ht="21">
      <c r="B31" s="759" t="s">
        <v>769</v>
      </c>
      <c r="C31"/>
      <c r="D31"/>
      <c r="E31"/>
      <c r="F31"/>
      <c r="G31"/>
      <c r="H31"/>
      <c r="I31"/>
      <c r="J31"/>
      <c r="K31"/>
      <c r="L31"/>
      <c r="M31"/>
      <c r="N31"/>
      <c r="O31"/>
      <c r="P31"/>
    </row>
    <row r="32" spans="2:21">
      <c r="C32"/>
      <c r="D32"/>
      <c r="E32"/>
      <c r="F32"/>
      <c r="G32"/>
      <c r="H32"/>
      <c r="I32"/>
      <c r="J32"/>
      <c r="K32"/>
      <c r="L32"/>
      <c r="M32"/>
      <c r="N32"/>
      <c r="O32"/>
      <c r="P32"/>
    </row>
    <row r="33" spans="2:16" ht="21">
      <c r="B33" s="759" t="s">
        <v>770</v>
      </c>
      <c r="C33"/>
      <c r="D33"/>
      <c r="E33"/>
      <c r="F33"/>
      <c r="G33"/>
      <c r="H33" s="759" t="s">
        <v>771</v>
      </c>
      <c r="I33" s="760"/>
      <c r="J33" s="760"/>
      <c r="K33" s="760"/>
      <c r="L33" s="760"/>
      <c r="M33" s="760"/>
      <c r="N33" s="760"/>
      <c r="O33" s="760"/>
      <c r="P33" s="760"/>
    </row>
    <row r="34" spans="2:16">
      <c r="B34"/>
      <c r="C34"/>
      <c r="D34"/>
      <c r="E34"/>
      <c r="F34"/>
      <c r="G34"/>
      <c r="H34" s="760" t="s">
        <v>690</v>
      </c>
      <c r="I34" s="760"/>
      <c r="J34" s="760"/>
      <c r="K34" s="760"/>
      <c r="L34" s="760"/>
      <c r="M34" s="760" t="s">
        <v>691</v>
      </c>
      <c r="N34" s="760"/>
      <c r="O34" s="760"/>
      <c r="P34" s="760"/>
    </row>
    <row r="35" spans="2:16" ht="43.2">
      <c r="B35" s="870" t="s">
        <v>683</v>
      </c>
      <c r="C35" s="871"/>
      <c r="D35" s="871"/>
      <c r="E35" s="871"/>
      <c r="F35" s="872"/>
      <c r="G35"/>
      <c r="H35" s="769" t="s">
        <v>688</v>
      </c>
      <c r="I35" s="769" t="s">
        <v>723</v>
      </c>
      <c r="J35" s="769" t="s">
        <v>689</v>
      </c>
      <c r="K35" s="769" t="s">
        <v>684</v>
      </c>
      <c r="L35" s="760"/>
      <c r="M35" s="769" t="s">
        <v>688</v>
      </c>
      <c r="N35" s="769" t="s">
        <v>723</v>
      </c>
      <c r="O35" s="769" t="s">
        <v>689</v>
      </c>
      <c r="P35" s="769" t="s">
        <v>684</v>
      </c>
    </row>
    <row r="36" spans="2:16" ht="43.2">
      <c r="B36" s="769" t="s">
        <v>234</v>
      </c>
      <c r="C36" s="769" t="s">
        <v>772</v>
      </c>
      <c r="D36" s="769" t="s">
        <v>685</v>
      </c>
      <c r="E36" s="769" t="s">
        <v>687</v>
      </c>
      <c r="F36" s="769" t="s">
        <v>686</v>
      </c>
      <c r="G36"/>
      <c r="H36" s="769"/>
      <c r="I36" s="769" t="s">
        <v>698</v>
      </c>
      <c r="J36" s="769" t="s">
        <v>699</v>
      </c>
      <c r="K36" s="769" t="s">
        <v>724</v>
      </c>
      <c r="L36" s="760"/>
      <c r="M36" s="769"/>
      <c r="N36" s="769" t="s">
        <v>700</v>
      </c>
      <c r="O36" s="769" t="s">
        <v>701</v>
      </c>
      <c r="P36" s="769" t="s">
        <v>725</v>
      </c>
    </row>
    <row r="37" spans="2:16">
      <c r="B37" s="769"/>
      <c r="C37" s="769" t="s">
        <v>694</v>
      </c>
      <c r="D37" s="769" t="s">
        <v>695</v>
      </c>
      <c r="E37" s="769" t="s">
        <v>696</v>
      </c>
      <c r="F37" s="769" t="s">
        <v>697</v>
      </c>
      <c r="G37"/>
      <c r="H37" s="761" t="s">
        <v>773</v>
      </c>
      <c r="I37" s="761">
        <v>95</v>
      </c>
      <c r="J37" s="761">
        <v>16</v>
      </c>
      <c r="K37" s="761">
        <f>J37*I37/1000</f>
        <v>1.52</v>
      </c>
      <c r="L37" s="760"/>
      <c r="M37" s="761" t="s">
        <v>774</v>
      </c>
      <c r="N37" s="761">
        <v>35</v>
      </c>
      <c r="O37" s="761">
        <v>12</v>
      </c>
      <c r="P37" s="761">
        <f t="shared" ref="P37:P41" si="1">O37*N37/1000</f>
        <v>0.42</v>
      </c>
    </row>
    <row r="38" spans="2:16">
      <c r="B38" s="786" t="s">
        <v>775</v>
      </c>
      <c r="C38" s="750">
        <f>K62</f>
        <v>69.355000000000004</v>
      </c>
      <c r="D38" s="787">
        <f>K62-P62</f>
        <v>37.015000000000001</v>
      </c>
      <c r="E38" s="790">
        <v>0.76</v>
      </c>
      <c r="F38" s="752">
        <f>E38*D38</f>
        <v>28.131399999999999</v>
      </c>
      <c r="G38"/>
      <c r="H38" s="761" t="s">
        <v>773</v>
      </c>
      <c r="I38" s="761">
        <v>130</v>
      </c>
      <c r="J38" s="761">
        <v>195</v>
      </c>
      <c r="K38" s="761">
        <f t="shared" ref="K38:K41" si="2">J38*I38/1000</f>
        <v>25.35</v>
      </c>
      <c r="L38" s="760"/>
      <c r="M38" s="761" t="s">
        <v>774</v>
      </c>
      <c r="N38" s="761">
        <v>52</v>
      </c>
      <c r="O38" s="761">
        <v>11</v>
      </c>
      <c r="P38" s="761">
        <f t="shared" si="1"/>
        <v>0.57199999999999995</v>
      </c>
    </row>
    <row r="39" spans="2:16">
      <c r="B39" s="742" t="s">
        <v>776</v>
      </c>
      <c r="C39" s="751"/>
      <c r="D39" s="747"/>
      <c r="E39" s="741"/>
      <c r="F39" s="762">
        <f>F38*12</f>
        <v>337.57679999999999</v>
      </c>
      <c r="G39"/>
      <c r="H39" s="761" t="s">
        <v>773</v>
      </c>
      <c r="I39" s="761">
        <v>175</v>
      </c>
      <c r="J39" s="761">
        <v>8</v>
      </c>
      <c r="K39" s="761">
        <f t="shared" si="2"/>
        <v>1.4</v>
      </c>
      <c r="L39" s="760"/>
      <c r="M39" s="761" t="s">
        <v>774</v>
      </c>
      <c r="N39" s="761">
        <v>60</v>
      </c>
      <c r="O39" s="761">
        <v>169</v>
      </c>
      <c r="P39" s="761">
        <f t="shared" si="1"/>
        <v>10.14</v>
      </c>
    </row>
    <row r="40" spans="2:16">
      <c r="B40" s="742" t="s">
        <v>777</v>
      </c>
      <c r="C40" s="741"/>
      <c r="D40" s="741"/>
      <c r="E40" s="741"/>
      <c r="F40" s="762">
        <f t="shared" ref="F40:F43" si="3">F39</f>
        <v>337.57679999999999</v>
      </c>
      <c r="G40"/>
      <c r="H40" s="761" t="s">
        <v>773</v>
      </c>
      <c r="I40" s="761">
        <v>190</v>
      </c>
      <c r="J40" s="761">
        <v>205</v>
      </c>
      <c r="K40" s="761">
        <f t="shared" si="2"/>
        <v>38.950000000000003</v>
      </c>
      <c r="L40" s="760"/>
      <c r="M40" s="761" t="s">
        <v>774</v>
      </c>
      <c r="N40" s="761">
        <v>88</v>
      </c>
      <c r="O40" s="761">
        <v>149</v>
      </c>
      <c r="P40" s="761">
        <f t="shared" si="1"/>
        <v>13.112</v>
      </c>
    </row>
    <row r="41" spans="2:16">
      <c r="B41" s="742" t="s">
        <v>778</v>
      </c>
      <c r="C41" s="741"/>
      <c r="D41" s="741"/>
      <c r="E41" s="741"/>
      <c r="F41" s="762">
        <f t="shared" si="3"/>
        <v>337.57679999999999</v>
      </c>
      <c r="G41"/>
      <c r="H41" s="761" t="s">
        <v>773</v>
      </c>
      <c r="I41" s="761">
        <v>305</v>
      </c>
      <c r="J41" s="761">
        <v>7</v>
      </c>
      <c r="K41" s="761">
        <f t="shared" si="2"/>
        <v>2.1349999999999998</v>
      </c>
      <c r="L41" s="760"/>
      <c r="M41" s="761" t="s">
        <v>774</v>
      </c>
      <c r="N41" s="761">
        <v>92</v>
      </c>
      <c r="O41" s="761">
        <v>88</v>
      </c>
      <c r="P41" s="761">
        <f t="shared" si="1"/>
        <v>8.0960000000000001</v>
      </c>
    </row>
    <row r="42" spans="2:16">
      <c r="B42" s="742" t="s">
        <v>779</v>
      </c>
      <c r="C42" s="741"/>
      <c r="D42" s="741"/>
      <c r="E42" s="741"/>
      <c r="F42" s="762">
        <f t="shared" si="3"/>
        <v>337.57679999999999</v>
      </c>
      <c r="G42"/>
      <c r="H42" s="761"/>
      <c r="I42" s="761"/>
      <c r="J42" s="761"/>
      <c r="K42" s="761"/>
      <c r="L42" s="760"/>
      <c r="M42" s="761"/>
      <c r="N42" s="761"/>
      <c r="O42" s="761"/>
      <c r="P42" s="761"/>
    </row>
    <row r="43" spans="2:16">
      <c r="B43" s="742" t="s">
        <v>780</v>
      </c>
      <c r="C43" s="741"/>
      <c r="D43" s="741"/>
      <c r="E43" s="741"/>
      <c r="F43" s="762">
        <f t="shared" si="3"/>
        <v>337.57679999999999</v>
      </c>
      <c r="G43"/>
      <c r="H43" s="761"/>
      <c r="I43" s="761"/>
      <c r="J43" s="761"/>
      <c r="K43" s="761"/>
      <c r="L43" s="760"/>
      <c r="M43" s="761"/>
      <c r="N43" s="761"/>
      <c r="O43" s="761"/>
      <c r="P43" s="761"/>
    </row>
    <row r="44" spans="2:16">
      <c r="B44"/>
      <c r="C44"/>
      <c r="D44"/>
      <c r="E44"/>
      <c r="F44"/>
      <c r="G44"/>
      <c r="H44" s="763"/>
      <c r="I44" s="764"/>
      <c r="J44" s="764"/>
      <c r="K44" s="765"/>
      <c r="L44"/>
      <c r="M44" s="761"/>
      <c r="N44" s="761"/>
      <c r="O44" s="761"/>
      <c r="P44" s="761"/>
    </row>
    <row r="45" spans="2:16" hidden="1">
      <c r="B45"/>
      <c r="C45"/>
      <c r="D45"/>
      <c r="E45"/>
      <c r="F45"/>
      <c r="G45"/>
      <c r="H45" s="763"/>
      <c r="I45" s="764"/>
      <c r="J45" s="764"/>
      <c r="K45" s="765"/>
      <c r="L45"/>
      <c r="M45" s="761"/>
      <c r="N45" s="761"/>
      <c r="O45" s="761"/>
      <c r="P45" s="761"/>
    </row>
    <row r="46" spans="2:16" hidden="1">
      <c r="B46"/>
      <c r="C46"/>
      <c r="D46"/>
      <c r="E46"/>
      <c r="F46"/>
      <c r="G46"/>
      <c r="H46" s="763"/>
      <c r="I46" s="764"/>
      <c r="J46" s="764"/>
      <c r="K46" s="765"/>
      <c r="L46"/>
      <c r="M46" s="761"/>
      <c r="N46" s="761"/>
      <c r="O46" s="761"/>
      <c r="P46" s="761"/>
    </row>
    <row r="47" spans="2:16" hidden="1">
      <c r="B47"/>
      <c r="C47"/>
      <c r="D47"/>
      <c r="E47"/>
      <c r="F47"/>
      <c r="G47"/>
      <c r="H47" s="763"/>
      <c r="I47" s="764"/>
      <c r="J47" s="764"/>
      <c r="K47" s="765"/>
      <c r="L47"/>
      <c r="M47" s="761"/>
      <c r="N47" s="761"/>
      <c r="O47" s="761"/>
      <c r="P47" s="761"/>
    </row>
    <row r="48" spans="2:16" hidden="1">
      <c r="B48"/>
      <c r="C48"/>
      <c r="D48"/>
      <c r="E48"/>
      <c r="F48"/>
      <c r="G48"/>
      <c r="H48" s="763"/>
      <c r="I48" s="764"/>
      <c r="J48" s="764"/>
      <c r="K48" s="765"/>
      <c r="L48"/>
      <c r="M48" s="761"/>
      <c r="N48" s="761"/>
      <c r="O48" s="761"/>
      <c r="P48" s="761"/>
    </row>
    <row r="49" spans="2:16" hidden="1">
      <c r="B49"/>
      <c r="C49"/>
      <c r="D49"/>
      <c r="E49"/>
      <c r="F49"/>
      <c r="G49"/>
      <c r="H49" s="763"/>
      <c r="I49" s="764"/>
      <c r="J49" s="764"/>
      <c r="K49" s="765"/>
      <c r="L49"/>
      <c r="M49" s="761"/>
      <c r="N49" s="761"/>
      <c r="O49" s="761"/>
      <c r="P49" s="761"/>
    </row>
    <row r="50" spans="2:16" hidden="1">
      <c r="B50"/>
      <c r="C50"/>
      <c r="D50"/>
      <c r="E50"/>
      <c r="F50"/>
      <c r="G50"/>
      <c r="H50" s="763"/>
      <c r="I50" s="764"/>
      <c r="J50" s="764"/>
      <c r="K50" s="765"/>
      <c r="L50"/>
      <c r="M50" s="761"/>
      <c r="N50" s="761"/>
      <c r="O50" s="761"/>
      <c r="P50" s="761"/>
    </row>
    <row r="51" spans="2:16" hidden="1">
      <c r="B51"/>
      <c r="C51"/>
      <c r="D51"/>
      <c r="E51"/>
      <c r="F51"/>
      <c r="G51"/>
      <c r="H51" s="763"/>
      <c r="I51" s="764"/>
      <c r="J51" s="764"/>
      <c r="K51" s="765"/>
      <c r="L51"/>
      <c r="M51" s="761"/>
      <c r="N51" s="761"/>
      <c r="O51" s="761"/>
      <c r="P51" s="761"/>
    </row>
    <row r="52" spans="2:16" hidden="1">
      <c r="B52"/>
      <c r="C52"/>
      <c r="D52"/>
      <c r="E52"/>
      <c r="F52"/>
      <c r="G52"/>
      <c r="H52" s="763"/>
      <c r="I52" s="764"/>
      <c r="J52" s="764"/>
      <c r="K52" s="765"/>
      <c r="L52"/>
      <c r="M52" s="761"/>
      <c r="N52" s="761"/>
      <c r="O52" s="761"/>
      <c r="P52" s="761"/>
    </row>
    <row r="53" spans="2:16" hidden="1">
      <c r="B53"/>
      <c r="C53"/>
      <c r="D53"/>
      <c r="E53"/>
      <c r="F53"/>
      <c r="G53"/>
      <c r="H53" s="763"/>
      <c r="I53" s="764"/>
      <c r="J53" s="764"/>
      <c r="K53" s="765"/>
      <c r="L53"/>
      <c r="M53" s="761"/>
      <c r="N53" s="761"/>
      <c r="O53" s="761"/>
      <c r="P53" s="761"/>
    </row>
    <row r="54" spans="2:16" hidden="1">
      <c r="B54"/>
      <c r="C54"/>
      <c r="D54"/>
      <c r="E54"/>
      <c r="F54"/>
      <c r="G54"/>
      <c r="H54" s="763"/>
      <c r="I54" s="764"/>
      <c r="J54" s="764"/>
      <c r="K54" s="765"/>
      <c r="L54"/>
      <c r="M54" s="761"/>
      <c r="N54" s="761"/>
      <c r="O54" s="761"/>
      <c r="P54" s="761"/>
    </row>
    <row r="55" spans="2:16" hidden="1">
      <c r="B55"/>
      <c r="C55"/>
      <c r="D55"/>
      <c r="E55"/>
      <c r="F55"/>
      <c r="G55"/>
      <c r="H55" s="763"/>
      <c r="I55" s="764"/>
      <c r="J55" s="764"/>
      <c r="K55" s="765"/>
      <c r="L55"/>
      <c r="M55" s="761"/>
      <c r="N55" s="761"/>
      <c r="O55" s="761"/>
      <c r="P55" s="761"/>
    </row>
    <row r="56" spans="2:16" hidden="1">
      <c r="B56"/>
      <c r="C56"/>
      <c r="D56"/>
      <c r="E56"/>
      <c r="F56"/>
      <c r="G56"/>
      <c r="H56" s="763"/>
      <c r="I56" s="764"/>
      <c r="J56" s="764"/>
      <c r="K56" s="765"/>
      <c r="L56"/>
      <c r="M56" s="761"/>
      <c r="N56" s="761"/>
      <c r="O56" s="761"/>
      <c r="P56" s="761"/>
    </row>
    <row r="57" spans="2:16" hidden="1">
      <c r="B57"/>
      <c r="C57"/>
      <c r="D57"/>
      <c r="E57"/>
      <c r="F57"/>
      <c r="G57"/>
      <c r="H57" s="763"/>
      <c r="I57" s="764"/>
      <c r="J57" s="764"/>
      <c r="K57" s="765"/>
      <c r="L57"/>
      <c r="M57" s="761"/>
      <c r="N57" s="761"/>
      <c r="O57" s="761"/>
      <c r="P57" s="761"/>
    </row>
    <row r="58" spans="2:16" hidden="1">
      <c r="B58"/>
      <c r="C58"/>
      <c r="D58"/>
      <c r="E58"/>
      <c r="F58"/>
      <c r="G58"/>
      <c r="H58" s="763"/>
      <c r="I58" s="764"/>
      <c r="J58" s="764"/>
      <c r="K58" s="765"/>
      <c r="L58"/>
      <c r="M58" s="761"/>
      <c r="N58" s="761"/>
      <c r="O58" s="761"/>
      <c r="P58" s="761"/>
    </row>
    <row r="59" spans="2:16" hidden="1">
      <c r="B59"/>
      <c r="C59"/>
      <c r="D59"/>
      <c r="E59"/>
      <c r="F59"/>
      <c r="G59"/>
      <c r="H59" s="763"/>
      <c r="I59" s="764"/>
      <c r="J59" s="764"/>
      <c r="K59" s="765"/>
      <c r="L59"/>
      <c r="M59" s="761"/>
      <c r="N59" s="761"/>
      <c r="O59" s="761"/>
      <c r="P59" s="761"/>
    </row>
    <row r="60" spans="2:16" hidden="1">
      <c r="B60"/>
      <c r="C60"/>
      <c r="D60"/>
      <c r="E60"/>
      <c r="F60"/>
      <c r="G60"/>
      <c r="H60" s="763"/>
      <c r="I60" s="764"/>
      <c r="J60" s="764"/>
      <c r="K60" s="765"/>
      <c r="L60"/>
      <c r="M60" s="761"/>
      <c r="N60" s="761"/>
      <c r="O60" s="761"/>
      <c r="P60" s="761"/>
    </row>
    <row r="61" spans="2:16" hidden="1">
      <c r="B61"/>
      <c r="C61"/>
      <c r="D61"/>
      <c r="E61"/>
      <c r="F61"/>
      <c r="G61"/>
      <c r="H61" s="763"/>
      <c r="I61" s="764"/>
      <c r="J61" s="764"/>
      <c r="K61" s="765"/>
      <c r="L61"/>
      <c r="M61" s="761"/>
      <c r="N61" s="761"/>
      <c r="O61" s="761"/>
      <c r="P61" s="761"/>
    </row>
    <row r="62" spans="2:16">
      <c r="B62"/>
      <c r="C62"/>
      <c r="D62"/>
      <c r="E62"/>
      <c r="F62"/>
      <c r="G62"/>
      <c r="H62" s="763" t="s">
        <v>26</v>
      </c>
      <c r="I62" s="764"/>
      <c r="J62" s="764">
        <f>SUM(J37:J61)</f>
        <v>431</v>
      </c>
      <c r="K62" s="766">
        <f>SUM(K37:K61)</f>
        <v>69.355000000000004</v>
      </c>
      <c r="L62"/>
      <c r="M62" s="763" t="s">
        <v>26</v>
      </c>
      <c r="N62" s="764"/>
      <c r="O62" s="764">
        <f>SUM(O37:O61)</f>
        <v>429</v>
      </c>
      <c r="P62" s="766">
        <f>SUM(P37:P61)</f>
        <v>32.340000000000003</v>
      </c>
    </row>
    <row r="63" spans="2:16">
      <c r="C63"/>
      <c r="D63"/>
      <c r="E63"/>
      <c r="F63"/>
      <c r="G63"/>
      <c r="H63"/>
      <c r="I63"/>
      <c r="J63"/>
      <c r="K63"/>
      <c r="L63"/>
      <c r="M63"/>
      <c r="N63"/>
      <c r="O63"/>
      <c r="P63"/>
    </row>
    <row r="64" spans="2:16">
      <c r="B64" s="12" t="s">
        <v>818</v>
      </c>
      <c r="C64" t="s">
        <v>817</v>
      </c>
      <c r="D64"/>
      <c r="E64"/>
      <c r="F64"/>
      <c r="G64"/>
      <c r="H64"/>
      <c r="I64"/>
      <c r="J64"/>
      <c r="K64"/>
      <c r="L64"/>
      <c r="M64"/>
      <c r="N64"/>
      <c r="O64"/>
      <c r="P64"/>
    </row>
    <row r="65" spans="2:16">
      <c r="B65"/>
      <c r="C65" t="s">
        <v>819</v>
      </c>
      <c r="D65"/>
      <c r="E65"/>
      <c r="F65"/>
      <c r="G65"/>
      <c r="H65"/>
      <c r="I65"/>
      <c r="J65"/>
      <c r="K65"/>
      <c r="L65"/>
      <c r="M65"/>
      <c r="N65"/>
      <c r="O65"/>
      <c r="P65"/>
    </row>
    <row r="66" spans="2:16">
      <c r="B66"/>
      <c r="C66" t="s">
        <v>822</v>
      </c>
      <c r="D66"/>
      <c r="E66"/>
      <c r="F66"/>
      <c r="G66"/>
      <c r="H66"/>
      <c r="I66"/>
      <c r="J66"/>
      <c r="K66"/>
      <c r="L66"/>
      <c r="M66"/>
      <c r="N66"/>
      <c r="O66"/>
      <c r="P66"/>
    </row>
    <row r="67" spans="2:16">
      <c r="B67"/>
      <c r="C67"/>
      <c r="D67"/>
      <c r="E67"/>
      <c r="F67"/>
      <c r="G67"/>
      <c r="H67"/>
      <c r="I67"/>
      <c r="J67"/>
      <c r="K67"/>
      <c r="L67"/>
      <c r="M67"/>
      <c r="N67"/>
      <c r="O67"/>
      <c r="P67"/>
    </row>
    <row r="68" spans="2:16" ht="21">
      <c r="B68" s="759" t="s">
        <v>781</v>
      </c>
      <c r="C68"/>
      <c r="D68"/>
      <c r="E68"/>
      <c r="F68"/>
      <c r="G68"/>
      <c r="H68"/>
      <c r="I68"/>
      <c r="J68"/>
      <c r="K68"/>
      <c r="L68"/>
      <c r="M68"/>
      <c r="N68"/>
      <c r="O68"/>
      <c r="P68"/>
    </row>
    <row r="69" spans="2:16">
      <c r="C69"/>
      <c r="D69"/>
      <c r="E69"/>
      <c r="F69"/>
      <c r="G69"/>
      <c r="H69"/>
      <c r="I69"/>
      <c r="J69"/>
      <c r="K69"/>
      <c r="L69"/>
      <c r="M69"/>
      <c r="N69"/>
      <c r="O69"/>
      <c r="P69"/>
    </row>
    <row r="70" spans="2:16" ht="35.1" customHeight="1">
      <c r="B70" s="873" t="s">
        <v>782</v>
      </c>
      <c r="C70" s="874"/>
      <c r="D70" s="874"/>
      <c r="E70" s="874"/>
      <c r="F70" s="874"/>
      <c r="G70"/>
      <c r="H70" s="759" t="s">
        <v>783</v>
      </c>
      <c r="I70" s="760"/>
      <c r="J70" s="760"/>
      <c r="K70" s="760"/>
      <c r="L70" s="760"/>
      <c r="M70" s="760"/>
      <c r="N70" s="760"/>
      <c r="O70" s="760"/>
      <c r="P70" s="760"/>
    </row>
    <row r="71" spans="2:16">
      <c r="B71"/>
      <c r="C71"/>
      <c r="D71"/>
      <c r="E71"/>
      <c r="F71"/>
      <c r="G71"/>
      <c r="H71" s="760" t="s">
        <v>690</v>
      </c>
      <c r="I71" s="760"/>
      <c r="J71" s="760"/>
      <c r="K71" s="760"/>
      <c r="L71" s="760"/>
      <c r="M71" s="760" t="s">
        <v>691</v>
      </c>
      <c r="N71" s="760"/>
      <c r="O71" s="760"/>
      <c r="P71" s="760"/>
    </row>
    <row r="72" spans="2:16" ht="43.2">
      <c r="B72" s="870" t="s">
        <v>683</v>
      </c>
      <c r="C72" s="871"/>
      <c r="D72" s="871"/>
      <c r="E72" s="871"/>
      <c r="F72" s="872"/>
      <c r="G72"/>
      <c r="H72" s="769" t="s">
        <v>688</v>
      </c>
      <c r="I72" s="769" t="s">
        <v>723</v>
      </c>
      <c r="J72" s="769" t="s">
        <v>689</v>
      </c>
      <c r="K72" s="769" t="s">
        <v>684</v>
      </c>
      <c r="L72" s="760"/>
      <c r="M72" s="769" t="s">
        <v>688</v>
      </c>
      <c r="N72" s="769" t="s">
        <v>723</v>
      </c>
      <c r="O72" s="769" t="s">
        <v>689</v>
      </c>
      <c r="P72" s="769" t="s">
        <v>684</v>
      </c>
    </row>
    <row r="73" spans="2:16" ht="43.2">
      <c r="B73" s="769" t="s">
        <v>234</v>
      </c>
      <c r="C73" s="769" t="s">
        <v>772</v>
      </c>
      <c r="D73" s="769" t="s">
        <v>685</v>
      </c>
      <c r="E73" s="769" t="s">
        <v>687</v>
      </c>
      <c r="F73" s="769" t="s">
        <v>686</v>
      </c>
      <c r="G73"/>
      <c r="H73" s="769"/>
      <c r="I73" s="769" t="s">
        <v>698</v>
      </c>
      <c r="J73" s="769" t="s">
        <v>699</v>
      </c>
      <c r="K73" s="769" t="s">
        <v>724</v>
      </c>
      <c r="L73" s="760"/>
      <c r="M73" s="769"/>
      <c r="N73" s="769" t="s">
        <v>700</v>
      </c>
      <c r="O73" s="769" t="s">
        <v>701</v>
      </c>
      <c r="P73" s="769" t="s">
        <v>725</v>
      </c>
    </row>
    <row r="74" spans="2:16">
      <c r="B74" s="769"/>
      <c r="C74" s="769" t="s">
        <v>694</v>
      </c>
      <c r="D74" s="769" t="s">
        <v>695</v>
      </c>
      <c r="E74" s="769" t="s">
        <v>696</v>
      </c>
      <c r="F74" s="769" t="s">
        <v>697</v>
      </c>
      <c r="G74"/>
      <c r="H74" s="761" t="s">
        <v>784</v>
      </c>
      <c r="I74" s="761">
        <v>100</v>
      </c>
      <c r="J74" s="761">
        <v>381</v>
      </c>
      <c r="K74" s="761">
        <f>J74*I74/1000</f>
        <v>38.1</v>
      </c>
      <c r="L74" s="760"/>
      <c r="M74" s="761" t="s">
        <v>785</v>
      </c>
      <c r="N74" s="761">
        <v>38</v>
      </c>
      <c r="O74" s="761">
        <v>368</v>
      </c>
      <c r="P74" s="761">
        <f t="shared" ref="P74:P82" si="4">O74*N74/1000</f>
        <v>13.984</v>
      </c>
    </row>
    <row r="75" spans="2:16">
      <c r="B75" s="786" t="s">
        <v>786</v>
      </c>
      <c r="C75" s="750">
        <f>K99</f>
        <v>180.09</v>
      </c>
      <c r="D75" s="787">
        <f>K99-P99</f>
        <v>108.25200000000001</v>
      </c>
      <c r="E75" s="790">
        <v>0.71</v>
      </c>
      <c r="F75" s="752">
        <f>E75*D75</f>
        <v>76.858919999999998</v>
      </c>
      <c r="G75"/>
      <c r="H75" s="761" t="s">
        <v>784</v>
      </c>
      <c r="I75" s="761">
        <v>130</v>
      </c>
      <c r="J75" s="761">
        <v>87</v>
      </c>
      <c r="K75" s="761">
        <f t="shared" ref="K75:K87" si="5">J75*I75/1000</f>
        <v>11.31</v>
      </c>
      <c r="L75" s="760"/>
      <c r="M75" s="761" t="s">
        <v>785</v>
      </c>
      <c r="N75" s="761">
        <v>54</v>
      </c>
      <c r="O75" s="761">
        <v>119</v>
      </c>
      <c r="P75" s="761">
        <f t="shared" si="4"/>
        <v>6.4260000000000002</v>
      </c>
    </row>
    <row r="76" spans="2:16">
      <c r="B76" s="742" t="s">
        <v>777</v>
      </c>
      <c r="C76" s="741"/>
      <c r="D76" s="741"/>
      <c r="E76" s="741"/>
      <c r="F76" s="762">
        <f>F75*12</f>
        <v>922.30703999999992</v>
      </c>
      <c r="G76"/>
      <c r="H76" s="761" t="s">
        <v>784</v>
      </c>
      <c r="I76" s="761">
        <v>190</v>
      </c>
      <c r="J76" s="761">
        <v>31</v>
      </c>
      <c r="K76" s="761">
        <f t="shared" si="5"/>
        <v>5.89</v>
      </c>
      <c r="L76" s="760"/>
      <c r="M76" s="761" t="s">
        <v>785</v>
      </c>
      <c r="N76" s="761">
        <v>60</v>
      </c>
      <c r="O76" s="761">
        <v>23</v>
      </c>
      <c r="P76" s="761">
        <f t="shared" si="4"/>
        <v>1.38</v>
      </c>
    </row>
    <row r="77" spans="2:16">
      <c r="B77" s="742" t="s">
        <v>778</v>
      </c>
      <c r="C77" s="741"/>
      <c r="D77" s="741"/>
      <c r="E77" s="741"/>
      <c r="F77" s="762">
        <f>F76</f>
        <v>922.30703999999992</v>
      </c>
      <c r="G77"/>
      <c r="H77" s="761" t="s">
        <v>787</v>
      </c>
      <c r="I77" s="761">
        <v>95</v>
      </c>
      <c r="J77" s="761">
        <v>7</v>
      </c>
      <c r="K77" s="761">
        <f t="shared" si="5"/>
        <v>0.66500000000000004</v>
      </c>
      <c r="L77" s="760"/>
      <c r="M77" s="761" t="s">
        <v>788</v>
      </c>
      <c r="N77" s="761">
        <v>52</v>
      </c>
      <c r="O77" s="761">
        <v>308</v>
      </c>
      <c r="P77" s="761">
        <f t="shared" si="4"/>
        <v>16.015999999999998</v>
      </c>
    </row>
    <row r="78" spans="2:16">
      <c r="B78" s="742" t="s">
        <v>779</v>
      </c>
      <c r="C78" s="741"/>
      <c r="D78" s="741"/>
      <c r="E78" s="741"/>
      <c r="F78" s="762">
        <f t="shared" ref="F78:F79" si="6">F77</f>
        <v>922.30703999999992</v>
      </c>
      <c r="G78"/>
      <c r="H78" s="761" t="s">
        <v>787</v>
      </c>
      <c r="I78" s="761">
        <v>305</v>
      </c>
      <c r="J78" s="761">
        <v>4</v>
      </c>
      <c r="K78" s="761">
        <f t="shared" si="5"/>
        <v>1.22</v>
      </c>
      <c r="L78" s="760"/>
      <c r="M78" s="761" t="s">
        <v>788</v>
      </c>
      <c r="N78" s="761">
        <v>92</v>
      </c>
      <c r="O78" s="761">
        <v>2</v>
      </c>
      <c r="P78" s="761">
        <f t="shared" si="4"/>
        <v>0.184</v>
      </c>
    </row>
    <row r="79" spans="2:16">
      <c r="B79" s="742" t="s">
        <v>780</v>
      </c>
      <c r="C79" s="741"/>
      <c r="D79" s="741"/>
      <c r="E79" s="741"/>
      <c r="F79" s="762">
        <f t="shared" si="6"/>
        <v>922.30703999999992</v>
      </c>
      <c r="G79"/>
      <c r="H79" s="761" t="s">
        <v>789</v>
      </c>
      <c r="I79" s="761">
        <v>130</v>
      </c>
      <c r="J79" s="761">
        <v>283</v>
      </c>
      <c r="K79" s="761">
        <f t="shared" si="5"/>
        <v>36.79</v>
      </c>
      <c r="L79" s="760"/>
      <c r="M79" s="761" t="s">
        <v>790</v>
      </c>
      <c r="N79" s="761">
        <v>60</v>
      </c>
      <c r="O79" s="761">
        <v>43</v>
      </c>
      <c r="P79" s="761">
        <f t="shared" si="4"/>
        <v>2.58</v>
      </c>
    </row>
    <row r="80" spans="2:16">
      <c r="B80"/>
      <c r="C80"/>
      <c r="D80"/>
      <c r="E80"/>
      <c r="F80"/>
      <c r="G80"/>
      <c r="H80" s="761" t="s">
        <v>789</v>
      </c>
      <c r="I80" s="761">
        <v>190</v>
      </c>
      <c r="J80" s="761">
        <v>29</v>
      </c>
      <c r="K80" s="761">
        <f t="shared" si="5"/>
        <v>5.51</v>
      </c>
      <c r="L80" s="760"/>
      <c r="M80" s="761" t="s">
        <v>790</v>
      </c>
      <c r="N80" s="761">
        <v>88</v>
      </c>
      <c r="O80" s="761">
        <v>40</v>
      </c>
      <c r="P80" s="761">
        <f t="shared" si="4"/>
        <v>3.52</v>
      </c>
    </row>
    <row r="81" spans="2:16">
      <c r="B81"/>
      <c r="C81"/>
      <c r="D81"/>
      <c r="E81"/>
      <c r="F81"/>
      <c r="G81"/>
      <c r="H81" s="761" t="s">
        <v>789</v>
      </c>
      <c r="I81" s="788">
        <v>305</v>
      </c>
      <c r="J81" s="788">
        <v>4</v>
      </c>
      <c r="K81" s="761">
        <f t="shared" si="5"/>
        <v>1.22</v>
      </c>
      <c r="L81"/>
      <c r="M81" s="761" t="s">
        <v>791</v>
      </c>
      <c r="N81" s="761">
        <v>60</v>
      </c>
      <c r="O81" s="761">
        <v>21</v>
      </c>
      <c r="P81" s="761">
        <f t="shared" si="4"/>
        <v>1.26</v>
      </c>
    </row>
    <row r="82" spans="2:16">
      <c r="B82"/>
      <c r="C82"/>
      <c r="D82"/>
      <c r="E82"/>
      <c r="F82"/>
      <c r="G82"/>
      <c r="H82" s="789" t="s">
        <v>792</v>
      </c>
      <c r="I82" s="788">
        <v>130</v>
      </c>
      <c r="J82" s="788">
        <v>29</v>
      </c>
      <c r="K82" s="761">
        <f t="shared" si="5"/>
        <v>3.77</v>
      </c>
      <c r="L82"/>
      <c r="M82" s="761" t="s">
        <v>791</v>
      </c>
      <c r="N82" s="761">
        <v>88</v>
      </c>
      <c r="O82" s="761">
        <v>301</v>
      </c>
      <c r="P82" s="761">
        <f t="shared" si="4"/>
        <v>26.488</v>
      </c>
    </row>
    <row r="83" spans="2:16">
      <c r="B83"/>
      <c r="C83"/>
      <c r="D83"/>
      <c r="E83"/>
      <c r="F83"/>
      <c r="G83"/>
      <c r="H83" s="789" t="s">
        <v>792</v>
      </c>
      <c r="I83" s="788">
        <v>190</v>
      </c>
      <c r="J83" s="788">
        <v>40</v>
      </c>
      <c r="K83" s="761">
        <f t="shared" si="5"/>
        <v>7.6</v>
      </c>
      <c r="L83"/>
      <c r="M83" s="761"/>
      <c r="N83" s="761"/>
      <c r="O83" s="761"/>
      <c r="P83" s="761"/>
    </row>
    <row r="84" spans="2:16">
      <c r="B84"/>
      <c r="C84"/>
      <c r="D84"/>
      <c r="E84"/>
      <c r="F84"/>
      <c r="G84"/>
      <c r="H84" s="789" t="s">
        <v>792</v>
      </c>
      <c r="I84" s="788">
        <v>305</v>
      </c>
      <c r="J84" s="788">
        <v>2</v>
      </c>
      <c r="K84" s="761">
        <f t="shared" si="5"/>
        <v>0.61</v>
      </c>
      <c r="L84"/>
      <c r="M84" s="761"/>
      <c r="N84" s="761"/>
      <c r="O84" s="761"/>
      <c r="P84" s="761"/>
    </row>
    <row r="85" spans="2:16">
      <c r="B85"/>
      <c r="C85"/>
      <c r="D85"/>
      <c r="E85"/>
      <c r="F85"/>
      <c r="G85"/>
      <c r="H85" s="789" t="s">
        <v>793</v>
      </c>
      <c r="I85" s="788">
        <v>130</v>
      </c>
      <c r="J85" s="788">
        <v>21</v>
      </c>
      <c r="K85" s="761">
        <f t="shared" si="5"/>
        <v>2.73</v>
      </c>
      <c r="L85"/>
      <c r="M85" s="761"/>
      <c r="N85" s="761"/>
      <c r="O85" s="761"/>
      <c r="P85" s="761"/>
    </row>
    <row r="86" spans="2:16">
      <c r="B86"/>
      <c r="C86"/>
      <c r="D86"/>
      <c r="E86"/>
      <c r="F86"/>
      <c r="G86"/>
      <c r="H86" s="789" t="s">
        <v>793</v>
      </c>
      <c r="I86" s="788">
        <v>190</v>
      </c>
      <c r="J86" s="788">
        <v>281</v>
      </c>
      <c r="K86" s="761">
        <f t="shared" si="5"/>
        <v>53.39</v>
      </c>
      <c r="L86"/>
      <c r="M86" s="761"/>
      <c r="N86" s="761"/>
      <c r="O86" s="761"/>
      <c r="P86" s="761"/>
    </row>
    <row r="87" spans="2:16">
      <c r="B87"/>
      <c r="C87"/>
      <c r="D87"/>
      <c r="E87"/>
      <c r="F87"/>
      <c r="G87"/>
      <c r="H87" s="789" t="s">
        <v>793</v>
      </c>
      <c r="I87" s="788">
        <v>305</v>
      </c>
      <c r="J87" s="788">
        <v>37</v>
      </c>
      <c r="K87" s="761">
        <f t="shared" si="5"/>
        <v>11.285</v>
      </c>
      <c r="L87"/>
      <c r="M87" s="761"/>
      <c r="N87" s="761"/>
      <c r="O87" s="761"/>
      <c r="P87" s="761"/>
    </row>
    <row r="88" spans="2:16" hidden="1">
      <c r="B88"/>
      <c r="C88"/>
      <c r="D88"/>
      <c r="E88"/>
      <c r="F88"/>
      <c r="G88"/>
      <c r="H88" s="763"/>
      <c r="I88" s="764"/>
      <c r="J88" s="764"/>
      <c r="K88" s="765"/>
      <c r="L88"/>
      <c r="M88" s="761"/>
      <c r="N88" s="761"/>
      <c r="O88" s="761"/>
      <c r="P88" s="761"/>
    </row>
    <row r="89" spans="2:16" hidden="1">
      <c r="B89"/>
      <c r="C89"/>
      <c r="D89"/>
      <c r="E89"/>
      <c r="F89"/>
      <c r="G89"/>
      <c r="H89" s="763"/>
      <c r="I89" s="764"/>
      <c r="J89" s="764"/>
      <c r="K89" s="765"/>
      <c r="L89"/>
      <c r="M89" s="761"/>
      <c r="N89" s="761"/>
      <c r="O89" s="761"/>
      <c r="P89" s="761"/>
    </row>
    <row r="90" spans="2:16" hidden="1">
      <c r="B90"/>
      <c r="C90"/>
      <c r="D90"/>
      <c r="E90"/>
      <c r="F90"/>
      <c r="G90"/>
      <c r="H90" s="763"/>
      <c r="I90" s="764"/>
      <c r="J90" s="764"/>
      <c r="K90" s="765"/>
      <c r="L90"/>
      <c r="M90" s="761"/>
      <c r="N90" s="761"/>
      <c r="O90" s="761"/>
      <c r="P90" s="761"/>
    </row>
    <row r="91" spans="2:16" hidden="1">
      <c r="B91"/>
      <c r="C91"/>
      <c r="D91"/>
      <c r="E91"/>
      <c r="F91"/>
      <c r="G91"/>
      <c r="H91" s="763"/>
      <c r="I91" s="764"/>
      <c r="J91" s="764"/>
      <c r="K91" s="765"/>
      <c r="L91"/>
      <c r="M91" s="761"/>
      <c r="N91" s="761"/>
      <c r="O91" s="761"/>
      <c r="P91" s="761"/>
    </row>
    <row r="92" spans="2:16" hidden="1">
      <c r="B92"/>
      <c r="C92"/>
      <c r="D92"/>
      <c r="E92"/>
      <c r="F92"/>
      <c r="G92"/>
      <c r="H92" s="763"/>
      <c r="I92" s="764"/>
      <c r="J92" s="764"/>
      <c r="K92" s="765"/>
      <c r="L92"/>
      <c r="M92" s="761"/>
      <c r="N92" s="761"/>
      <c r="O92" s="761"/>
      <c r="P92" s="761"/>
    </row>
    <row r="93" spans="2:16" hidden="1">
      <c r="B93"/>
      <c r="C93"/>
      <c r="D93"/>
      <c r="E93"/>
      <c r="F93"/>
      <c r="G93"/>
      <c r="H93" s="763"/>
      <c r="I93" s="764"/>
      <c r="J93" s="764"/>
      <c r="K93" s="765"/>
      <c r="L93"/>
      <c r="M93" s="761"/>
      <c r="N93" s="761"/>
      <c r="O93" s="761"/>
      <c r="P93" s="761"/>
    </row>
    <row r="94" spans="2:16" hidden="1">
      <c r="B94"/>
      <c r="C94"/>
      <c r="D94"/>
      <c r="E94"/>
      <c r="F94"/>
      <c r="G94"/>
      <c r="H94" s="763"/>
      <c r="I94" s="764"/>
      <c r="J94" s="764"/>
      <c r="K94" s="765"/>
      <c r="L94"/>
      <c r="M94" s="761"/>
      <c r="N94" s="761"/>
      <c r="O94" s="761"/>
      <c r="P94" s="761"/>
    </row>
    <row r="95" spans="2:16" hidden="1">
      <c r="B95"/>
      <c r="C95"/>
      <c r="D95"/>
      <c r="E95"/>
      <c r="F95"/>
      <c r="G95"/>
      <c r="H95" s="763"/>
      <c r="I95" s="764"/>
      <c r="J95" s="764"/>
      <c r="K95" s="765"/>
      <c r="L95"/>
      <c r="M95" s="761"/>
      <c r="N95" s="761"/>
      <c r="O95" s="761"/>
      <c r="P95" s="761"/>
    </row>
    <row r="96" spans="2:16" hidden="1">
      <c r="B96"/>
      <c r="C96"/>
      <c r="D96"/>
      <c r="E96"/>
      <c r="F96"/>
      <c r="G96"/>
      <c r="H96" s="763"/>
      <c r="I96" s="764"/>
      <c r="J96" s="764"/>
      <c r="K96" s="765"/>
      <c r="L96"/>
      <c r="M96" s="761"/>
      <c r="N96" s="761"/>
      <c r="O96" s="761"/>
      <c r="P96" s="761"/>
    </row>
    <row r="97" spans="2:16" hidden="1">
      <c r="B97"/>
      <c r="C97"/>
      <c r="D97"/>
      <c r="E97"/>
      <c r="F97"/>
      <c r="G97"/>
      <c r="H97" s="763"/>
      <c r="I97" s="764"/>
      <c r="J97" s="764"/>
      <c r="K97" s="765"/>
      <c r="L97"/>
      <c r="M97" s="761"/>
      <c r="N97" s="761"/>
      <c r="O97" s="761"/>
      <c r="P97" s="761"/>
    </row>
    <row r="98" spans="2:16" hidden="1">
      <c r="B98"/>
      <c r="C98"/>
      <c r="D98"/>
      <c r="E98"/>
      <c r="F98"/>
      <c r="G98"/>
      <c r="H98" s="763"/>
      <c r="I98" s="764"/>
      <c r="J98" s="764"/>
      <c r="K98" s="765"/>
      <c r="L98"/>
      <c r="M98" s="761"/>
      <c r="N98" s="761"/>
      <c r="O98" s="761"/>
      <c r="P98" s="761"/>
    </row>
    <row r="99" spans="2:16">
      <c r="B99"/>
      <c r="C99"/>
      <c r="D99"/>
      <c r="E99"/>
      <c r="F99"/>
      <c r="G99"/>
      <c r="H99" s="763" t="s">
        <v>26</v>
      </c>
      <c r="I99" s="764"/>
      <c r="J99" s="764">
        <f>SUM(J74:J98)</f>
        <v>1236</v>
      </c>
      <c r="K99" s="766">
        <f>SUM(K74:K98)</f>
        <v>180.09</v>
      </c>
      <c r="L99"/>
      <c r="M99" s="763" t="s">
        <v>26</v>
      </c>
      <c r="N99" s="764"/>
      <c r="O99" s="764">
        <f>SUM(O74:O98)</f>
        <v>1225</v>
      </c>
      <c r="P99" s="766">
        <f>SUM(P74:P98)</f>
        <v>71.837999999999994</v>
      </c>
    </row>
    <row r="100" spans="2:16">
      <c r="B100"/>
      <c r="C100"/>
      <c r="D100"/>
      <c r="E100"/>
      <c r="F100"/>
      <c r="G100"/>
      <c r="H100"/>
      <c r="I100"/>
      <c r="J100"/>
      <c r="K100"/>
      <c r="L100"/>
      <c r="M100"/>
      <c r="N100"/>
      <c r="O100"/>
      <c r="P100"/>
    </row>
    <row r="101" spans="2:16" ht="21">
      <c r="B101" s="759" t="s">
        <v>811</v>
      </c>
      <c r="C101"/>
      <c r="D101"/>
      <c r="E101"/>
      <c r="F101"/>
      <c r="G101"/>
      <c r="H101"/>
      <c r="I101"/>
      <c r="J101"/>
      <c r="K101"/>
      <c r="L101"/>
      <c r="M101"/>
      <c r="N101"/>
      <c r="O101"/>
      <c r="P101"/>
    </row>
    <row r="102" spans="2:16">
      <c r="B102"/>
      <c r="C102"/>
      <c r="D102"/>
      <c r="E102"/>
      <c r="F102"/>
      <c r="G102"/>
      <c r="H102"/>
      <c r="I102"/>
      <c r="J102"/>
      <c r="K102"/>
      <c r="L102"/>
      <c r="M102"/>
      <c r="N102"/>
      <c r="O102"/>
      <c r="P102"/>
    </row>
    <row r="103" spans="2:16" ht="21">
      <c r="B103" s="873" t="s">
        <v>794</v>
      </c>
      <c r="C103" s="874"/>
      <c r="D103" s="874"/>
      <c r="E103" s="874"/>
      <c r="F103" s="874"/>
      <c r="G103"/>
      <c r="H103" s="759" t="s">
        <v>795</v>
      </c>
      <c r="I103" s="760"/>
      <c r="J103" s="760"/>
      <c r="K103" s="760"/>
      <c r="L103" s="760"/>
      <c r="M103" s="760"/>
      <c r="N103" s="760"/>
      <c r="O103" s="760"/>
      <c r="P103" s="760"/>
    </row>
    <row r="104" spans="2:16">
      <c r="B104"/>
      <c r="C104"/>
      <c r="D104"/>
      <c r="E104"/>
      <c r="F104"/>
      <c r="G104"/>
      <c r="H104" s="760" t="s">
        <v>690</v>
      </c>
      <c r="I104" s="760"/>
      <c r="J104" s="760"/>
      <c r="K104" s="760"/>
      <c r="L104" s="760"/>
      <c r="M104" s="760" t="s">
        <v>691</v>
      </c>
      <c r="N104" s="760"/>
      <c r="O104" s="760"/>
      <c r="P104" s="760"/>
    </row>
    <row r="105" spans="2:16" ht="43.2">
      <c r="B105" s="870" t="s">
        <v>683</v>
      </c>
      <c r="C105" s="871"/>
      <c r="D105" s="871"/>
      <c r="E105" s="871"/>
      <c r="F105" s="872"/>
      <c r="G105"/>
      <c r="H105" s="769" t="s">
        <v>688</v>
      </c>
      <c r="I105" s="769" t="s">
        <v>723</v>
      </c>
      <c r="J105" s="769" t="s">
        <v>689</v>
      </c>
      <c r="K105" s="769" t="s">
        <v>684</v>
      </c>
      <c r="L105" s="760"/>
      <c r="M105" s="769" t="s">
        <v>688</v>
      </c>
      <c r="N105" s="769" t="s">
        <v>723</v>
      </c>
      <c r="O105" s="769" t="s">
        <v>689</v>
      </c>
      <c r="P105" s="769" t="s">
        <v>684</v>
      </c>
    </row>
    <row r="106" spans="2:16" ht="43.2">
      <c r="B106" s="769" t="s">
        <v>234</v>
      </c>
      <c r="C106" s="769" t="s">
        <v>772</v>
      </c>
      <c r="D106" s="769" t="s">
        <v>685</v>
      </c>
      <c r="E106" s="769" t="s">
        <v>687</v>
      </c>
      <c r="F106" s="769" t="s">
        <v>686</v>
      </c>
      <c r="G106"/>
      <c r="H106" s="769"/>
      <c r="I106" s="769" t="s">
        <v>698</v>
      </c>
      <c r="J106" s="769" t="s">
        <v>699</v>
      </c>
      <c r="K106" s="769" t="s">
        <v>724</v>
      </c>
      <c r="L106" s="760"/>
      <c r="M106" s="769"/>
      <c r="N106" s="769" t="s">
        <v>700</v>
      </c>
      <c r="O106" s="769" t="s">
        <v>701</v>
      </c>
      <c r="P106" s="769" t="s">
        <v>725</v>
      </c>
    </row>
    <row r="107" spans="2:16">
      <c r="B107" s="769"/>
      <c r="C107" s="769" t="s">
        <v>694</v>
      </c>
      <c r="D107" s="769" t="s">
        <v>695</v>
      </c>
      <c r="E107" s="769" t="s">
        <v>696</v>
      </c>
      <c r="F107" s="769" t="s">
        <v>697</v>
      </c>
      <c r="G107"/>
      <c r="H107" s="761" t="s">
        <v>796</v>
      </c>
      <c r="I107" s="761">
        <v>130</v>
      </c>
      <c r="J107" s="761">
        <v>581</v>
      </c>
      <c r="K107" s="761">
        <f>J107*I107/1000</f>
        <v>75.53</v>
      </c>
      <c r="L107" s="760"/>
      <c r="M107" s="761" t="s">
        <v>797</v>
      </c>
      <c r="N107" s="761">
        <v>49</v>
      </c>
      <c r="O107" s="761">
        <v>575</v>
      </c>
      <c r="P107" s="761">
        <f t="shared" ref="P107:P123" si="7">O107*N107/1000</f>
        <v>28.175000000000001</v>
      </c>
    </row>
    <row r="108" spans="2:16">
      <c r="B108" s="786" t="s">
        <v>798</v>
      </c>
      <c r="C108" s="750">
        <f>K132</f>
        <v>467.00200000000001</v>
      </c>
      <c r="D108" s="787">
        <f>K132-P132</f>
        <v>251.31400000000002</v>
      </c>
      <c r="E108" s="790">
        <v>0.7</v>
      </c>
      <c r="F108" s="752">
        <f>E108*D108</f>
        <v>175.91980000000001</v>
      </c>
      <c r="G108"/>
      <c r="H108" s="761" t="s">
        <v>796</v>
      </c>
      <c r="I108" s="761">
        <v>190</v>
      </c>
      <c r="J108" s="761">
        <v>127</v>
      </c>
      <c r="K108" s="761">
        <f t="shared" ref="K108:K118" si="8">J108*I108/1000</f>
        <v>24.13</v>
      </c>
      <c r="L108" s="760"/>
      <c r="M108" s="761" t="s">
        <v>797</v>
      </c>
      <c r="N108" s="761">
        <v>52</v>
      </c>
      <c r="O108" s="761">
        <v>4</v>
      </c>
      <c r="P108" s="761">
        <f t="shared" si="7"/>
        <v>0.20799999999999999</v>
      </c>
    </row>
    <row r="109" spans="2:16">
      <c r="B109" s="742" t="s">
        <v>778</v>
      </c>
      <c r="C109" s="741"/>
      <c r="D109" s="741"/>
      <c r="E109" s="741"/>
      <c r="F109" s="762">
        <f>F108*12</f>
        <v>2111.0376000000001</v>
      </c>
      <c r="G109"/>
      <c r="H109" s="761" t="s">
        <v>799</v>
      </c>
      <c r="I109" s="761">
        <v>95</v>
      </c>
      <c r="J109" s="761">
        <v>1</v>
      </c>
      <c r="K109" s="761">
        <f t="shared" si="8"/>
        <v>9.5000000000000001E-2</v>
      </c>
      <c r="L109" s="760"/>
      <c r="M109" s="761" t="s">
        <v>797</v>
      </c>
      <c r="N109" s="761">
        <v>60</v>
      </c>
      <c r="O109" s="761">
        <v>6</v>
      </c>
      <c r="P109" s="761">
        <f t="shared" si="7"/>
        <v>0.36</v>
      </c>
    </row>
    <row r="110" spans="2:16">
      <c r="B110" s="742" t="s">
        <v>779</v>
      </c>
      <c r="C110" s="741"/>
      <c r="D110" s="741"/>
      <c r="E110" s="741"/>
      <c r="F110" s="762">
        <f>F109</f>
        <v>2111.0376000000001</v>
      </c>
      <c r="G110"/>
      <c r="H110" s="761" t="s">
        <v>799</v>
      </c>
      <c r="I110" s="761">
        <v>130</v>
      </c>
      <c r="J110" s="761">
        <v>947</v>
      </c>
      <c r="K110" s="761">
        <f t="shared" si="8"/>
        <v>123.11</v>
      </c>
      <c r="L110" s="760"/>
      <c r="M110" s="761" t="s">
        <v>797</v>
      </c>
      <c r="N110" s="761">
        <v>72</v>
      </c>
      <c r="O110" s="761">
        <v>4</v>
      </c>
      <c r="P110" s="761">
        <f t="shared" si="7"/>
        <v>0.28799999999999998</v>
      </c>
    </row>
    <row r="111" spans="2:16">
      <c r="B111" s="742" t="s">
        <v>780</v>
      </c>
      <c r="C111" s="741"/>
      <c r="D111" s="741"/>
      <c r="E111" s="741"/>
      <c r="F111" s="762">
        <f t="shared" ref="F111" si="9">F110</f>
        <v>2111.0376000000001</v>
      </c>
      <c r="G111"/>
      <c r="H111" s="761" t="s">
        <v>799</v>
      </c>
      <c r="I111" s="761">
        <v>190</v>
      </c>
      <c r="J111" s="761">
        <v>654</v>
      </c>
      <c r="K111" s="761">
        <f t="shared" si="8"/>
        <v>124.26</v>
      </c>
      <c r="L111" s="760"/>
      <c r="M111" s="761" t="s">
        <v>797</v>
      </c>
      <c r="N111" s="761">
        <v>78</v>
      </c>
      <c r="O111" s="761">
        <v>105</v>
      </c>
      <c r="P111" s="761">
        <f t="shared" si="7"/>
        <v>8.19</v>
      </c>
    </row>
    <row r="112" spans="2:16">
      <c r="B112"/>
      <c r="C112"/>
      <c r="D112"/>
      <c r="E112"/>
      <c r="F112"/>
      <c r="G112"/>
      <c r="H112" s="761" t="s">
        <v>799</v>
      </c>
      <c r="I112" s="761">
        <v>305</v>
      </c>
      <c r="J112" s="761">
        <v>179</v>
      </c>
      <c r="K112" s="761">
        <f t="shared" si="8"/>
        <v>54.594999999999999</v>
      </c>
      <c r="L112" s="760"/>
      <c r="M112" s="761" t="s">
        <v>797</v>
      </c>
      <c r="N112" s="761">
        <v>102</v>
      </c>
      <c r="O112" s="761">
        <v>33</v>
      </c>
      <c r="P112" s="761">
        <f t="shared" si="7"/>
        <v>3.3660000000000001</v>
      </c>
    </row>
    <row r="113" spans="2:16">
      <c r="B113"/>
      <c r="C113"/>
      <c r="D113"/>
      <c r="E113"/>
      <c r="F113"/>
      <c r="G113"/>
      <c r="H113" s="761" t="s">
        <v>799</v>
      </c>
      <c r="I113" s="761">
        <v>400</v>
      </c>
      <c r="J113" s="761">
        <v>2</v>
      </c>
      <c r="K113" s="761">
        <f t="shared" si="8"/>
        <v>0.8</v>
      </c>
      <c r="L113" s="760"/>
      <c r="M113" s="761" t="s">
        <v>800</v>
      </c>
      <c r="N113" s="761">
        <v>40</v>
      </c>
      <c r="O113" s="761">
        <v>5</v>
      </c>
      <c r="P113" s="761">
        <f t="shared" si="7"/>
        <v>0.2</v>
      </c>
    </row>
    <row r="114" spans="2:16">
      <c r="B114"/>
      <c r="C114"/>
      <c r="D114"/>
      <c r="E114"/>
      <c r="F114"/>
      <c r="G114"/>
      <c r="H114" s="761" t="s">
        <v>799</v>
      </c>
      <c r="I114" s="788">
        <v>500</v>
      </c>
      <c r="J114" s="788">
        <v>2</v>
      </c>
      <c r="K114" s="761">
        <f t="shared" si="8"/>
        <v>1</v>
      </c>
      <c r="L114"/>
      <c r="M114" s="761" t="s">
        <v>800</v>
      </c>
      <c r="N114" s="761">
        <v>52</v>
      </c>
      <c r="O114" s="761">
        <v>236</v>
      </c>
      <c r="P114" s="761">
        <f t="shared" si="7"/>
        <v>12.272</v>
      </c>
    </row>
    <row r="115" spans="2:16">
      <c r="B115"/>
      <c r="C115"/>
      <c r="D115"/>
      <c r="E115"/>
      <c r="F115"/>
      <c r="G115"/>
      <c r="H115" s="789" t="s">
        <v>792</v>
      </c>
      <c r="I115" s="788">
        <v>95</v>
      </c>
      <c r="J115" s="788">
        <v>14</v>
      </c>
      <c r="K115" s="761">
        <f t="shared" si="8"/>
        <v>1.33</v>
      </c>
      <c r="L115"/>
      <c r="M115" s="761" t="s">
        <v>800</v>
      </c>
      <c r="N115" s="761">
        <v>60</v>
      </c>
      <c r="O115" s="761">
        <v>735</v>
      </c>
      <c r="P115" s="761">
        <f t="shared" si="7"/>
        <v>44.1</v>
      </c>
    </row>
    <row r="116" spans="2:16">
      <c r="B116"/>
      <c r="C116"/>
      <c r="D116"/>
      <c r="E116"/>
      <c r="F116"/>
      <c r="G116"/>
      <c r="H116" s="789" t="s">
        <v>792</v>
      </c>
      <c r="I116" s="788">
        <v>130</v>
      </c>
      <c r="J116" s="788">
        <v>415</v>
      </c>
      <c r="K116" s="761">
        <f t="shared" si="8"/>
        <v>53.95</v>
      </c>
      <c r="L116"/>
      <c r="M116" s="761" t="s">
        <v>800</v>
      </c>
      <c r="N116" s="761">
        <v>72</v>
      </c>
      <c r="O116" s="761">
        <v>52</v>
      </c>
      <c r="P116" s="761">
        <f t="shared" si="7"/>
        <v>3.7440000000000002</v>
      </c>
    </row>
    <row r="117" spans="2:16">
      <c r="B117"/>
      <c r="C117"/>
      <c r="D117"/>
      <c r="E117"/>
      <c r="F117"/>
      <c r="G117"/>
      <c r="H117" s="789" t="s">
        <v>792</v>
      </c>
      <c r="I117" s="788">
        <v>190</v>
      </c>
      <c r="J117" s="788">
        <v>41</v>
      </c>
      <c r="K117" s="761">
        <f t="shared" si="8"/>
        <v>7.79</v>
      </c>
      <c r="L117"/>
      <c r="M117" s="761" t="s">
        <v>800</v>
      </c>
      <c r="N117" s="761">
        <v>88</v>
      </c>
      <c r="O117" s="761">
        <v>525</v>
      </c>
      <c r="P117" s="761">
        <f t="shared" si="7"/>
        <v>46.2</v>
      </c>
    </row>
    <row r="118" spans="2:16">
      <c r="B118"/>
      <c r="C118"/>
      <c r="D118"/>
      <c r="E118"/>
      <c r="F118"/>
      <c r="G118"/>
      <c r="H118" s="789" t="s">
        <v>792</v>
      </c>
      <c r="I118" s="788">
        <v>206</v>
      </c>
      <c r="J118" s="788">
        <v>2</v>
      </c>
      <c r="K118" s="761">
        <f t="shared" si="8"/>
        <v>0.41199999999999998</v>
      </c>
      <c r="L118"/>
      <c r="M118" s="761" t="s">
        <v>800</v>
      </c>
      <c r="N118" s="761">
        <v>92</v>
      </c>
      <c r="O118" s="761">
        <v>129</v>
      </c>
      <c r="P118" s="761">
        <f t="shared" si="7"/>
        <v>11.868</v>
      </c>
    </row>
    <row r="119" spans="2:16">
      <c r="B119"/>
      <c r="C119"/>
      <c r="D119"/>
      <c r="E119"/>
      <c r="F119"/>
      <c r="G119"/>
      <c r="H119" s="789"/>
      <c r="I119" s="788"/>
      <c r="J119" s="788"/>
      <c r="K119" s="761"/>
      <c r="L119"/>
      <c r="M119" s="761" t="s">
        <v>800</v>
      </c>
      <c r="N119" s="761">
        <v>102</v>
      </c>
      <c r="O119" s="761">
        <v>75</v>
      </c>
      <c r="P119" s="761">
        <f t="shared" si="7"/>
        <v>7.65</v>
      </c>
    </row>
    <row r="120" spans="2:16">
      <c r="B120"/>
      <c r="C120"/>
      <c r="D120"/>
      <c r="E120"/>
      <c r="F120"/>
      <c r="G120"/>
      <c r="H120" s="789"/>
      <c r="I120" s="788"/>
      <c r="J120" s="788"/>
      <c r="K120" s="761"/>
      <c r="L120"/>
      <c r="M120" s="761" t="s">
        <v>800</v>
      </c>
      <c r="N120" s="761">
        <v>159</v>
      </c>
      <c r="O120" s="761">
        <v>115</v>
      </c>
      <c r="P120" s="761">
        <f t="shared" si="7"/>
        <v>18.285</v>
      </c>
    </row>
    <row r="121" spans="2:16">
      <c r="B121"/>
      <c r="C121"/>
      <c r="D121"/>
      <c r="E121"/>
      <c r="F121"/>
      <c r="G121"/>
      <c r="H121" s="789"/>
      <c r="I121" s="788"/>
      <c r="J121" s="788"/>
      <c r="K121" s="761"/>
      <c r="L121"/>
      <c r="M121" s="761" t="s">
        <v>790</v>
      </c>
      <c r="N121" s="761">
        <v>45</v>
      </c>
      <c r="O121" s="761">
        <v>10</v>
      </c>
      <c r="P121" s="761">
        <f t="shared" si="7"/>
        <v>0.45</v>
      </c>
    </row>
    <row r="122" spans="2:16">
      <c r="B122"/>
      <c r="C122"/>
      <c r="D122"/>
      <c r="E122"/>
      <c r="F122"/>
      <c r="G122"/>
      <c r="H122" s="789"/>
      <c r="I122" s="788"/>
      <c r="J122" s="788"/>
      <c r="K122" s="761"/>
      <c r="L122"/>
      <c r="M122" s="761" t="s">
        <v>790</v>
      </c>
      <c r="N122" s="761">
        <v>60</v>
      </c>
      <c r="O122" s="761">
        <v>397</v>
      </c>
      <c r="P122" s="761">
        <f t="shared" si="7"/>
        <v>23.82</v>
      </c>
    </row>
    <row r="123" spans="2:16">
      <c r="B123"/>
      <c r="C123"/>
      <c r="D123"/>
      <c r="E123"/>
      <c r="F123"/>
      <c r="G123"/>
      <c r="H123" s="763"/>
      <c r="I123" s="764"/>
      <c r="J123" s="764"/>
      <c r="K123" s="765"/>
      <c r="L123"/>
      <c r="M123" s="761" t="s">
        <v>790</v>
      </c>
      <c r="N123" s="761">
        <v>88</v>
      </c>
      <c r="O123" s="761">
        <v>74</v>
      </c>
      <c r="P123" s="761">
        <f t="shared" si="7"/>
        <v>6.5119999999999996</v>
      </c>
    </row>
    <row r="124" spans="2:16" hidden="1">
      <c r="B124"/>
      <c r="C124"/>
      <c r="D124"/>
      <c r="E124"/>
      <c r="F124"/>
      <c r="G124"/>
      <c r="H124" s="763"/>
      <c r="I124" s="764"/>
      <c r="J124" s="764"/>
      <c r="K124" s="765"/>
      <c r="L124"/>
      <c r="M124" s="761"/>
      <c r="N124" s="761"/>
      <c r="O124" s="761"/>
      <c r="P124" s="761"/>
    </row>
    <row r="125" spans="2:16" hidden="1">
      <c r="B125"/>
      <c r="C125"/>
      <c r="D125"/>
      <c r="E125"/>
      <c r="F125"/>
      <c r="G125"/>
      <c r="H125" s="763"/>
      <c r="I125" s="764"/>
      <c r="J125" s="764"/>
      <c r="K125" s="765"/>
      <c r="L125"/>
      <c r="M125" s="761"/>
      <c r="N125" s="761"/>
      <c r="O125" s="761"/>
      <c r="P125" s="761"/>
    </row>
    <row r="126" spans="2:16" hidden="1">
      <c r="B126"/>
      <c r="C126"/>
      <c r="D126"/>
      <c r="E126"/>
      <c r="F126"/>
      <c r="G126"/>
      <c r="H126" s="763"/>
      <c r="I126" s="764"/>
      <c r="J126" s="764"/>
      <c r="K126" s="765"/>
      <c r="L126"/>
      <c r="M126" s="761"/>
      <c r="N126" s="761"/>
      <c r="O126" s="761"/>
      <c r="P126" s="761"/>
    </row>
    <row r="127" spans="2:16" hidden="1">
      <c r="B127"/>
      <c r="C127"/>
      <c r="D127"/>
      <c r="E127"/>
      <c r="F127"/>
      <c r="G127"/>
      <c r="H127" s="763"/>
      <c r="I127" s="764"/>
      <c r="J127" s="764"/>
      <c r="K127" s="765"/>
      <c r="L127"/>
      <c r="M127" s="761"/>
      <c r="N127" s="761"/>
      <c r="O127" s="761"/>
      <c r="P127" s="761"/>
    </row>
    <row r="128" spans="2:16" hidden="1">
      <c r="B128"/>
      <c r="C128"/>
      <c r="D128"/>
      <c r="E128"/>
      <c r="F128"/>
      <c r="G128"/>
      <c r="H128" s="763"/>
      <c r="I128" s="764"/>
      <c r="J128" s="764"/>
      <c r="K128" s="765"/>
      <c r="L128"/>
      <c r="M128" s="761"/>
      <c r="N128" s="761"/>
      <c r="O128" s="761"/>
      <c r="P128" s="761"/>
    </row>
    <row r="129" spans="2:16" hidden="1">
      <c r="B129"/>
      <c r="C129"/>
      <c r="D129"/>
      <c r="E129"/>
      <c r="F129"/>
      <c r="G129"/>
      <c r="H129" s="763"/>
      <c r="I129" s="764"/>
      <c r="J129" s="764"/>
      <c r="K129" s="765"/>
      <c r="L129"/>
      <c r="M129" s="761"/>
      <c r="N129" s="761"/>
      <c r="O129" s="761"/>
      <c r="P129" s="761"/>
    </row>
    <row r="130" spans="2:16" hidden="1">
      <c r="B130"/>
      <c r="C130"/>
      <c r="D130"/>
      <c r="E130"/>
      <c r="F130"/>
      <c r="G130"/>
      <c r="H130" s="763"/>
      <c r="I130" s="764"/>
      <c r="J130" s="764"/>
      <c r="K130" s="765"/>
      <c r="L130"/>
      <c r="M130" s="761"/>
      <c r="N130" s="761"/>
      <c r="O130" s="761"/>
      <c r="P130" s="761"/>
    </row>
    <row r="131" spans="2:16" hidden="1">
      <c r="B131"/>
      <c r="C131"/>
      <c r="D131"/>
      <c r="E131"/>
      <c r="F131"/>
      <c r="G131"/>
      <c r="H131" s="763"/>
      <c r="I131" s="764"/>
      <c r="J131" s="764"/>
      <c r="K131" s="765"/>
      <c r="L131"/>
      <c r="M131" s="761"/>
      <c r="N131" s="761"/>
      <c r="O131" s="761"/>
      <c r="P131" s="761"/>
    </row>
    <row r="132" spans="2:16">
      <c r="B132"/>
      <c r="C132"/>
      <c r="D132"/>
      <c r="E132"/>
      <c r="F132"/>
      <c r="G132"/>
      <c r="H132" s="763" t="s">
        <v>26</v>
      </c>
      <c r="I132" s="764"/>
      <c r="J132" s="764">
        <f>SUM(J107:J131)</f>
        <v>2965</v>
      </c>
      <c r="K132" s="766">
        <f>SUM(K107:K131)</f>
        <v>467.00200000000001</v>
      </c>
      <c r="L132"/>
      <c r="M132" s="763" t="s">
        <v>26</v>
      </c>
      <c r="N132" s="764"/>
      <c r="O132" s="764">
        <f>SUM(O107:O131)</f>
        <v>3080</v>
      </c>
      <c r="P132" s="766">
        <f>SUM(P107:P131)</f>
        <v>215.68799999999999</v>
      </c>
    </row>
    <row r="133" spans="2:16">
      <c r="B133"/>
      <c r="C133"/>
      <c r="D133"/>
      <c r="E133"/>
      <c r="F133"/>
      <c r="G133"/>
      <c r="H133"/>
      <c r="I133"/>
      <c r="J133"/>
      <c r="K133"/>
      <c r="L133"/>
      <c r="M133"/>
      <c r="N133"/>
      <c r="O133"/>
      <c r="P133"/>
    </row>
    <row r="134" spans="2:16">
      <c r="B134"/>
      <c r="C134"/>
      <c r="D134"/>
      <c r="E134"/>
      <c r="F134"/>
      <c r="G134"/>
      <c r="H134"/>
      <c r="I134"/>
      <c r="J134"/>
      <c r="K134"/>
      <c r="L134"/>
      <c r="M134"/>
      <c r="N134"/>
      <c r="O134"/>
      <c r="P134"/>
    </row>
    <row r="135" spans="2:16" ht="21">
      <c r="B135" s="759" t="s">
        <v>807</v>
      </c>
      <c r="C135"/>
      <c r="D135"/>
      <c r="E135"/>
      <c r="F135"/>
      <c r="G135"/>
      <c r="H135"/>
      <c r="I135"/>
      <c r="J135"/>
      <c r="K135"/>
      <c r="L135"/>
      <c r="M135"/>
      <c r="N135"/>
      <c r="O135"/>
      <c r="P135"/>
    </row>
    <row r="136" spans="2:16">
      <c r="B136"/>
      <c r="C136"/>
      <c r="D136"/>
      <c r="E136"/>
      <c r="F136"/>
      <c r="G136"/>
      <c r="H136"/>
      <c r="I136"/>
      <c r="J136"/>
      <c r="K136"/>
      <c r="L136"/>
      <c r="M136"/>
      <c r="N136"/>
      <c r="O136"/>
      <c r="P136"/>
    </row>
    <row r="137" spans="2:16" ht="21">
      <c r="B137" s="873" t="s">
        <v>808</v>
      </c>
      <c r="C137" s="874"/>
      <c r="D137" s="874"/>
      <c r="E137" s="874"/>
      <c r="F137" s="874"/>
      <c r="G137"/>
      <c r="H137" s="759" t="s">
        <v>809</v>
      </c>
      <c r="I137" s="760"/>
      <c r="J137" s="760"/>
      <c r="K137" s="760"/>
      <c r="L137" s="760"/>
      <c r="M137" s="760"/>
      <c r="N137" s="760"/>
      <c r="O137" s="760"/>
      <c r="P137" s="760"/>
    </row>
    <row r="138" spans="2:16">
      <c r="B138"/>
      <c r="C138"/>
      <c r="D138"/>
      <c r="E138"/>
      <c r="F138"/>
      <c r="G138"/>
      <c r="H138" s="760" t="s">
        <v>690</v>
      </c>
      <c r="I138" s="760"/>
      <c r="J138" s="760"/>
      <c r="K138" s="760"/>
      <c r="L138" s="760"/>
      <c r="M138" s="760" t="s">
        <v>691</v>
      </c>
      <c r="N138" s="760"/>
      <c r="O138" s="760"/>
      <c r="P138" s="760"/>
    </row>
    <row r="139" spans="2:16" ht="43.2">
      <c r="B139" s="870" t="s">
        <v>683</v>
      </c>
      <c r="C139" s="871"/>
      <c r="D139" s="871"/>
      <c r="E139" s="871"/>
      <c r="F139" s="872"/>
      <c r="G139"/>
      <c r="H139" s="769" t="s">
        <v>688</v>
      </c>
      <c r="I139" s="769" t="s">
        <v>723</v>
      </c>
      <c r="J139" s="769" t="s">
        <v>689</v>
      </c>
      <c r="K139" s="769" t="s">
        <v>684</v>
      </c>
      <c r="L139" s="760"/>
      <c r="M139" s="769" t="s">
        <v>688</v>
      </c>
      <c r="N139" s="769" t="s">
        <v>723</v>
      </c>
      <c r="O139" s="769" t="s">
        <v>689</v>
      </c>
      <c r="P139" s="769" t="s">
        <v>684</v>
      </c>
    </row>
    <row r="140" spans="2:16" ht="43.2">
      <c r="B140" s="769" t="s">
        <v>234</v>
      </c>
      <c r="C140" s="769" t="s">
        <v>772</v>
      </c>
      <c r="D140" s="769" t="s">
        <v>685</v>
      </c>
      <c r="E140" s="769" t="s">
        <v>687</v>
      </c>
      <c r="F140" s="769" t="s">
        <v>686</v>
      </c>
      <c r="G140"/>
      <c r="H140" s="769"/>
      <c r="I140" s="769" t="s">
        <v>698</v>
      </c>
      <c r="J140" s="769" t="s">
        <v>699</v>
      </c>
      <c r="K140" s="769" t="s">
        <v>724</v>
      </c>
      <c r="L140" s="760"/>
      <c r="M140" s="769"/>
      <c r="N140" s="769" t="s">
        <v>700</v>
      </c>
      <c r="O140" s="769" t="s">
        <v>701</v>
      </c>
      <c r="P140" s="769" t="s">
        <v>725</v>
      </c>
    </row>
    <row r="141" spans="2:16">
      <c r="B141" s="769"/>
      <c r="C141" s="769" t="s">
        <v>694</v>
      </c>
      <c r="D141" s="769" t="s">
        <v>695</v>
      </c>
      <c r="E141" s="769" t="s">
        <v>696</v>
      </c>
      <c r="F141" s="769" t="s">
        <v>697</v>
      </c>
      <c r="G141"/>
      <c r="H141" s="789" t="s">
        <v>801</v>
      </c>
      <c r="I141" s="788">
        <v>95</v>
      </c>
      <c r="J141" s="788">
        <v>32</v>
      </c>
      <c r="K141" s="761">
        <f t="shared" ref="K141:K144" si="10">J141*I141/1000</f>
        <v>3.04</v>
      </c>
      <c r="L141" s="760"/>
      <c r="M141" s="761" t="s">
        <v>802</v>
      </c>
      <c r="N141" s="761">
        <v>54</v>
      </c>
      <c r="O141" s="761">
        <v>498</v>
      </c>
      <c r="P141" s="761">
        <f t="shared" ref="P141:P144" si="11">O141*N141/1000</f>
        <v>26.891999999999999</v>
      </c>
    </row>
    <row r="142" spans="2:16">
      <c r="B142" s="786" t="s">
        <v>810</v>
      </c>
      <c r="C142" s="750">
        <f>K166</f>
        <v>88.52000000000001</v>
      </c>
      <c r="D142" s="787">
        <f>K166-P166</f>
        <v>52.426000000000009</v>
      </c>
      <c r="E142" s="790">
        <v>0.8296593186372746</v>
      </c>
      <c r="F142" s="752">
        <f>E142*D142</f>
        <v>43.495719438877764</v>
      </c>
      <c r="G142"/>
      <c r="H142" s="789" t="s">
        <v>801</v>
      </c>
      <c r="I142" s="788">
        <v>130</v>
      </c>
      <c r="J142" s="788">
        <v>448</v>
      </c>
      <c r="K142" s="761">
        <f t="shared" si="10"/>
        <v>58.24</v>
      </c>
      <c r="L142" s="760"/>
      <c r="M142" s="761" t="s">
        <v>802</v>
      </c>
      <c r="N142" s="761">
        <v>80</v>
      </c>
      <c r="O142" s="761">
        <v>71</v>
      </c>
      <c r="P142" s="761">
        <f t="shared" si="11"/>
        <v>5.68</v>
      </c>
    </row>
    <row r="143" spans="2:16">
      <c r="B143" s="742" t="s">
        <v>779</v>
      </c>
      <c r="C143" s="741"/>
      <c r="D143" s="741"/>
      <c r="E143" s="741"/>
      <c r="F143" s="762">
        <f>F142*12</f>
        <v>521.94863326653319</v>
      </c>
      <c r="G143"/>
      <c r="H143" s="789" t="s">
        <v>801</v>
      </c>
      <c r="I143" s="788">
        <v>190</v>
      </c>
      <c r="J143" s="788">
        <v>92</v>
      </c>
      <c r="K143" s="761">
        <f t="shared" si="10"/>
        <v>17.48</v>
      </c>
      <c r="L143" s="760"/>
      <c r="M143" s="761" t="s">
        <v>802</v>
      </c>
      <c r="N143" s="761">
        <v>102</v>
      </c>
      <c r="O143" s="761">
        <v>16</v>
      </c>
      <c r="P143" s="761">
        <f t="shared" si="11"/>
        <v>1.6319999999999999</v>
      </c>
    </row>
    <row r="144" spans="2:16">
      <c r="B144" s="742" t="s">
        <v>780</v>
      </c>
      <c r="C144" s="741"/>
      <c r="D144" s="741"/>
      <c r="E144" s="741"/>
      <c r="F144" s="762">
        <f>F143</f>
        <v>521.94863326653319</v>
      </c>
      <c r="G144"/>
      <c r="H144" s="789" t="s">
        <v>801</v>
      </c>
      <c r="I144" s="788">
        <v>305</v>
      </c>
      <c r="J144" s="788">
        <v>32</v>
      </c>
      <c r="K144" s="761">
        <f t="shared" si="10"/>
        <v>9.76</v>
      </c>
      <c r="L144" s="760"/>
      <c r="M144" s="761" t="s">
        <v>802</v>
      </c>
      <c r="N144" s="761">
        <v>135</v>
      </c>
      <c r="O144" s="761">
        <v>14</v>
      </c>
      <c r="P144" s="761">
        <f t="shared" si="11"/>
        <v>1.89</v>
      </c>
    </row>
    <row r="145" spans="2:16">
      <c r="B145"/>
      <c r="C145"/>
      <c r="D145"/>
      <c r="E145"/>
      <c r="F145"/>
      <c r="G145"/>
      <c r="H145" s="761"/>
      <c r="I145" s="761"/>
      <c r="J145" s="761"/>
      <c r="K145" s="761"/>
      <c r="L145" s="760"/>
      <c r="M145" s="761"/>
      <c r="N145" s="761"/>
      <c r="O145" s="761"/>
      <c r="P145" s="761"/>
    </row>
    <row r="146" spans="2:16" hidden="1">
      <c r="B146"/>
      <c r="C146"/>
      <c r="D146"/>
      <c r="E146"/>
      <c r="F146"/>
      <c r="G146"/>
      <c r="H146" s="761"/>
      <c r="I146" s="761"/>
      <c r="J146" s="761"/>
      <c r="K146" s="761"/>
      <c r="L146" s="760"/>
      <c r="M146" s="761"/>
      <c r="N146" s="761"/>
      <c r="O146" s="761"/>
      <c r="P146" s="761"/>
    </row>
    <row r="147" spans="2:16" hidden="1">
      <c r="B147"/>
      <c r="C147"/>
      <c r="D147"/>
      <c r="E147"/>
      <c r="F147"/>
      <c r="G147"/>
      <c r="H147" s="761"/>
      <c r="I147" s="761"/>
      <c r="J147" s="761"/>
      <c r="K147" s="761"/>
      <c r="L147" s="760"/>
      <c r="M147" s="761"/>
      <c r="N147" s="761"/>
      <c r="O147" s="761"/>
      <c r="P147" s="761"/>
    </row>
    <row r="148" spans="2:16" hidden="1">
      <c r="B148"/>
      <c r="C148"/>
      <c r="D148"/>
      <c r="E148"/>
      <c r="F148"/>
      <c r="G148"/>
      <c r="H148" s="761"/>
      <c r="I148" s="788"/>
      <c r="J148" s="788"/>
      <c r="K148" s="761"/>
      <c r="L148"/>
      <c r="M148" s="761"/>
      <c r="N148" s="761"/>
      <c r="O148" s="761"/>
      <c r="P148" s="761"/>
    </row>
    <row r="149" spans="2:16" hidden="1">
      <c r="B149"/>
      <c r="C149"/>
      <c r="D149"/>
      <c r="E149"/>
      <c r="F149"/>
      <c r="G149"/>
      <c r="H149" s="789"/>
      <c r="I149" s="788"/>
      <c r="J149" s="788"/>
      <c r="K149" s="761"/>
      <c r="L149"/>
      <c r="M149" s="761"/>
      <c r="N149" s="761"/>
      <c r="O149" s="761"/>
      <c r="P149" s="761"/>
    </row>
    <row r="150" spans="2:16" hidden="1">
      <c r="B150"/>
      <c r="C150"/>
      <c r="D150"/>
      <c r="E150"/>
      <c r="F150"/>
      <c r="G150"/>
      <c r="H150" s="789"/>
      <c r="I150" s="788"/>
      <c r="J150" s="788"/>
      <c r="K150" s="761"/>
      <c r="L150"/>
      <c r="M150" s="761"/>
      <c r="N150" s="761"/>
      <c r="O150" s="761"/>
      <c r="P150" s="761"/>
    </row>
    <row r="151" spans="2:16" hidden="1">
      <c r="B151"/>
      <c r="C151"/>
      <c r="D151"/>
      <c r="E151"/>
      <c r="F151"/>
      <c r="G151"/>
      <c r="H151" s="789"/>
      <c r="I151" s="788"/>
      <c r="J151" s="788"/>
      <c r="K151" s="761"/>
      <c r="L151"/>
      <c r="M151" s="761"/>
      <c r="N151" s="761"/>
      <c r="O151" s="761"/>
      <c r="P151" s="761"/>
    </row>
    <row r="152" spans="2:16" hidden="1">
      <c r="B152"/>
      <c r="C152"/>
      <c r="D152"/>
      <c r="E152"/>
      <c r="F152"/>
      <c r="G152"/>
      <c r="H152" s="789"/>
      <c r="I152" s="788"/>
      <c r="J152" s="788"/>
      <c r="K152" s="761"/>
      <c r="L152"/>
      <c r="M152" s="761"/>
      <c r="N152" s="761"/>
      <c r="O152" s="761"/>
      <c r="P152" s="761"/>
    </row>
    <row r="153" spans="2:16" hidden="1">
      <c r="B153"/>
      <c r="C153"/>
      <c r="D153"/>
      <c r="E153"/>
      <c r="F153"/>
      <c r="G153"/>
      <c r="H153" s="789"/>
      <c r="I153" s="788"/>
      <c r="J153" s="788"/>
      <c r="K153" s="761"/>
      <c r="L153"/>
      <c r="M153" s="761"/>
      <c r="N153" s="761"/>
      <c r="O153" s="761"/>
      <c r="P153" s="761"/>
    </row>
    <row r="154" spans="2:16" hidden="1">
      <c r="B154"/>
      <c r="C154"/>
      <c r="D154"/>
      <c r="E154"/>
      <c r="F154"/>
      <c r="G154"/>
      <c r="H154" s="789"/>
      <c r="I154" s="788"/>
      <c r="J154" s="788"/>
      <c r="K154" s="761"/>
      <c r="L154"/>
      <c r="M154" s="761"/>
      <c r="N154" s="761"/>
      <c r="O154" s="761"/>
      <c r="P154" s="761"/>
    </row>
    <row r="155" spans="2:16" hidden="1">
      <c r="B155"/>
      <c r="C155"/>
      <c r="D155"/>
      <c r="E155"/>
      <c r="F155"/>
      <c r="G155"/>
      <c r="H155" s="789"/>
      <c r="I155" s="788"/>
      <c r="J155" s="788"/>
      <c r="K155" s="761"/>
      <c r="L155"/>
      <c r="M155" s="761"/>
      <c r="N155" s="761"/>
      <c r="O155" s="761"/>
      <c r="P155" s="761"/>
    </row>
    <row r="156" spans="2:16" hidden="1">
      <c r="B156"/>
      <c r="C156"/>
      <c r="D156"/>
      <c r="E156"/>
      <c r="F156"/>
      <c r="G156"/>
      <c r="H156" s="789"/>
      <c r="I156" s="788"/>
      <c r="J156" s="788"/>
      <c r="K156" s="761"/>
      <c r="L156"/>
      <c r="M156" s="761"/>
      <c r="N156" s="761"/>
      <c r="O156" s="761"/>
      <c r="P156" s="761"/>
    </row>
    <row r="157" spans="2:16" hidden="1">
      <c r="B157"/>
      <c r="C157"/>
      <c r="D157"/>
      <c r="E157"/>
      <c r="F157"/>
      <c r="G157"/>
      <c r="H157" s="763"/>
      <c r="I157" s="764"/>
      <c r="J157" s="764"/>
      <c r="K157" s="765"/>
      <c r="L157"/>
      <c r="M157" s="761"/>
      <c r="N157" s="761"/>
      <c r="O157" s="761"/>
      <c r="P157" s="761"/>
    </row>
    <row r="158" spans="2:16" hidden="1">
      <c r="B158"/>
      <c r="C158"/>
      <c r="D158"/>
      <c r="E158"/>
      <c r="F158"/>
      <c r="G158"/>
      <c r="H158" s="763"/>
      <c r="I158" s="764"/>
      <c r="J158" s="764"/>
      <c r="K158" s="765"/>
      <c r="L158"/>
      <c r="M158" s="761"/>
      <c r="N158" s="761"/>
      <c r="O158" s="761"/>
      <c r="P158" s="761"/>
    </row>
    <row r="159" spans="2:16" hidden="1">
      <c r="B159"/>
      <c r="C159"/>
      <c r="D159"/>
      <c r="E159"/>
      <c r="F159"/>
      <c r="G159"/>
      <c r="H159" s="763"/>
      <c r="I159" s="764"/>
      <c r="J159" s="764"/>
      <c r="K159" s="765"/>
      <c r="L159"/>
      <c r="M159" s="761"/>
      <c r="N159" s="761"/>
      <c r="O159" s="761"/>
      <c r="P159" s="761"/>
    </row>
    <row r="160" spans="2:16" hidden="1">
      <c r="B160"/>
      <c r="C160"/>
      <c r="D160"/>
      <c r="E160"/>
      <c r="F160"/>
      <c r="G160"/>
      <c r="H160" s="763"/>
      <c r="I160" s="764"/>
      <c r="J160" s="764"/>
      <c r="K160" s="765"/>
      <c r="L160"/>
      <c r="M160" s="761"/>
      <c r="N160" s="761"/>
      <c r="O160" s="761"/>
      <c r="P160" s="761"/>
    </row>
    <row r="161" spans="2:16" hidden="1">
      <c r="B161"/>
      <c r="C161"/>
      <c r="D161"/>
      <c r="E161"/>
      <c r="F161"/>
      <c r="G161"/>
      <c r="H161" s="763"/>
      <c r="I161" s="764"/>
      <c r="J161" s="764"/>
      <c r="K161" s="765"/>
      <c r="L161"/>
      <c r="M161" s="761"/>
      <c r="N161" s="761"/>
      <c r="O161" s="761"/>
      <c r="P161" s="761"/>
    </row>
    <row r="162" spans="2:16" hidden="1">
      <c r="B162"/>
      <c r="C162"/>
      <c r="D162"/>
      <c r="E162"/>
      <c r="F162"/>
      <c r="G162"/>
      <c r="H162" s="763"/>
      <c r="I162" s="764"/>
      <c r="J162" s="764"/>
      <c r="K162" s="765"/>
      <c r="L162"/>
      <c r="M162" s="761"/>
      <c r="N162" s="761"/>
      <c r="O162" s="761"/>
      <c r="P162" s="761"/>
    </row>
    <row r="163" spans="2:16" hidden="1">
      <c r="B163"/>
      <c r="C163"/>
      <c r="D163"/>
      <c r="E163"/>
      <c r="F163"/>
      <c r="G163"/>
      <c r="H163" s="763"/>
      <c r="I163" s="764"/>
      <c r="J163" s="764"/>
      <c r="K163" s="765"/>
      <c r="L163"/>
      <c r="M163" s="761"/>
      <c r="N163" s="761"/>
      <c r="O163" s="761"/>
      <c r="P163" s="761"/>
    </row>
    <row r="164" spans="2:16" hidden="1">
      <c r="B164"/>
      <c r="C164"/>
      <c r="D164"/>
      <c r="E164"/>
      <c r="F164"/>
      <c r="G164"/>
      <c r="H164" s="763"/>
      <c r="I164" s="764"/>
      <c r="J164" s="764"/>
      <c r="K164" s="765"/>
      <c r="L164"/>
      <c r="M164" s="761"/>
      <c r="N164" s="761"/>
      <c r="O164" s="761"/>
      <c r="P164" s="761"/>
    </row>
    <row r="165" spans="2:16" hidden="1">
      <c r="B165"/>
      <c r="C165"/>
      <c r="D165"/>
      <c r="E165"/>
      <c r="F165"/>
      <c r="G165"/>
      <c r="H165" s="763"/>
      <c r="I165" s="764"/>
      <c r="J165" s="764"/>
      <c r="K165" s="765"/>
      <c r="L165"/>
      <c r="M165" s="761"/>
      <c r="N165" s="761"/>
      <c r="O165" s="761"/>
      <c r="P165" s="761"/>
    </row>
    <row r="166" spans="2:16">
      <c r="B166"/>
      <c r="C166"/>
      <c r="D166"/>
      <c r="E166"/>
      <c r="F166"/>
      <c r="G166"/>
      <c r="H166" s="763" t="s">
        <v>26</v>
      </c>
      <c r="I166" s="764"/>
      <c r="J166" s="764">
        <f>SUM(J141:J165)</f>
        <v>604</v>
      </c>
      <c r="K166" s="766">
        <f>SUM(K141:K165)</f>
        <v>88.52000000000001</v>
      </c>
      <c r="L166"/>
      <c r="M166" s="763" t="s">
        <v>26</v>
      </c>
      <c r="N166" s="764"/>
      <c r="O166" s="764">
        <f>SUM(O141:O165)</f>
        <v>599</v>
      </c>
      <c r="P166" s="766">
        <f>SUM(P141:P165)</f>
        <v>36.094000000000001</v>
      </c>
    </row>
    <row r="167" spans="2:16">
      <c r="B167"/>
      <c r="C167"/>
      <c r="D167"/>
      <c r="E167"/>
      <c r="F167"/>
      <c r="G167"/>
      <c r="H167"/>
      <c r="I167"/>
      <c r="J167"/>
      <c r="K167"/>
      <c r="L167"/>
      <c r="M167"/>
      <c r="N167"/>
      <c r="O167"/>
      <c r="P167"/>
    </row>
    <row r="168" spans="2:16">
      <c r="B168"/>
      <c r="C168"/>
      <c r="D168"/>
      <c r="E168"/>
      <c r="F168"/>
      <c r="G168"/>
      <c r="H168"/>
      <c r="I168"/>
      <c r="J168"/>
      <c r="K168"/>
      <c r="L168"/>
      <c r="M168"/>
      <c r="N168"/>
      <c r="O168"/>
      <c r="P168"/>
    </row>
    <row r="169" spans="2:16">
      <c r="B169" s="12" t="s">
        <v>818</v>
      </c>
      <c r="C169" t="s">
        <v>817</v>
      </c>
      <c r="D169"/>
      <c r="E169"/>
      <c r="F169"/>
      <c r="G169"/>
      <c r="H169"/>
      <c r="I169"/>
      <c r="J169"/>
      <c r="K169"/>
      <c r="L169"/>
      <c r="M169"/>
      <c r="N169"/>
      <c r="O169"/>
      <c r="P169"/>
    </row>
    <row r="170" spans="2:16">
      <c r="B170"/>
      <c r="C170" t="s">
        <v>820</v>
      </c>
    </row>
    <row r="171" spans="2:16">
      <c r="C171" t="s">
        <v>823</v>
      </c>
    </row>
    <row r="173" spans="2:16" ht="21">
      <c r="B173" s="743" t="s">
        <v>812</v>
      </c>
    </row>
    <row r="175" spans="2:16" ht="21">
      <c r="B175" s="743" t="s">
        <v>803</v>
      </c>
      <c r="C175" s="758"/>
      <c r="D175" s="758"/>
      <c r="E175" s="758"/>
      <c r="F175" s="758"/>
      <c r="G175" s="758"/>
      <c r="H175" s="759" t="s">
        <v>804</v>
      </c>
      <c r="I175" s="760"/>
      <c r="J175" s="760"/>
      <c r="K175" s="760"/>
      <c r="L175" s="760"/>
      <c r="M175" s="760"/>
      <c r="N175" s="760"/>
      <c r="O175" s="760"/>
      <c r="P175" s="760"/>
    </row>
    <row r="176" spans="2:16" ht="18.600000000000001" customHeight="1">
      <c r="B176" s="758"/>
      <c r="C176" s="758"/>
      <c r="D176" s="758"/>
      <c r="E176" s="758"/>
      <c r="F176" s="758"/>
      <c r="G176" s="758"/>
      <c r="H176" s="760" t="s">
        <v>690</v>
      </c>
      <c r="I176" s="760"/>
      <c r="J176" s="760"/>
      <c r="K176" s="760"/>
      <c r="L176" s="760"/>
      <c r="M176" s="760" t="s">
        <v>691</v>
      </c>
      <c r="N176" s="760"/>
      <c r="O176" s="760"/>
      <c r="P176" s="760"/>
    </row>
    <row r="177" spans="2:16" ht="43.2">
      <c r="B177" s="870" t="s">
        <v>683</v>
      </c>
      <c r="C177" s="871"/>
      <c r="D177" s="871"/>
      <c r="E177" s="871"/>
      <c r="F177" s="872"/>
      <c r="G177" s="758"/>
      <c r="H177" s="769" t="s">
        <v>688</v>
      </c>
      <c r="I177" s="769" t="s">
        <v>723</v>
      </c>
      <c r="J177" s="769" t="s">
        <v>689</v>
      </c>
      <c r="K177" s="769" t="s">
        <v>684</v>
      </c>
      <c r="L177" s="760"/>
      <c r="M177" s="769" t="s">
        <v>688</v>
      </c>
      <c r="N177" s="769" t="s">
        <v>723</v>
      </c>
      <c r="O177" s="769" t="s">
        <v>689</v>
      </c>
      <c r="P177" s="769" t="s">
        <v>684</v>
      </c>
    </row>
    <row r="178" spans="2:16" ht="43.2">
      <c r="B178" s="769" t="s">
        <v>62</v>
      </c>
      <c r="C178" s="769" t="s">
        <v>684</v>
      </c>
      <c r="D178" s="769" t="s">
        <v>821</v>
      </c>
      <c r="E178" s="769" t="s">
        <v>687</v>
      </c>
      <c r="F178" s="769" t="s">
        <v>686</v>
      </c>
      <c r="G178" s="758"/>
      <c r="H178" s="769"/>
      <c r="I178" s="769" t="s">
        <v>698</v>
      </c>
      <c r="J178" s="769" t="s">
        <v>699</v>
      </c>
      <c r="K178" s="769" t="s">
        <v>724</v>
      </c>
      <c r="L178" s="760"/>
      <c r="M178" s="769"/>
      <c r="N178" s="769" t="s">
        <v>700</v>
      </c>
      <c r="O178" s="769" t="s">
        <v>701</v>
      </c>
      <c r="P178" s="769" t="s">
        <v>725</v>
      </c>
    </row>
    <row r="179" spans="2:16" ht="15.6" customHeight="1">
      <c r="B179" s="769"/>
      <c r="C179" s="769" t="s">
        <v>694</v>
      </c>
      <c r="D179" s="769" t="s">
        <v>695</v>
      </c>
      <c r="E179" s="769" t="s">
        <v>696</v>
      </c>
      <c r="F179" s="769" t="s">
        <v>697</v>
      </c>
      <c r="G179" s="758"/>
      <c r="H179" s="761" t="s">
        <v>726</v>
      </c>
      <c r="I179" s="761">
        <v>70</v>
      </c>
      <c r="J179" s="761">
        <v>243</v>
      </c>
      <c r="K179" s="761">
        <f>I179*J179/1000</f>
        <v>17.010000000000002</v>
      </c>
      <c r="L179" s="760"/>
      <c r="M179" s="761" t="s">
        <v>727</v>
      </c>
      <c r="N179" s="761">
        <v>38</v>
      </c>
      <c r="O179" s="761">
        <v>243</v>
      </c>
      <c r="P179" s="761">
        <f>N179*O179/1000</f>
        <v>9.234</v>
      </c>
    </row>
    <row r="180" spans="2:16" ht="15.6" customHeight="1">
      <c r="B180" s="742">
        <v>43101</v>
      </c>
      <c r="C180" s="750"/>
      <c r="D180" s="746"/>
      <c r="E180" s="741"/>
      <c r="F180" s="741"/>
      <c r="G180" s="758"/>
      <c r="H180" s="761"/>
      <c r="I180" s="761"/>
      <c r="J180" s="761"/>
      <c r="K180" s="761"/>
      <c r="L180" s="760"/>
      <c r="M180" s="761"/>
      <c r="N180" s="761"/>
      <c r="O180" s="761"/>
      <c r="P180" s="761"/>
    </row>
    <row r="181" spans="2:16" ht="15.6" customHeight="1">
      <c r="B181" s="742">
        <v>43132</v>
      </c>
      <c r="C181" s="751"/>
      <c r="D181" s="747"/>
      <c r="E181" s="741"/>
      <c r="F181" s="762">
        <f>D181*E181</f>
        <v>0</v>
      </c>
      <c r="G181" s="758"/>
      <c r="H181" s="763" t="s">
        <v>26</v>
      </c>
      <c r="I181" s="764"/>
      <c r="J181" s="764"/>
      <c r="K181" s="765">
        <f>SUM(K179:K180)</f>
        <v>17.010000000000002</v>
      </c>
      <c r="L181" s="760"/>
      <c r="M181" s="763" t="s">
        <v>26</v>
      </c>
      <c r="N181" s="764"/>
      <c r="O181" s="764"/>
      <c r="P181" s="766">
        <f>SUM(P179:P180)</f>
        <v>9.234</v>
      </c>
    </row>
    <row r="182" spans="2:16" ht="15.6" customHeight="1">
      <c r="B182" s="742">
        <v>43160</v>
      </c>
      <c r="C182" s="752">
        <f>K181+K192+K204+K213</f>
        <v>40.339999999999996</v>
      </c>
      <c r="D182" s="747"/>
      <c r="E182" s="741"/>
      <c r="F182" s="762">
        <f t="shared" ref="F182:F191" si="12">D182*E182</f>
        <v>0</v>
      </c>
      <c r="G182" s="758"/>
      <c r="H182" s="758"/>
      <c r="I182" s="758"/>
      <c r="J182" s="758"/>
      <c r="K182" s="758"/>
      <c r="L182" s="758"/>
      <c r="M182" s="758"/>
      <c r="N182" s="758"/>
      <c r="O182" s="758"/>
      <c r="P182" s="758"/>
    </row>
    <row r="183" spans="2:16" ht="15.6" customHeight="1">
      <c r="B183" s="742">
        <v>43191</v>
      </c>
      <c r="C183" s="752">
        <f>P181+K192+K204+K213</f>
        <v>32.563999999999993</v>
      </c>
      <c r="D183" s="747">
        <f>C182-C183+D182</f>
        <v>7.7760000000000034</v>
      </c>
      <c r="E183" s="790">
        <v>0.86599999999999999</v>
      </c>
      <c r="F183" s="762">
        <f t="shared" si="12"/>
        <v>6.7340160000000031</v>
      </c>
      <c r="G183" s="758"/>
      <c r="H183" s="759" t="s">
        <v>805</v>
      </c>
      <c r="I183" s="760"/>
      <c r="J183" s="760"/>
      <c r="K183" s="760"/>
      <c r="L183" s="760"/>
      <c r="M183" s="760"/>
      <c r="N183" s="760"/>
      <c r="O183" s="760"/>
      <c r="P183" s="760"/>
    </row>
    <row r="184" spans="2:16" ht="15.6" customHeight="1">
      <c r="B184" s="742">
        <v>43221</v>
      </c>
      <c r="C184" s="752">
        <f>P181+P192+K204+K213</f>
        <v>24.000000000000004</v>
      </c>
      <c r="D184" s="747">
        <f t="shared" ref="D184:D191" si="13">C183-C184+D183</f>
        <v>16.339999999999993</v>
      </c>
      <c r="E184" s="790">
        <f>E183</f>
        <v>0.86599999999999999</v>
      </c>
      <c r="F184" s="762">
        <f t="shared" si="12"/>
        <v>14.150439999999994</v>
      </c>
      <c r="G184" s="758"/>
      <c r="H184" s="760" t="s">
        <v>690</v>
      </c>
      <c r="I184" s="760"/>
      <c r="J184" s="760"/>
      <c r="K184" s="760"/>
      <c r="L184" s="760"/>
      <c r="M184" s="760" t="s">
        <v>691</v>
      </c>
      <c r="N184" s="760"/>
      <c r="O184" s="760"/>
      <c r="P184" s="760"/>
    </row>
    <row r="185" spans="2:16" ht="15.6" customHeight="1">
      <c r="B185" s="742">
        <v>43252</v>
      </c>
      <c r="C185" s="752">
        <f>P181+P192+P204+K213</f>
        <v>23.050000000000004</v>
      </c>
      <c r="D185" s="747">
        <f t="shared" si="13"/>
        <v>17.289999999999992</v>
      </c>
      <c r="E185" s="790">
        <f t="shared" ref="E185:E191" si="14">E184</f>
        <v>0.86599999999999999</v>
      </c>
      <c r="F185" s="762">
        <f t="shared" si="12"/>
        <v>14.973139999999994</v>
      </c>
      <c r="G185" s="758"/>
      <c r="H185" s="769" t="s">
        <v>688</v>
      </c>
      <c r="I185" s="769" t="s">
        <v>723</v>
      </c>
      <c r="J185" s="769" t="s">
        <v>689</v>
      </c>
      <c r="K185" s="769" t="s">
        <v>684</v>
      </c>
      <c r="L185" s="760"/>
      <c r="M185" s="769" t="s">
        <v>688</v>
      </c>
      <c r="N185" s="769" t="s">
        <v>723</v>
      </c>
      <c r="O185" s="769" t="s">
        <v>689</v>
      </c>
      <c r="P185" s="769" t="s">
        <v>684</v>
      </c>
    </row>
    <row r="186" spans="2:16" ht="15.6" customHeight="1">
      <c r="B186" s="742">
        <v>43282</v>
      </c>
      <c r="C186" s="752">
        <f>P181+P192+P204+P213</f>
        <v>21.490000000000002</v>
      </c>
      <c r="D186" s="747">
        <f t="shared" si="13"/>
        <v>18.849999999999994</v>
      </c>
      <c r="E186" s="790">
        <f t="shared" si="14"/>
        <v>0.86599999999999999</v>
      </c>
      <c r="F186" s="762">
        <f t="shared" si="12"/>
        <v>16.324099999999994</v>
      </c>
      <c r="G186" s="758"/>
      <c r="H186" s="769"/>
      <c r="I186" s="769" t="s">
        <v>698</v>
      </c>
      <c r="J186" s="769" t="s">
        <v>699</v>
      </c>
      <c r="K186" s="769" t="s">
        <v>724</v>
      </c>
      <c r="L186" s="760"/>
      <c r="M186" s="769"/>
      <c r="N186" s="769" t="s">
        <v>700</v>
      </c>
      <c r="O186" s="769" t="s">
        <v>701</v>
      </c>
      <c r="P186" s="769" t="s">
        <v>725</v>
      </c>
    </row>
    <row r="187" spans="2:16" ht="15.6" customHeight="1">
      <c r="B187" s="742">
        <v>43313</v>
      </c>
      <c r="C187" s="752">
        <f>C186</f>
        <v>21.490000000000002</v>
      </c>
      <c r="D187" s="747">
        <f t="shared" si="13"/>
        <v>18.849999999999994</v>
      </c>
      <c r="E187" s="790">
        <f t="shared" si="14"/>
        <v>0.86599999999999999</v>
      </c>
      <c r="F187" s="762">
        <f t="shared" si="12"/>
        <v>16.324099999999994</v>
      </c>
      <c r="G187" s="758"/>
      <c r="H187" s="761" t="s">
        <v>726</v>
      </c>
      <c r="I187" s="761">
        <v>70</v>
      </c>
      <c r="J187" s="761">
        <v>55</v>
      </c>
      <c r="K187" s="761">
        <f>I187*J187/1000</f>
        <v>3.85</v>
      </c>
      <c r="L187" s="760"/>
      <c r="M187" s="761" t="s">
        <v>728</v>
      </c>
      <c r="N187" s="761">
        <v>60</v>
      </c>
      <c r="O187" s="761">
        <v>8</v>
      </c>
      <c r="P187" s="761">
        <f>N187*O187/1000</f>
        <v>0.48</v>
      </c>
    </row>
    <row r="188" spans="2:16" ht="15.6" customHeight="1">
      <c r="B188" s="742">
        <v>43344</v>
      </c>
      <c r="C188" s="752">
        <f t="shared" ref="C188:C191" si="15">C187</f>
        <v>21.490000000000002</v>
      </c>
      <c r="D188" s="747">
        <f t="shared" si="13"/>
        <v>18.849999999999994</v>
      </c>
      <c r="E188" s="790">
        <f t="shared" si="14"/>
        <v>0.86599999999999999</v>
      </c>
      <c r="F188" s="762">
        <f t="shared" si="12"/>
        <v>16.324099999999994</v>
      </c>
      <c r="G188" s="758"/>
      <c r="H188" s="761" t="s">
        <v>726</v>
      </c>
      <c r="I188" s="761">
        <v>100</v>
      </c>
      <c r="J188" s="761">
        <v>86</v>
      </c>
      <c r="K188" s="761">
        <f>I188*J188/1000</f>
        <v>8.6</v>
      </c>
      <c r="L188" s="760"/>
      <c r="M188" s="761" t="s">
        <v>727</v>
      </c>
      <c r="N188" s="761">
        <v>38</v>
      </c>
      <c r="O188" s="761">
        <v>54</v>
      </c>
      <c r="P188" s="761">
        <f>N188*O188/1000</f>
        <v>2.052</v>
      </c>
    </row>
    <row r="189" spans="2:16" ht="15.6" customHeight="1">
      <c r="B189" s="742">
        <v>43374</v>
      </c>
      <c r="C189" s="752">
        <f t="shared" si="15"/>
        <v>21.490000000000002</v>
      </c>
      <c r="D189" s="747">
        <f t="shared" si="13"/>
        <v>18.849999999999994</v>
      </c>
      <c r="E189" s="790">
        <f t="shared" si="14"/>
        <v>0.86599999999999999</v>
      </c>
      <c r="F189" s="762">
        <f t="shared" si="12"/>
        <v>16.324099999999994</v>
      </c>
      <c r="G189" s="758"/>
      <c r="H189" s="761" t="s">
        <v>726</v>
      </c>
      <c r="I189" s="761">
        <v>150</v>
      </c>
      <c r="J189" s="761">
        <v>29</v>
      </c>
      <c r="K189" s="761">
        <f>I189*J189/1000</f>
        <v>4.3499999999999996</v>
      </c>
      <c r="L189" s="760"/>
      <c r="M189" s="761" t="s">
        <v>727</v>
      </c>
      <c r="N189" s="761">
        <v>54</v>
      </c>
      <c r="O189" s="761">
        <v>116</v>
      </c>
      <c r="P189" s="761">
        <f>N189*O189/1000</f>
        <v>6.2640000000000002</v>
      </c>
    </row>
    <row r="190" spans="2:16" ht="15.6" customHeight="1">
      <c r="B190" s="742">
        <v>43405</v>
      </c>
      <c r="C190" s="752">
        <f t="shared" si="15"/>
        <v>21.490000000000002</v>
      </c>
      <c r="D190" s="747">
        <f t="shared" si="13"/>
        <v>18.849999999999994</v>
      </c>
      <c r="E190" s="790">
        <f t="shared" si="14"/>
        <v>0.86599999999999999</v>
      </c>
      <c r="F190" s="762">
        <f t="shared" si="12"/>
        <v>16.324099999999994</v>
      </c>
      <c r="G190" s="758"/>
      <c r="H190" s="761" t="s">
        <v>729</v>
      </c>
      <c r="I190" s="761">
        <v>70</v>
      </c>
      <c r="J190" s="761">
        <v>8</v>
      </c>
      <c r="K190" s="761">
        <f>I190*J190/1000</f>
        <v>0.56000000000000005</v>
      </c>
      <c r="L190" s="760"/>
      <c r="M190" s="761"/>
      <c r="N190" s="761"/>
      <c r="O190" s="761"/>
      <c r="P190" s="761"/>
    </row>
    <row r="191" spans="2:16" ht="16.350000000000001" customHeight="1">
      <c r="B191" s="742">
        <v>43435</v>
      </c>
      <c r="C191" s="752">
        <f t="shared" si="15"/>
        <v>21.490000000000002</v>
      </c>
      <c r="D191" s="747">
        <f t="shared" si="13"/>
        <v>18.849999999999994</v>
      </c>
      <c r="E191" s="790">
        <f t="shared" si="14"/>
        <v>0.86599999999999999</v>
      </c>
      <c r="F191" s="762">
        <f t="shared" si="12"/>
        <v>16.324099999999994</v>
      </c>
      <c r="G191" s="758"/>
      <c r="H191" s="761"/>
      <c r="I191" s="761"/>
      <c r="J191" s="761"/>
      <c r="K191" s="761"/>
      <c r="L191" s="760"/>
      <c r="M191" s="761"/>
      <c r="N191" s="761"/>
      <c r="O191" s="761"/>
      <c r="P191" s="761"/>
    </row>
    <row r="192" spans="2:16">
      <c r="B192" s="748" t="s">
        <v>26</v>
      </c>
      <c r="C192" s="749"/>
      <c r="D192" s="749"/>
      <c r="E192" s="749"/>
      <c r="F192" s="767">
        <f>SUM(F181:F191)</f>
        <v>133.80219599999992</v>
      </c>
      <c r="G192" s="758"/>
      <c r="H192" s="763" t="s">
        <v>26</v>
      </c>
      <c r="I192" s="764"/>
      <c r="J192" s="764"/>
      <c r="K192" s="765">
        <f>SUM(K187:K191)</f>
        <v>17.359999999999996</v>
      </c>
      <c r="L192" s="760"/>
      <c r="M192" s="763" t="s">
        <v>26</v>
      </c>
      <c r="N192" s="764"/>
      <c r="O192" s="764"/>
      <c r="P192" s="766">
        <f>SUM(P187:P191)</f>
        <v>8.7959999999999994</v>
      </c>
    </row>
    <row r="193" spans="2:16">
      <c r="B193" s="742" t="s">
        <v>720</v>
      </c>
      <c r="C193" s="741"/>
      <c r="D193" s="741"/>
      <c r="E193" s="741"/>
      <c r="F193" s="752">
        <f>F191*12</f>
        <v>195.88919999999993</v>
      </c>
      <c r="G193" s="758"/>
      <c r="H193" s="758"/>
      <c r="I193" s="758"/>
      <c r="J193" s="758"/>
      <c r="K193" s="758"/>
      <c r="L193" s="758"/>
      <c r="M193" s="758"/>
      <c r="N193" s="758"/>
      <c r="O193" s="758"/>
      <c r="P193" s="758"/>
    </row>
    <row r="194" spans="2:16" ht="21">
      <c r="B194" s="742" t="s">
        <v>721</v>
      </c>
      <c r="C194" s="741"/>
      <c r="D194" s="741"/>
      <c r="E194" s="741"/>
      <c r="F194" s="752">
        <f>F193</f>
        <v>195.88919999999993</v>
      </c>
      <c r="G194" s="758"/>
      <c r="H194" s="759" t="s">
        <v>806</v>
      </c>
      <c r="I194" s="760"/>
      <c r="J194" s="760"/>
      <c r="K194" s="760"/>
      <c r="L194" s="760"/>
      <c r="M194" s="760"/>
      <c r="N194" s="760"/>
      <c r="O194" s="760"/>
      <c r="P194" s="760"/>
    </row>
    <row r="195" spans="2:16">
      <c r="B195" s="742" t="s">
        <v>733</v>
      </c>
      <c r="C195" s="741"/>
      <c r="D195" s="741"/>
      <c r="E195" s="741"/>
      <c r="F195" s="752">
        <f>F194</f>
        <v>195.88919999999993</v>
      </c>
      <c r="G195" s="758"/>
      <c r="H195" s="760" t="s">
        <v>690</v>
      </c>
      <c r="I195" s="760"/>
      <c r="J195" s="760"/>
      <c r="K195" s="760"/>
      <c r="L195" s="760"/>
      <c r="M195" s="760" t="s">
        <v>691</v>
      </c>
      <c r="N195" s="760"/>
      <c r="O195" s="760"/>
      <c r="P195" s="760"/>
    </row>
    <row r="196" spans="2:16" ht="43.2">
      <c r="B196" s="742" t="s">
        <v>734</v>
      </c>
      <c r="C196" s="741"/>
      <c r="D196" s="741"/>
      <c r="E196" s="741"/>
      <c r="F196" s="752">
        <f>F195</f>
        <v>195.88919999999993</v>
      </c>
      <c r="G196" s="758"/>
      <c r="H196" s="757" t="s">
        <v>688</v>
      </c>
      <c r="I196" s="757" t="s">
        <v>723</v>
      </c>
      <c r="J196" s="757" t="s">
        <v>689</v>
      </c>
      <c r="K196" s="757" t="s">
        <v>684</v>
      </c>
      <c r="L196" s="760"/>
      <c r="M196" s="757" t="s">
        <v>688</v>
      </c>
      <c r="N196" s="757" t="s">
        <v>723</v>
      </c>
      <c r="O196" s="757" t="s">
        <v>689</v>
      </c>
      <c r="P196" s="757" t="s">
        <v>684</v>
      </c>
    </row>
    <row r="197" spans="2:16" ht="31.2">
      <c r="B197" s="758"/>
      <c r="C197" s="758"/>
      <c r="D197" s="758"/>
      <c r="E197" s="758"/>
      <c r="F197" s="758"/>
      <c r="G197" s="758"/>
      <c r="H197" s="757"/>
      <c r="I197" s="757" t="s">
        <v>698</v>
      </c>
      <c r="J197" s="757" t="s">
        <v>699</v>
      </c>
      <c r="K197" s="757" t="s">
        <v>724</v>
      </c>
      <c r="L197" s="760"/>
      <c r="M197" s="757"/>
      <c r="N197" s="757" t="s">
        <v>700</v>
      </c>
      <c r="O197" s="757" t="s">
        <v>701</v>
      </c>
      <c r="P197" s="757" t="s">
        <v>725</v>
      </c>
    </row>
    <row r="198" spans="2:16">
      <c r="B198" s="758"/>
      <c r="C198" s="758"/>
      <c r="D198" s="758"/>
      <c r="E198" s="758"/>
      <c r="F198" s="758"/>
      <c r="G198" s="758"/>
      <c r="H198" s="761" t="s">
        <v>726</v>
      </c>
      <c r="I198" s="761">
        <v>70</v>
      </c>
      <c r="J198" s="761">
        <v>24</v>
      </c>
      <c r="K198" s="761">
        <f>I198*J198/1000</f>
        <v>1.68</v>
      </c>
      <c r="L198" s="760"/>
      <c r="M198" s="761" t="s">
        <v>728</v>
      </c>
      <c r="N198" s="761">
        <v>60</v>
      </c>
      <c r="O198" s="761">
        <v>15</v>
      </c>
      <c r="P198" s="761">
        <f>N198*O198/1000</f>
        <v>0.9</v>
      </c>
    </row>
    <row r="199" spans="2:16">
      <c r="B199" s="758"/>
      <c r="C199" s="758"/>
      <c r="D199" s="758"/>
      <c r="E199" s="758"/>
      <c r="F199" s="758"/>
      <c r="G199" s="758"/>
      <c r="H199" s="761" t="s">
        <v>726</v>
      </c>
      <c r="I199" s="761">
        <v>100</v>
      </c>
      <c r="J199" s="761">
        <v>1</v>
      </c>
      <c r="K199" s="761">
        <f t="shared" ref="K199:K202" si="16">I199*J199/1000</f>
        <v>0.1</v>
      </c>
      <c r="L199" s="760"/>
      <c r="M199" s="761" t="s">
        <v>727</v>
      </c>
      <c r="N199" s="761">
        <v>35</v>
      </c>
      <c r="O199" s="761">
        <v>19</v>
      </c>
      <c r="P199" s="761">
        <f t="shared" ref="P199:P201" si="17">N199*O199/1000</f>
        <v>0.66500000000000004</v>
      </c>
    </row>
    <row r="200" spans="2:16">
      <c r="B200" s="758"/>
      <c r="C200" s="758"/>
      <c r="D200" s="758"/>
      <c r="E200" s="758"/>
      <c r="F200" s="758"/>
      <c r="G200" s="758"/>
      <c r="H200" s="761" t="s">
        <v>729</v>
      </c>
      <c r="I200" s="761">
        <v>70</v>
      </c>
      <c r="J200" s="761">
        <v>8</v>
      </c>
      <c r="K200" s="761">
        <f t="shared" si="16"/>
        <v>0.56000000000000005</v>
      </c>
      <c r="L200" s="760"/>
      <c r="M200" s="761" t="s">
        <v>727</v>
      </c>
      <c r="N200" s="761">
        <v>38</v>
      </c>
      <c r="O200" s="761">
        <v>7</v>
      </c>
      <c r="P200" s="761">
        <f t="shared" si="17"/>
        <v>0.26600000000000001</v>
      </c>
    </row>
    <row r="201" spans="2:16">
      <c r="B201" s="758"/>
      <c r="C201" s="758"/>
      <c r="D201" s="758"/>
      <c r="E201" s="758"/>
      <c r="F201" s="758"/>
      <c r="G201" s="758"/>
      <c r="H201" s="761" t="s">
        <v>727</v>
      </c>
      <c r="I201" s="761">
        <v>55</v>
      </c>
      <c r="J201" s="761">
        <v>8</v>
      </c>
      <c r="K201" s="761">
        <f t="shared" si="16"/>
        <v>0.44</v>
      </c>
      <c r="L201" s="760"/>
      <c r="M201" s="761" t="s">
        <v>727</v>
      </c>
      <c r="N201" s="761">
        <v>54</v>
      </c>
      <c r="O201" s="761">
        <v>1</v>
      </c>
      <c r="P201" s="761">
        <f t="shared" si="17"/>
        <v>5.3999999999999999E-2</v>
      </c>
    </row>
    <row r="202" spans="2:16">
      <c r="B202" s="758"/>
      <c r="C202" s="758"/>
      <c r="D202" s="758"/>
      <c r="E202" s="758"/>
      <c r="F202" s="758"/>
      <c r="G202" s="758"/>
      <c r="H202" s="761" t="s">
        <v>730</v>
      </c>
      <c r="I202" s="761">
        <v>55</v>
      </c>
      <c r="J202" s="761">
        <v>1</v>
      </c>
      <c r="K202" s="761">
        <f t="shared" si="16"/>
        <v>5.5E-2</v>
      </c>
      <c r="L202" s="760"/>
      <c r="M202" s="761"/>
      <c r="N202" s="761"/>
      <c r="O202" s="761"/>
      <c r="P202" s="761"/>
    </row>
    <row r="203" spans="2:16">
      <c r="B203" s="758"/>
      <c r="C203" s="758"/>
      <c r="D203" s="758"/>
      <c r="E203" s="758"/>
      <c r="F203" s="758"/>
      <c r="G203" s="758"/>
      <c r="H203" s="761"/>
      <c r="I203" s="761"/>
      <c r="J203" s="761"/>
      <c r="K203" s="761"/>
      <c r="L203" s="760"/>
      <c r="M203" s="761"/>
      <c r="N203" s="761"/>
      <c r="O203" s="761"/>
      <c r="P203" s="761"/>
    </row>
    <row r="204" spans="2:16">
      <c r="B204" s="758"/>
      <c r="C204" s="758"/>
      <c r="D204" s="758"/>
      <c r="E204" s="758"/>
      <c r="F204" s="758"/>
      <c r="G204" s="758"/>
      <c r="H204" s="763" t="s">
        <v>26</v>
      </c>
      <c r="I204" s="764"/>
      <c r="J204" s="764"/>
      <c r="K204" s="765">
        <f>SUM(K198:K203)</f>
        <v>2.835</v>
      </c>
      <c r="L204" s="760"/>
      <c r="M204" s="763" t="s">
        <v>26</v>
      </c>
      <c r="N204" s="764"/>
      <c r="O204" s="764"/>
      <c r="P204" s="766">
        <f>SUM(P198:P203)</f>
        <v>1.885</v>
      </c>
    </row>
    <row r="205" spans="2:16">
      <c r="B205" s="758"/>
      <c r="C205" s="758"/>
      <c r="D205" s="758"/>
      <c r="E205" s="758"/>
      <c r="F205" s="758"/>
      <c r="G205" s="758"/>
      <c r="H205" s="758"/>
      <c r="I205" s="758"/>
      <c r="J205" s="758"/>
      <c r="K205" s="758"/>
      <c r="L205" s="758"/>
      <c r="M205" s="758"/>
      <c r="N205" s="758"/>
      <c r="O205" s="758"/>
      <c r="P205" s="758"/>
    </row>
    <row r="206" spans="2:16" ht="21">
      <c r="B206" s="758"/>
      <c r="C206" s="758"/>
      <c r="D206" s="758"/>
      <c r="E206" s="758"/>
      <c r="F206" s="758"/>
      <c r="G206" s="758"/>
      <c r="H206" s="759" t="s">
        <v>735</v>
      </c>
      <c r="I206" s="760"/>
      <c r="J206" s="760"/>
      <c r="K206" s="760"/>
      <c r="L206" s="760"/>
      <c r="M206" s="760"/>
      <c r="N206" s="760"/>
      <c r="O206" s="760"/>
      <c r="P206" s="760"/>
    </row>
    <row r="207" spans="2:16" ht="48" customHeight="1">
      <c r="B207" s="758"/>
      <c r="C207" s="758"/>
      <c r="D207" s="758"/>
      <c r="E207" s="758"/>
      <c r="F207" s="758"/>
      <c r="G207" s="758"/>
      <c r="H207" s="760" t="s">
        <v>690</v>
      </c>
      <c r="I207" s="760"/>
      <c r="J207" s="760"/>
      <c r="K207" s="760"/>
      <c r="L207" s="760"/>
      <c r="M207" s="760" t="s">
        <v>691</v>
      </c>
      <c r="N207" s="760"/>
      <c r="O207" s="760"/>
      <c r="P207" s="760"/>
    </row>
    <row r="208" spans="2:16" ht="43.2">
      <c r="B208" s="758"/>
      <c r="C208" s="758"/>
      <c r="D208" s="758"/>
      <c r="E208" s="758"/>
      <c r="F208" s="758"/>
      <c r="G208" s="758"/>
      <c r="H208" s="757" t="s">
        <v>688</v>
      </c>
      <c r="I208" s="757" t="s">
        <v>723</v>
      </c>
      <c r="J208" s="757" t="s">
        <v>689</v>
      </c>
      <c r="K208" s="757" t="s">
        <v>684</v>
      </c>
      <c r="L208" s="760"/>
      <c r="M208" s="757" t="s">
        <v>688</v>
      </c>
      <c r="N208" s="757" t="s">
        <v>723</v>
      </c>
      <c r="O208" s="757" t="s">
        <v>689</v>
      </c>
      <c r="P208" s="757" t="s">
        <v>684</v>
      </c>
    </row>
    <row r="209" spans="2:16" ht="31.2">
      <c r="B209" s="758"/>
      <c r="C209" s="758"/>
      <c r="D209" s="758"/>
      <c r="E209" s="758"/>
      <c r="F209" s="758"/>
      <c r="G209" s="758"/>
      <c r="H209" s="757"/>
      <c r="I209" s="757" t="s">
        <v>698</v>
      </c>
      <c r="J209" s="757" t="s">
        <v>699</v>
      </c>
      <c r="K209" s="757" t="s">
        <v>724</v>
      </c>
      <c r="L209" s="760"/>
      <c r="M209" s="757"/>
      <c r="N209" s="757" t="s">
        <v>700</v>
      </c>
      <c r="O209" s="757" t="s">
        <v>701</v>
      </c>
      <c r="P209" s="757" t="s">
        <v>725</v>
      </c>
    </row>
    <row r="210" spans="2:16">
      <c r="B210" s="758"/>
      <c r="C210" s="758"/>
      <c r="D210" s="758"/>
      <c r="E210" s="758"/>
      <c r="F210" s="758"/>
      <c r="G210" s="758"/>
      <c r="H210" s="761" t="s">
        <v>726</v>
      </c>
      <c r="I210" s="761">
        <v>70</v>
      </c>
      <c r="J210" s="761">
        <v>44</v>
      </c>
      <c r="K210" s="761">
        <f>I210*J210/1000</f>
        <v>3.08</v>
      </c>
      <c r="L210" s="760"/>
      <c r="M210" s="761" t="s">
        <v>727</v>
      </c>
      <c r="N210" s="761">
        <v>35</v>
      </c>
      <c r="O210" s="761">
        <v>45</v>
      </c>
      <c r="P210" s="761">
        <f>N210*O210/1000</f>
        <v>1.575</v>
      </c>
    </row>
    <row r="211" spans="2:16">
      <c r="B211" s="758"/>
      <c r="C211" s="758"/>
      <c r="D211" s="758"/>
      <c r="E211" s="758"/>
      <c r="F211" s="758"/>
      <c r="G211" s="758"/>
      <c r="H211" s="761" t="s">
        <v>731</v>
      </c>
      <c r="I211" s="761">
        <v>55</v>
      </c>
      <c r="J211" s="761">
        <v>1</v>
      </c>
      <c r="K211" s="761">
        <f>I211*J211/1000</f>
        <v>5.5E-2</v>
      </c>
      <c r="L211" s="760"/>
      <c r="M211" s="761"/>
      <c r="N211" s="761"/>
      <c r="O211" s="761"/>
      <c r="P211" s="761"/>
    </row>
    <row r="212" spans="2:16">
      <c r="B212" s="758"/>
      <c r="C212" s="758"/>
      <c r="D212" s="758"/>
      <c r="E212" s="758"/>
      <c r="F212" s="758"/>
      <c r="G212" s="758"/>
      <c r="H212" s="761"/>
      <c r="I212" s="761"/>
      <c r="J212" s="761"/>
      <c r="K212" s="761"/>
      <c r="L212" s="760"/>
      <c r="M212" s="761"/>
      <c r="N212" s="761"/>
      <c r="O212" s="761"/>
      <c r="P212" s="761"/>
    </row>
    <row r="213" spans="2:16">
      <c r="B213" s="758"/>
      <c r="C213" s="758"/>
      <c r="D213" s="758"/>
      <c r="E213" s="758"/>
      <c r="F213" s="758"/>
      <c r="G213" s="758"/>
      <c r="H213" s="763" t="s">
        <v>26</v>
      </c>
      <c r="I213" s="764"/>
      <c r="J213" s="764"/>
      <c r="K213" s="765">
        <f>SUM(K210:K212)</f>
        <v>3.1350000000000002</v>
      </c>
      <c r="L213" s="760"/>
      <c r="M213" s="763" t="s">
        <v>26</v>
      </c>
      <c r="N213" s="764"/>
      <c r="O213" s="764"/>
      <c r="P213" s="766">
        <f>SUM(P210:P212)</f>
        <v>1.575</v>
      </c>
    </row>
    <row r="215" spans="2:16">
      <c r="B215" s="12" t="s">
        <v>824</v>
      </c>
      <c r="C215" s="12" t="s">
        <v>825</v>
      </c>
    </row>
    <row r="219" spans="2:16">
      <c r="D219" s="772"/>
      <c r="E219" s="772"/>
      <c r="F219" s="772"/>
      <c r="G219" s="772"/>
      <c r="H219" s="772"/>
    </row>
    <row r="220" spans="2:16">
      <c r="D220" s="772"/>
      <c r="F220" s="772"/>
      <c r="G220" s="772"/>
      <c r="H220" s="772"/>
    </row>
    <row r="221" spans="2:16">
      <c r="D221" s="772"/>
      <c r="E221" s="772"/>
      <c r="F221" s="772"/>
      <c r="G221" s="772"/>
      <c r="H221" s="772"/>
    </row>
    <row r="222" spans="2:16">
      <c r="D222" s="772"/>
      <c r="E222" s="772"/>
      <c r="F222" s="772"/>
      <c r="G222" s="772"/>
      <c r="H222" s="772"/>
    </row>
    <row r="223" spans="2:16">
      <c r="D223" s="772"/>
      <c r="E223" s="772"/>
      <c r="F223" s="772"/>
      <c r="G223" s="772"/>
      <c r="H223" s="772"/>
    </row>
    <row r="224" spans="2:16">
      <c r="D224" s="772"/>
      <c r="E224" s="772"/>
      <c r="F224" s="772"/>
      <c r="G224" s="772"/>
      <c r="H224" s="772"/>
    </row>
    <row r="225" spans="4:8">
      <c r="D225" s="772"/>
      <c r="E225" s="772"/>
      <c r="F225" s="772"/>
      <c r="G225" s="772"/>
      <c r="H225" s="772"/>
    </row>
  </sheetData>
  <mergeCells count="9">
    <mergeCell ref="B18:U18"/>
    <mergeCell ref="B177:F177"/>
    <mergeCell ref="B35:F35"/>
    <mergeCell ref="B70:F70"/>
    <mergeCell ref="B72:F72"/>
    <mergeCell ref="B103:F103"/>
    <mergeCell ref="B105:F105"/>
    <mergeCell ref="B137:F137"/>
    <mergeCell ref="B139:F139"/>
  </mergeCells>
  <phoneticPr fontId="245" type="noConversion"/>
  <pageMargins left="0.7" right="0.7" top="0.75" bottom="0.75" header="0.3" footer="0.3"/>
  <pageSetup orientation="portrait" verticalDpi="0" r:id="rId1"/>
  <ignoredErrors>
    <ignoredError sqref="C182:F182 F181 C192:F196 C183:D183 F183 C184:D184 F184 C185:D191 F185:F191" unlocked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2:U254"/>
  <sheetViews>
    <sheetView showGridLines="0" topLeftCell="A16" zoomScale="90" zoomScaleNormal="90" workbookViewId="0">
      <selection activeCell="H42" sqref="H42"/>
    </sheetView>
  </sheetViews>
  <sheetFormatPr defaultColWidth="9.109375" defaultRowHeight="14.4"/>
  <cols>
    <col min="1" max="1" width="9.109375" style="12"/>
    <col min="2" max="2" width="10.109375" style="12" customWidth="1"/>
    <col min="3" max="3" width="11.33203125" style="12" customWidth="1"/>
    <col min="4" max="4" width="13.33203125" style="12" customWidth="1"/>
    <col min="5" max="5" width="12.88671875" style="12" customWidth="1"/>
    <col min="6" max="6" width="12" style="12" customWidth="1"/>
    <col min="7" max="7" width="9.109375" style="12"/>
    <col min="8" max="8" width="24.44140625" style="12" customWidth="1"/>
    <col min="9" max="9" width="11.109375" style="12" customWidth="1"/>
    <col min="10" max="10" width="9.109375" style="12"/>
    <col min="11" max="11" width="11.44140625" style="12" customWidth="1"/>
    <col min="12" max="12" width="9.109375" style="12"/>
    <col min="13" max="13" width="26" style="12" customWidth="1"/>
    <col min="14" max="14" width="9.88671875" style="12" customWidth="1"/>
    <col min="15" max="15" width="9.109375" style="12"/>
    <col min="16" max="16" width="9.88671875" style="12" customWidth="1"/>
    <col min="17" max="16384" width="9.109375" style="12"/>
  </cols>
  <sheetData>
    <row r="12" spans="1:17" ht="24" customHeight="1" thickBot="1"/>
    <row r="13" spans="1:17" s="9" customFormat="1" ht="23.4" customHeight="1" thickBot="1">
      <c r="A13" s="588"/>
      <c r="B13" s="588" t="s">
        <v>171</v>
      </c>
      <c r="D13" s="126" t="s">
        <v>175</v>
      </c>
      <c r="E13" s="744"/>
      <c r="F13" s="177"/>
      <c r="G13" s="178"/>
      <c r="H13" s="179"/>
      <c r="K13" s="179"/>
      <c r="L13" s="177"/>
      <c r="M13" s="177"/>
      <c r="N13" s="177"/>
      <c r="O13" s="177"/>
      <c r="P13" s="177"/>
      <c r="Q13" s="180"/>
    </row>
    <row r="14" spans="1:17" s="9" customFormat="1" ht="15.6" customHeight="1">
      <c r="B14" s="551"/>
      <c r="D14" s="17"/>
      <c r="E14" s="17"/>
      <c r="F14" s="177"/>
      <c r="G14" s="178"/>
      <c r="H14" s="179"/>
      <c r="K14" s="179"/>
      <c r="L14" s="177"/>
      <c r="M14" s="177"/>
      <c r="N14" s="177"/>
      <c r="O14" s="177"/>
      <c r="P14" s="177"/>
      <c r="Q14" s="180"/>
    </row>
    <row r="15" spans="1:17" ht="15.6">
      <c r="B15" s="588" t="s">
        <v>504</v>
      </c>
    </row>
    <row r="16" spans="1:17" ht="15.6">
      <c r="B16" s="588"/>
    </row>
    <row r="17" spans="2:21" s="668" customFormat="1" ht="20.399999999999999" customHeight="1">
      <c r="B17" s="666" t="s">
        <v>667</v>
      </c>
      <c r="C17" s="667"/>
      <c r="D17" s="667"/>
      <c r="E17" s="667"/>
      <c r="F17" s="667"/>
      <c r="G17" s="667"/>
      <c r="H17" s="667"/>
      <c r="I17" s="667"/>
      <c r="J17" s="667"/>
      <c r="K17" s="667"/>
      <c r="L17" s="667"/>
      <c r="M17" s="667"/>
      <c r="N17" s="667"/>
      <c r="O17" s="667"/>
      <c r="P17" s="667"/>
      <c r="Q17" s="667"/>
      <c r="R17" s="667"/>
      <c r="S17" s="667"/>
      <c r="T17" s="667"/>
      <c r="U17" s="667"/>
    </row>
    <row r="18" spans="2:21" ht="60" customHeight="1">
      <c r="B18" s="869" t="s">
        <v>702</v>
      </c>
      <c r="C18" s="869"/>
      <c r="D18" s="869"/>
      <c r="E18" s="869"/>
      <c r="F18" s="869"/>
      <c r="G18" s="869"/>
      <c r="H18" s="869"/>
      <c r="I18" s="869"/>
      <c r="J18" s="869"/>
      <c r="K18" s="869"/>
      <c r="L18" s="869"/>
      <c r="M18" s="869"/>
      <c r="N18" s="869"/>
      <c r="O18" s="869"/>
      <c r="P18" s="869"/>
      <c r="Q18" s="869"/>
      <c r="R18" s="869"/>
      <c r="S18" s="869"/>
      <c r="T18" s="869"/>
      <c r="U18" s="869"/>
    </row>
    <row r="21" spans="2:21" ht="21">
      <c r="B21" s="743" t="s">
        <v>749</v>
      </c>
      <c r="H21"/>
      <c r="I21"/>
      <c r="J21"/>
      <c r="K21"/>
      <c r="L21"/>
      <c r="M21"/>
      <c r="N21"/>
      <c r="O21"/>
      <c r="P21"/>
      <c r="Q21"/>
      <c r="R21"/>
    </row>
    <row r="22" spans="2:21">
      <c r="H22"/>
      <c r="I22"/>
      <c r="J22"/>
      <c r="K22"/>
      <c r="L22"/>
      <c r="M22"/>
      <c r="N22"/>
      <c r="O22"/>
      <c r="P22"/>
      <c r="Q22"/>
      <c r="R22"/>
    </row>
    <row r="23" spans="2:21" ht="21">
      <c r="B23" s="743"/>
      <c r="C23" s="758"/>
      <c r="D23" s="758"/>
      <c r="E23" s="758"/>
      <c r="F23" s="758"/>
      <c r="G23" s="758"/>
      <c r="H23"/>
      <c r="I23"/>
      <c r="J23"/>
      <c r="K23"/>
      <c r="L23"/>
      <c r="M23"/>
      <c r="N23"/>
      <c r="O23"/>
      <c r="P23"/>
      <c r="Q23"/>
      <c r="R23"/>
    </row>
    <row r="24" spans="2:21" ht="18.600000000000001" customHeight="1">
      <c r="B24" s="758"/>
      <c r="C24" s="758"/>
      <c r="D24" s="758"/>
      <c r="E24" s="758"/>
      <c r="F24" s="758"/>
      <c r="G24" s="758"/>
      <c r="H24"/>
      <c r="I24"/>
      <c r="J24"/>
      <c r="K24"/>
      <c r="L24"/>
      <c r="M24"/>
      <c r="N24"/>
      <c r="O24"/>
      <c r="P24"/>
      <c r="Q24"/>
      <c r="R24"/>
    </row>
    <row r="25" spans="2:21">
      <c r="B25" s="870" t="s">
        <v>683</v>
      </c>
      <c r="C25" s="871"/>
      <c r="D25" s="871"/>
      <c r="E25" s="871"/>
      <c r="F25" s="776"/>
      <c r="G25" s="758"/>
      <c r="H25"/>
      <c r="I25"/>
      <c r="J25"/>
      <c r="K25"/>
      <c r="L25"/>
      <c r="M25"/>
      <c r="N25"/>
      <c r="O25"/>
      <c r="P25"/>
      <c r="Q25"/>
      <c r="R25"/>
    </row>
    <row r="26" spans="2:21" ht="72">
      <c r="B26" s="769" t="s">
        <v>62</v>
      </c>
      <c r="C26" s="769" t="s">
        <v>748</v>
      </c>
      <c r="D26" s="769" t="s">
        <v>747</v>
      </c>
      <c r="E26" s="769" t="s">
        <v>686</v>
      </c>
      <c r="G26" s="758"/>
      <c r="H26"/>
      <c r="I26"/>
      <c r="J26"/>
      <c r="K26"/>
      <c r="L26"/>
      <c r="M26"/>
      <c r="N26"/>
      <c r="O26"/>
      <c r="P26"/>
      <c r="Q26"/>
      <c r="R26"/>
    </row>
    <row r="27" spans="2:21" ht="15.6" customHeight="1">
      <c r="B27" s="769"/>
      <c r="C27" s="769" t="s">
        <v>694</v>
      </c>
      <c r="D27" s="769" t="s">
        <v>695</v>
      </c>
      <c r="E27" s="769" t="s">
        <v>757</v>
      </c>
      <c r="G27" s="758"/>
      <c r="H27"/>
      <c r="I27"/>
      <c r="J27"/>
      <c r="K27"/>
      <c r="L27"/>
      <c r="M27"/>
      <c r="N27"/>
      <c r="O27"/>
      <c r="P27"/>
      <c r="Q27"/>
      <c r="R27"/>
    </row>
    <row r="28" spans="2:21" ht="15.6" customHeight="1">
      <c r="B28" s="742">
        <v>42736</v>
      </c>
      <c r="C28" s="773">
        <v>42639.199999999997</v>
      </c>
      <c r="D28" s="773">
        <v>42639.199999999997</v>
      </c>
      <c r="E28" s="774">
        <f>C28-D28</f>
        <v>0</v>
      </c>
      <c r="G28" s="758"/>
      <c r="H28"/>
      <c r="I28"/>
      <c r="J28"/>
      <c r="K28"/>
      <c r="L28"/>
      <c r="M28"/>
      <c r="N28"/>
      <c r="O28"/>
      <c r="P28"/>
      <c r="Q28"/>
      <c r="R28"/>
    </row>
    <row r="29" spans="2:21" ht="15.6" customHeight="1">
      <c r="B29" s="742">
        <v>42767</v>
      </c>
      <c r="C29" s="773">
        <v>48479.835735000008</v>
      </c>
      <c r="D29" s="773">
        <v>45540.500000000007</v>
      </c>
      <c r="E29" s="774">
        <f t="shared" ref="E29:E38" si="0">C29-D29</f>
        <v>2939.3357350000006</v>
      </c>
      <c r="G29" s="758"/>
      <c r="H29"/>
      <c r="I29"/>
      <c r="J29"/>
      <c r="K29"/>
      <c r="L29"/>
      <c r="M29"/>
      <c r="N29"/>
      <c r="O29"/>
      <c r="P29"/>
      <c r="Q29"/>
      <c r="R29"/>
    </row>
    <row r="30" spans="2:21" ht="15.6" customHeight="1">
      <c r="B30" s="742">
        <v>42795</v>
      </c>
      <c r="C30" s="773">
        <v>44185.544671000003</v>
      </c>
      <c r="D30" s="773">
        <v>41778.700000000004</v>
      </c>
      <c r="E30" s="774">
        <f t="shared" si="0"/>
        <v>2406.8446709999989</v>
      </c>
      <c r="G30" s="758"/>
      <c r="H30"/>
      <c r="I30"/>
      <c r="J30"/>
      <c r="K30"/>
      <c r="L30"/>
      <c r="M30"/>
      <c r="N30"/>
      <c r="O30"/>
      <c r="P30"/>
      <c r="Q30"/>
      <c r="R30"/>
    </row>
    <row r="31" spans="2:21" ht="15.6" customHeight="1">
      <c r="B31" s="742">
        <v>42826</v>
      </c>
      <c r="C31" s="773">
        <v>47554.909989999993</v>
      </c>
      <c r="D31" s="773">
        <v>45050.799999999996</v>
      </c>
      <c r="E31" s="774">
        <f t="shared" si="0"/>
        <v>2504.1099899999972</v>
      </c>
      <c r="G31" s="758"/>
      <c r="H31"/>
      <c r="I31"/>
      <c r="J31"/>
      <c r="K31"/>
      <c r="L31"/>
      <c r="M31"/>
      <c r="N31"/>
      <c r="O31"/>
      <c r="P31"/>
      <c r="Q31"/>
      <c r="R31"/>
    </row>
    <row r="32" spans="2:21" ht="15.6" customHeight="1">
      <c r="B32" s="742">
        <v>42856</v>
      </c>
      <c r="C32" s="773">
        <v>44653.999999999993</v>
      </c>
      <c r="D32" s="773">
        <v>44653.999999999993</v>
      </c>
      <c r="E32" s="774">
        <f t="shared" si="0"/>
        <v>0</v>
      </c>
      <c r="G32" s="758"/>
      <c r="H32"/>
      <c r="I32"/>
      <c r="J32"/>
      <c r="K32"/>
      <c r="L32"/>
      <c r="M32"/>
      <c r="N32"/>
      <c r="O32"/>
      <c r="P32"/>
      <c r="Q32"/>
      <c r="R32"/>
    </row>
    <row r="33" spans="2:18" ht="15.6" customHeight="1">
      <c r="B33" s="742">
        <v>42887</v>
      </c>
      <c r="C33" s="773">
        <v>45644.599999999991</v>
      </c>
      <c r="D33" s="773">
        <v>45644.599999999991</v>
      </c>
      <c r="E33" s="774">
        <f t="shared" si="0"/>
        <v>0</v>
      </c>
      <c r="G33" s="758"/>
      <c r="H33"/>
      <c r="I33"/>
      <c r="J33"/>
      <c r="K33"/>
      <c r="L33"/>
      <c r="M33"/>
      <c r="N33"/>
      <c r="O33"/>
      <c r="P33"/>
      <c r="Q33"/>
      <c r="R33"/>
    </row>
    <row r="34" spans="2:18" ht="15.6" customHeight="1">
      <c r="B34" s="742">
        <v>42917</v>
      </c>
      <c r="C34" s="773">
        <v>55324.516439999999</v>
      </c>
      <c r="D34" s="773">
        <v>53665.8</v>
      </c>
      <c r="E34" s="774">
        <f t="shared" si="0"/>
        <v>1658.7164399999965</v>
      </c>
      <c r="G34" s="758"/>
      <c r="H34"/>
      <c r="I34"/>
      <c r="J34"/>
      <c r="K34"/>
      <c r="L34"/>
      <c r="M34"/>
      <c r="N34"/>
      <c r="O34"/>
      <c r="P34"/>
      <c r="Q34"/>
      <c r="R34"/>
    </row>
    <row r="35" spans="2:18" ht="15.6" customHeight="1">
      <c r="B35" s="742">
        <v>42948</v>
      </c>
      <c r="C35" s="773">
        <v>53437.200000000004</v>
      </c>
      <c r="D35" s="773">
        <v>53437.200000000004</v>
      </c>
      <c r="E35" s="774">
        <f t="shared" si="0"/>
        <v>0</v>
      </c>
      <c r="G35" s="758"/>
      <c r="H35"/>
      <c r="I35"/>
      <c r="J35"/>
      <c r="K35"/>
      <c r="L35"/>
      <c r="M35"/>
      <c r="N35"/>
      <c r="O35"/>
      <c r="P35"/>
      <c r="Q35"/>
      <c r="R35"/>
    </row>
    <row r="36" spans="2:18" ht="15.6" customHeight="1">
      <c r="B36" s="742">
        <v>42979</v>
      </c>
      <c r="C36" s="773">
        <v>54722.953437999997</v>
      </c>
      <c r="D36" s="773">
        <v>52428.999999999993</v>
      </c>
      <c r="E36" s="774">
        <f t="shared" si="0"/>
        <v>2293.9534380000041</v>
      </c>
      <c r="G36" s="758"/>
      <c r="H36"/>
      <c r="I36"/>
      <c r="J36"/>
      <c r="K36"/>
      <c r="L36"/>
      <c r="M36"/>
      <c r="N36"/>
      <c r="O36"/>
      <c r="P36"/>
      <c r="Q36"/>
      <c r="R36"/>
    </row>
    <row r="37" spans="2:18" ht="15.6" customHeight="1">
      <c r="B37" s="742">
        <v>43009</v>
      </c>
      <c r="C37" s="773">
        <v>55651.609719000015</v>
      </c>
      <c r="D37" s="773">
        <v>53207.600000000013</v>
      </c>
      <c r="E37" s="774">
        <f t="shared" si="0"/>
        <v>2444.0097190000015</v>
      </c>
      <c r="G37" s="758"/>
      <c r="H37"/>
      <c r="I37"/>
      <c r="J37"/>
      <c r="K37"/>
      <c r="L37"/>
      <c r="M37"/>
      <c r="N37"/>
      <c r="O37"/>
      <c r="P37"/>
      <c r="Q37"/>
      <c r="R37"/>
    </row>
    <row r="38" spans="2:18" ht="15.6" customHeight="1">
      <c r="B38" s="742">
        <v>43040</v>
      </c>
      <c r="C38" s="773">
        <v>49478.967985999996</v>
      </c>
      <c r="D38" s="773">
        <v>46679.1</v>
      </c>
      <c r="E38" s="774">
        <f t="shared" si="0"/>
        <v>2799.8679859999975</v>
      </c>
      <c r="G38" s="758"/>
      <c r="H38"/>
      <c r="I38"/>
      <c r="J38"/>
      <c r="K38"/>
      <c r="L38"/>
      <c r="M38"/>
      <c r="N38"/>
      <c r="O38"/>
      <c r="P38"/>
      <c r="Q38"/>
      <c r="R38"/>
    </row>
    <row r="39" spans="2:18" ht="16.350000000000001" customHeight="1">
      <c r="B39" s="742">
        <v>43070</v>
      </c>
      <c r="C39" s="773">
        <v>47829.185022000005</v>
      </c>
      <c r="D39" s="773">
        <v>46071.099999999991</v>
      </c>
      <c r="E39" s="774">
        <f>C39-D39</f>
        <v>1758.0850220000139</v>
      </c>
      <c r="G39" s="758"/>
      <c r="H39"/>
      <c r="I39"/>
      <c r="J39"/>
      <c r="K39"/>
      <c r="L39"/>
      <c r="M39"/>
      <c r="N39"/>
      <c r="O39"/>
      <c r="P39"/>
      <c r="Q39"/>
      <c r="R39"/>
    </row>
    <row r="40" spans="2:18">
      <c r="B40" s="748" t="s">
        <v>26</v>
      </c>
      <c r="C40" s="749"/>
      <c r="D40" s="749"/>
      <c r="E40" s="775">
        <f>SUM(E29:E39)</f>
        <v>18804.92300100001</v>
      </c>
      <c r="I40"/>
      <c r="J40"/>
      <c r="K40"/>
      <c r="L40"/>
      <c r="M40"/>
      <c r="N40"/>
      <c r="O40"/>
      <c r="P40"/>
      <c r="Q40"/>
      <c r="R40"/>
    </row>
    <row r="41" spans="2:18">
      <c r="B41" s="748" t="s">
        <v>760</v>
      </c>
      <c r="C41" s="749"/>
      <c r="D41" s="749"/>
      <c r="E41" s="775">
        <f>E40/12</f>
        <v>1567.0769167500009</v>
      </c>
      <c r="F41" s="777" t="s">
        <v>758</v>
      </c>
      <c r="G41" s="758" t="s">
        <v>759</v>
      </c>
      <c r="H41" s="778" t="s">
        <v>826</v>
      </c>
      <c r="I41"/>
      <c r="J41"/>
      <c r="K41"/>
      <c r="L41"/>
      <c r="M41"/>
      <c r="N41"/>
      <c r="O41"/>
      <c r="P41"/>
      <c r="Q41"/>
      <c r="R41"/>
    </row>
    <row r="42" spans="2:18">
      <c r="B42"/>
      <c r="C42"/>
      <c r="D42"/>
      <c r="E42"/>
      <c r="G42" s="758"/>
      <c r="H42"/>
      <c r="I42"/>
      <c r="J42"/>
      <c r="K42"/>
      <c r="L42"/>
      <c r="M42"/>
      <c r="N42"/>
      <c r="O42"/>
      <c r="P42"/>
      <c r="Q42"/>
      <c r="R42"/>
    </row>
    <row r="43" spans="2:18">
      <c r="B43" t="s">
        <v>756</v>
      </c>
      <c r="C43"/>
      <c r="D43"/>
      <c r="E43"/>
      <c r="G43" s="758"/>
      <c r="H43"/>
      <c r="I43"/>
      <c r="J43"/>
      <c r="K43"/>
      <c r="L43"/>
      <c r="M43"/>
      <c r="N43"/>
      <c r="O43"/>
      <c r="P43"/>
      <c r="Q43"/>
      <c r="R43"/>
    </row>
    <row r="44" spans="2:18">
      <c r="B44" t="s">
        <v>750</v>
      </c>
      <c r="C44"/>
      <c r="D44"/>
      <c r="E44"/>
      <c r="G44" s="758"/>
      <c r="H44"/>
      <c r="I44"/>
      <c r="J44"/>
      <c r="K44"/>
      <c r="L44"/>
      <c r="M44"/>
      <c r="N44"/>
      <c r="O44"/>
      <c r="P44"/>
      <c r="Q44"/>
      <c r="R44"/>
    </row>
    <row r="45" spans="2:18">
      <c r="B45"/>
      <c r="C45"/>
      <c r="D45"/>
      <c r="E45"/>
      <c r="G45" s="758"/>
      <c r="H45"/>
      <c r="I45"/>
      <c r="J45"/>
      <c r="K45"/>
      <c r="L45"/>
      <c r="M45"/>
      <c r="N45"/>
      <c r="O45"/>
      <c r="P45"/>
      <c r="Q45"/>
      <c r="R45"/>
    </row>
    <row r="46" spans="2:18">
      <c r="B46" s="758"/>
      <c r="C46" s="758"/>
      <c r="D46" s="758"/>
      <c r="E46" s="758"/>
      <c r="F46" s="758"/>
      <c r="G46" s="758"/>
      <c r="H46"/>
      <c r="I46"/>
      <c r="J46"/>
      <c r="K46"/>
      <c r="L46"/>
      <c r="M46"/>
      <c r="N46"/>
      <c r="O46"/>
      <c r="P46"/>
      <c r="Q46"/>
      <c r="R46"/>
    </row>
    <row r="47" spans="2:18">
      <c r="B47" s="758"/>
      <c r="C47" s="758"/>
      <c r="D47" s="758"/>
      <c r="E47" s="758"/>
      <c r="F47" s="758"/>
      <c r="G47" s="758"/>
      <c r="H47"/>
      <c r="I47"/>
      <c r="J47"/>
      <c r="K47"/>
      <c r="L47"/>
      <c r="M47"/>
      <c r="N47"/>
      <c r="O47"/>
      <c r="P47"/>
      <c r="Q47"/>
      <c r="R47"/>
    </row>
    <row r="48" spans="2:18">
      <c r="B48" s="758"/>
      <c r="C48" s="758"/>
      <c r="D48" s="758"/>
      <c r="E48" s="758"/>
      <c r="F48" s="758"/>
      <c r="G48" s="758"/>
      <c r="H48"/>
      <c r="I48"/>
      <c r="J48"/>
      <c r="K48"/>
      <c r="L48"/>
      <c r="M48"/>
      <c r="N48"/>
      <c r="O48"/>
      <c r="P48"/>
      <c r="Q48"/>
      <c r="R48"/>
    </row>
    <row r="49" spans="2:18">
      <c r="B49" s="758"/>
      <c r="C49" s="758"/>
      <c r="D49" s="758"/>
      <c r="E49" s="758"/>
      <c r="F49" s="758"/>
      <c r="G49" s="758"/>
      <c r="H49"/>
      <c r="I49"/>
      <c r="J49"/>
      <c r="K49"/>
      <c r="L49"/>
      <c r="M49"/>
      <c r="N49"/>
      <c r="O49"/>
      <c r="P49"/>
      <c r="Q49"/>
      <c r="R49"/>
    </row>
    <row r="50" spans="2:18">
      <c r="B50" s="758"/>
      <c r="C50" s="758"/>
      <c r="D50" s="758"/>
      <c r="E50" s="758"/>
      <c r="F50" s="758"/>
      <c r="G50" s="758"/>
      <c r="H50"/>
      <c r="I50"/>
      <c r="J50"/>
      <c r="K50"/>
      <c r="L50"/>
      <c r="M50"/>
      <c r="N50"/>
      <c r="O50"/>
      <c r="P50"/>
      <c r="Q50"/>
      <c r="R50"/>
    </row>
    <row r="51" spans="2:18">
      <c r="B51" s="758"/>
      <c r="C51" s="758"/>
      <c r="D51" s="758"/>
      <c r="E51" s="758"/>
      <c r="F51" s="758"/>
      <c r="G51" s="758"/>
      <c r="H51"/>
      <c r="I51"/>
      <c r="J51"/>
      <c r="K51"/>
      <c r="L51"/>
      <c r="M51"/>
      <c r="N51"/>
      <c r="O51"/>
      <c r="P51"/>
      <c r="Q51"/>
      <c r="R51"/>
    </row>
    <row r="52" spans="2:18">
      <c r="B52" s="758"/>
      <c r="C52" s="758"/>
      <c r="D52" s="758"/>
      <c r="E52" s="758"/>
      <c r="F52" s="758"/>
      <c r="G52" s="758"/>
      <c r="H52"/>
      <c r="I52"/>
      <c r="J52"/>
      <c r="K52"/>
      <c r="L52"/>
      <c r="M52"/>
      <c r="N52"/>
      <c r="O52"/>
      <c r="P52"/>
      <c r="Q52"/>
      <c r="R52"/>
    </row>
    <row r="53" spans="2:18">
      <c r="B53" s="758"/>
      <c r="C53" s="758"/>
      <c r="D53" s="758"/>
      <c r="E53" s="758"/>
      <c r="F53" s="758"/>
      <c r="G53" s="758"/>
      <c r="H53"/>
      <c r="I53"/>
      <c r="J53"/>
      <c r="K53"/>
      <c r="L53"/>
      <c r="M53"/>
      <c r="N53"/>
      <c r="O53"/>
      <c r="P53"/>
      <c r="Q53"/>
      <c r="R53"/>
    </row>
    <row r="54" spans="2:18">
      <c r="B54" s="758"/>
      <c r="C54" s="758"/>
      <c r="D54" s="758"/>
      <c r="E54" s="758"/>
      <c r="F54" s="758"/>
      <c r="G54" s="758"/>
      <c r="H54"/>
      <c r="I54"/>
      <c r="J54"/>
      <c r="K54"/>
      <c r="L54"/>
      <c r="M54"/>
      <c r="N54"/>
      <c r="O54"/>
      <c r="P54"/>
      <c r="Q54"/>
      <c r="R54"/>
    </row>
    <row r="55" spans="2:18">
      <c r="B55" s="758"/>
      <c r="C55" s="758"/>
      <c r="D55" s="758"/>
      <c r="E55" s="758"/>
      <c r="F55" s="758"/>
      <c r="G55" s="758"/>
      <c r="H55"/>
      <c r="I55"/>
      <c r="J55"/>
      <c r="K55"/>
      <c r="L55"/>
      <c r="M55"/>
      <c r="N55"/>
      <c r="O55"/>
      <c r="P55"/>
      <c r="Q55"/>
      <c r="R55"/>
    </row>
    <row r="56" spans="2:18" ht="48" customHeight="1">
      <c r="B56" s="758"/>
      <c r="C56" s="758"/>
      <c r="D56" s="758"/>
      <c r="E56" s="758"/>
      <c r="F56" s="758"/>
      <c r="G56" s="758"/>
      <c r="H56"/>
      <c r="I56"/>
      <c r="J56"/>
      <c r="K56"/>
      <c r="L56"/>
      <c r="M56"/>
      <c r="N56"/>
      <c r="O56"/>
      <c r="P56"/>
      <c r="Q56"/>
      <c r="R56"/>
    </row>
    <row r="57" spans="2:18">
      <c r="B57" s="758"/>
      <c r="C57" s="758"/>
      <c r="D57" s="758"/>
      <c r="E57" s="758"/>
      <c r="F57" s="758"/>
      <c r="G57" s="758"/>
      <c r="H57"/>
      <c r="I57"/>
      <c r="J57"/>
      <c r="K57"/>
      <c r="L57"/>
      <c r="M57"/>
      <c r="N57"/>
      <c r="O57"/>
      <c r="P57"/>
      <c r="Q57"/>
      <c r="R57"/>
    </row>
    <row r="58" spans="2:18">
      <c r="B58" s="758"/>
      <c r="C58" s="758"/>
      <c r="D58" s="758"/>
      <c r="E58" s="758"/>
      <c r="F58" s="758"/>
      <c r="G58" s="758"/>
      <c r="H58"/>
      <c r="I58"/>
      <c r="J58"/>
      <c r="K58"/>
      <c r="L58"/>
      <c r="M58"/>
      <c r="N58"/>
      <c r="O58"/>
      <c r="P58"/>
      <c r="Q58"/>
      <c r="R58"/>
    </row>
    <row r="59" spans="2:18">
      <c r="B59" s="758"/>
      <c r="C59" s="758"/>
      <c r="D59" s="758"/>
      <c r="E59" s="758"/>
      <c r="F59" s="758"/>
      <c r="G59" s="758"/>
      <c r="H59"/>
      <c r="I59"/>
      <c r="J59"/>
      <c r="K59"/>
      <c r="L59"/>
      <c r="M59"/>
      <c r="N59"/>
      <c r="O59"/>
      <c r="P59"/>
      <c r="Q59"/>
      <c r="R59"/>
    </row>
    <row r="60" spans="2:18">
      <c r="B60" s="758"/>
      <c r="C60" s="758"/>
      <c r="D60" s="758"/>
      <c r="E60" s="758"/>
      <c r="F60" s="758"/>
      <c r="G60" s="758"/>
      <c r="H60"/>
      <c r="I60"/>
      <c r="J60"/>
      <c r="K60"/>
      <c r="L60"/>
      <c r="M60"/>
      <c r="N60"/>
      <c r="O60"/>
      <c r="P60"/>
      <c r="Q60"/>
      <c r="R60"/>
    </row>
    <row r="61" spans="2:18">
      <c r="B61" s="758"/>
      <c r="C61" s="758"/>
      <c r="D61" s="758"/>
      <c r="E61" s="758"/>
      <c r="F61" s="758"/>
      <c r="G61" s="758"/>
      <c r="H61"/>
      <c r="I61"/>
      <c r="J61"/>
      <c r="K61"/>
      <c r="L61"/>
      <c r="M61"/>
      <c r="N61"/>
      <c r="O61"/>
      <c r="P61"/>
      <c r="Q61"/>
      <c r="R61"/>
    </row>
    <row r="62" spans="2:18">
      <c r="B62" s="758"/>
      <c r="C62" s="758"/>
      <c r="D62" s="758"/>
      <c r="E62" s="758"/>
      <c r="F62" s="758"/>
      <c r="G62" s="758"/>
      <c r="H62"/>
      <c r="I62"/>
      <c r="J62"/>
      <c r="K62"/>
      <c r="L62"/>
      <c r="M62"/>
      <c r="N62"/>
      <c r="O62"/>
      <c r="P62"/>
      <c r="Q62"/>
      <c r="R62"/>
    </row>
    <row r="63" spans="2:18">
      <c r="H63"/>
      <c r="I63"/>
      <c r="J63"/>
      <c r="K63"/>
      <c r="L63"/>
      <c r="M63"/>
      <c r="N63"/>
      <c r="O63"/>
      <c r="P63"/>
      <c r="Q63"/>
      <c r="R63"/>
    </row>
    <row r="64" spans="2:18">
      <c r="H64"/>
      <c r="I64"/>
      <c r="J64"/>
      <c r="K64"/>
      <c r="L64"/>
      <c r="M64"/>
      <c r="N64"/>
      <c r="O64"/>
      <c r="P64"/>
      <c r="Q64"/>
      <c r="R64"/>
    </row>
    <row r="65" spans="4:18">
      <c r="H65"/>
      <c r="I65"/>
      <c r="J65"/>
      <c r="K65"/>
      <c r="L65"/>
      <c r="M65"/>
      <c r="N65"/>
      <c r="O65"/>
      <c r="P65"/>
      <c r="Q65"/>
      <c r="R65"/>
    </row>
    <row r="66" spans="4:18">
      <c r="H66"/>
      <c r="I66"/>
      <c r="J66"/>
      <c r="K66"/>
      <c r="L66"/>
      <c r="M66"/>
      <c r="N66"/>
      <c r="O66"/>
      <c r="P66"/>
      <c r="Q66"/>
      <c r="R66"/>
    </row>
    <row r="67" spans="4:18">
      <c r="H67"/>
      <c r="I67"/>
      <c r="J67"/>
      <c r="K67"/>
      <c r="L67"/>
      <c r="M67"/>
      <c r="N67"/>
      <c r="O67"/>
      <c r="P67"/>
      <c r="Q67"/>
      <c r="R67"/>
    </row>
    <row r="68" spans="4:18">
      <c r="D68" s="772"/>
      <c r="E68" s="772"/>
      <c r="F68" s="772"/>
      <c r="G68" s="772"/>
      <c r="H68"/>
      <c r="I68"/>
      <c r="J68"/>
      <c r="K68"/>
      <c r="L68"/>
      <c r="M68"/>
      <c r="N68"/>
      <c r="O68"/>
      <c r="P68"/>
      <c r="Q68"/>
      <c r="R68"/>
    </row>
    <row r="69" spans="4:18">
      <c r="D69" s="772"/>
      <c r="F69" s="772"/>
      <c r="G69" s="772"/>
      <c r="H69"/>
      <c r="I69"/>
      <c r="J69"/>
      <c r="K69"/>
      <c r="L69"/>
      <c r="M69"/>
      <c r="N69"/>
      <c r="O69"/>
      <c r="P69"/>
      <c r="Q69"/>
      <c r="R69"/>
    </row>
    <row r="70" spans="4:18">
      <c r="D70" s="772"/>
      <c r="E70" s="772"/>
      <c r="F70" s="772"/>
      <c r="G70" s="772"/>
      <c r="H70"/>
      <c r="I70"/>
      <c r="J70"/>
      <c r="K70"/>
      <c r="L70"/>
      <c r="M70"/>
      <c r="N70"/>
      <c r="O70"/>
      <c r="P70"/>
      <c r="Q70"/>
      <c r="R70"/>
    </row>
    <row r="71" spans="4:18">
      <c r="D71" s="772"/>
      <c r="E71" s="772"/>
      <c r="F71" s="772"/>
      <c r="G71" s="772"/>
      <c r="H71"/>
      <c r="I71"/>
      <c r="J71"/>
      <c r="K71"/>
      <c r="L71"/>
      <c r="M71"/>
      <c r="N71"/>
      <c r="O71"/>
      <c r="P71"/>
      <c r="Q71"/>
      <c r="R71"/>
    </row>
    <row r="72" spans="4:18">
      <c r="D72" s="772"/>
      <c r="E72" s="772"/>
      <c r="F72" s="772"/>
      <c r="G72" s="772"/>
      <c r="H72"/>
      <c r="I72"/>
      <c r="J72"/>
      <c r="K72"/>
      <c r="L72"/>
      <c r="M72"/>
      <c r="N72"/>
      <c r="O72"/>
      <c r="P72"/>
      <c r="Q72"/>
      <c r="R72"/>
    </row>
    <row r="73" spans="4:18">
      <c r="D73" s="772"/>
      <c r="E73" s="772"/>
      <c r="F73" s="772"/>
      <c r="G73" s="772"/>
      <c r="H73"/>
      <c r="I73"/>
      <c r="J73"/>
      <c r="K73"/>
      <c r="L73"/>
      <c r="M73"/>
      <c r="N73"/>
      <c r="O73"/>
      <c r="P73"/>
      <c r="Q73"/>
      <c r="R73"/>
    </row>
    <row r="74" spans="4:18">
      <c r="D74" s="772"/>
      <c r="E74" s="772"/>
      <c r="F74" s="772"/>
      <c r="G74" s="772"/>
      <c r="H74"/>
      <c r="I74"/>
      <c r="J74"/>
      <c r="K74"/>
      <c r="L74"/>
      <c r="M74"/>
      <c r="N74"/>
      <c r="O74"/>
      <c r="P74"/>
      <c r="Q74"/>
      <c r="R74"/>
    </row>
    <row r="75" spans="4:18">
      <c r="H75"/>
      <c r="I75"/>
      <c r="J75"/>
      <c r="K75"/>
      <c r="L75"/>
      <c r="M75"/>
      <c r="N75"/>
      <c r="O75"/>
      <c r="P75"/>
      <c r="Q75"/>
      <c r="R75"/>
    </row>
    <row r="76" spans="4:18">
      <c r="H76"/>
      <c r="I76"/>
      <c r="J76"/>
      <c r="K76"/>
      <c r="L76"/>
      <c r="M76"/>
      <c r="N76"/>
      <c r="O76"/>
      <c r="P76"/>
      <c r="Q76"/>
      <c r="R76"/>
    </row>
    <row r="77" spans="4:18">
      <c r="H77"/>
      <c r="I77"/>
      <c r="J77"/>
      <c r="K77"/>
      <c r="L77"/>
      <c r="M77"/>
      <c r="N77"/>
      <c r="O77"/>
      <c r="P77"/>
      <c r="Q77"/>
      <c r="R77"/>
    </row>
    <row r="78" spans="4:18">
      <c r="H78"/>
      <c r="I78"/>
      <c r="J78"/>
      <c r="K78"/>
      <c r="L78"/>
      <c r="M78"/>
      <c r="N78"/>
      <c r="O78"/>
      <c r="P78"/>
      <c r="Q78"/>
      <c r="R78"/>
    </row>
    <row r="79" spans="4:18">
      <c r="H79"/>
      <c r="I79"/>
      <c r="J79"/>
      <c r="K79"/>
      <c r="L79"/>
      <c r="M79"/>
      <c r="N79"/>
      <c r="O79"/>
      <c r="P79"/>
      <c r="Q79"/>
      <c r="R79"/>
    </row>
    <row r="80" spans="4:18">
      <c r="H80"/>
      <c r="I80"/>
      <c r="J80"/>
      <c r="K80"/>
      <c r="L80"/>
      <c r="M80"/>
      <c r="N80"/>
      <c r="O80"/>
      <c r="P80"/>
      <c r="Q80"/>
      <c r="R80"/>
    </row>
    <row r="81" spans="8:18">
      <c r="H81"/>
      <c r="I81"/>
      <c r="J81"/>
      <c r="K81"/>
      <c r="L81"/>
      <c r="M81"/>
      <c r="N81"/>
      <c r="O81"/>
      <c r="P81"/>
      <c r="Q81"/>
      <c r="R81"/>
    </row>
    <row r="82" spans="8:18">
      <c r="H82"/>
      <c r="I82"/>
      <c r="J82"/>
      <c r="K82"/>
      <c r="L82"/>
      <c r="M82"/>
      <c r="N82"/>
      <c r="O82"/>
      <c r="P82"/>
      <c r="Q82"/>
      <c r="R82"/>
    </row>
    <row r="83" spans="8:18">
      <c r="H83"/>
      <c r="I83"/>
      <c r="J83"/>
      <c r="K83"/>
      <c r="L83"/>
      <c r="M83"/>
      <c r="N83"/>
      <c r="O83"/>
      <c r="P83"/>
      <c r="Q83"/>
      <c r="R83"/>
    </row>
    <row r="84" spans="8:18">
      <c r="H84"/>
      <c r="I84"/>
      <c r="J84"/>
      <c r="K84"/>
      <c r="L84"/>
      <c r="M84"/>
      <c r="N84"/>
      <c r="O84"/>
      <c r="P84"/>
      <c r="Q84"/>
      <c r="R84"/>
    </row>
    <row r="85" spans="8:18">
      <c r="H85"/>
      <c r="I85"/>
      <c r="J85"/>
      <c r="K85"/>
      <c r="L85"/>
      <c r="M85"/>
      <c r="N85"/>
      <c r="O85"/>
      <c r="P85"/>
      <c r="Q85"/>
      <c r="R85"/>
    </row>
    <row r="86" spans="8:18">
      <c r="H86"/>
      <c r="I86"/>
      <c r="J86"/>
      <c r="K86"/>
      <c r="L86"/>
      <c r="M86"/>
      <c r="N86"/>
      <c r="O86"/>
      <c r="P86"/>
      <c r="Q86"/>
      <c r="R86"/>
    </row>
    <row r="87" spans="8:18">
      <c r="H87"/>
      <c r="I87"/>
      <c r="J87"/>
      <c r="K87"/>
      <c r="L87"/>
      <c r="M87"/>
      <c r="N87"/>
      <c r="O87"/>
      <c r="P87"/>
      <c r="Q87"/>
      <c r="R87"/>
    </row>
    <row r="88" spans="8:18">
      <c r="H88"/>
      <c r="I88"/>
      <c r="J88"/>
      <c r="K88"/>
      <c r="L88"/>
      <c r="M88"/>
      <c r="N88"/>
      <c r="O88"/>
      <c r="P88"/>
      <c r="Q88"/>
      <c r="R88"/>
    </row>
    <row r="89" spans="8:18">
      <c r="H89"/>
      <c r="I89"/>
      <c r="J89"/>
      <c r="K89"/>
      <c r="L89"/>
      <c r="M89"/>
      <c r="N89"/>
      <c r="O89"/>
      <c r="P89"/>
      <c r="Q89"/>
      <c r="R89"/>
    </row>
    <row r="90" spans="8:18">
      <c r="H90"/>
      <c r="I90"/>
      <c r="J90"/>
      <c r="K90"/>
      <c r="L90"/>
      <c r="M90"/>
      <c r="N90"/>
      <c r="O90"/>
      <c r="P90"/>
      <c r="Q90"/>
      <c r="R90"/>
    </row>
    <row r="91" spans="8:18">
      <c r="H91"/>
      <c r="I91"/>
      <c r="J91"/>
      <c r="K91"/>
      <c r="L91"/>
      <c r="M91"/>
      <c r="N91"/>
      <c r="O91"/>
      <c r="P91"/>
      <c r="Q91"/>
      <c r="R91"/>
    </row>
    <row r="92" spans="8:18">
      <c r="H92"/>
      <c r="I92"/>
      <c r="J92"/>
      <c r="K92"/>
      <c r="L92"/>
      <c r="M92"/>
      <c r="N92"/>
      <c r="O92"/>
      <c r="P92"/>
      <c r="Q92"/>
      <c r="R92"/>
    </row>
    <row r="93" spans="8:18">
      <c r="H93"/>
      <c r="I93"/>
      <c r="J93"/>
      <c r="K93"/>
      <c r="L93"/>
      <c r="M93"/>
      <c r="N93"/>
      <c r="O93"/>
      <c r="P93"/>
      <c r="Q93"/>
      <c r="R93"/>
    </row>
    <row r="94" spans="8:18">
      <c r="H94"/>
      <c r="I94"/>
      <c r="J94"/>
      <c r="K94"/>
      <c r="L94"/>
      <c r="M94"/>
      <c r="N94"/>
      <c r="O94"/>
      <c r="P94"/>
      <c r="Q94"/>
      <c r="R94"/>
    </row>
    <row r="95" spans="8:18">
      <c r="H95"/>
      <c r="I95"/>
      <c r="J95"/>
      <c r="K95"/>
      <c r="L95"/>
      <c r="M95"/>
      <c r="N95"/>
      <c r="O95"/>
      <c r="P95"/>
      <c r="Q95"/>
      <c r="R95"/>
    </row>
    <row r="96" spans="8:18">
      <c r="H96"/>
      <c r="I96"/>
      <c r="J96"/>
      <c r="K96"/>
      <c r="L96"/>
      <c r="M96"/>
      <c r="N96"/>
      <c r="O96"/>
      <c r="P96"/>
      <c r="Q96"/>
      <c r="R96"/>
    </row>
    <row r="97" spans="8:18">
      <c r="H97"/>
      <c r="I97"/>
      <c r="J97"/>
      <c r="K97"/>
      <c r="L97"/>
      <c r="M97"/>
      <c r="N97"/>
      <c r="O97"/>
      <c r="P97"/>
      <c r="Q97"/>
      <c r="R97"/>
    </row>
    <row r="98" spans="8:18">
      <c r="H98"/>
      <c r="I98"/>
      <c r="J98"/>
      <c r="K98"/>
      <c r="L98"/>
      <c r="M98"/>
      <c r="N98"/>
      <c r="O98"/>
      <c r="P98"/>
      <c r="Q98"/>
      <c r="R98"/>
    </row>
    <row r="99" spans="8:18">
      <c r="H99"/>
      <c r="I99"/>
      <c r="J99"/>
      <c r="K99"/>
      <c r="L99"/>
      <c r="M99"/>
      <c r="N99"/>
      <c r="O99"/>
      <c r="P99"/>
      <c r="Q99"/>
      <c r="R99"/>
    </row>
    <row r="100" spans="8:18">
      <c r="H100"/>
      <c r="I100"/>
      <c r="J100"/>
      <c r="K100"/>
      <c r="L100"/>
      <c r="M100"/>
      <c r="N100"/>
      <c r="O100"/>
      <c r="P100"/>
      <c r="Q100"/>
      <c r="R100"/>
    </row>
    <row r="101" spans="8:18">
      <c r="H101"/>
      <c r="I101"/>
      <c r="J101"/>
      <c r="K101"/>
      <c r="L101"/>
      <c r="M101"/>
      <c r="N101"/>
      <c r="O101"/>
      <c r="P101"/>
      <c r="Q101"/>
      <c r="R101"/>
    </row>
    <row r="102" spans="8:18">
      <c r="H102"/>
      <c r="I102"/>
      <c r="J102"/>
      <c r="K102"/>
      <c r="L102"/>
      <c r="M102"/>
      <c r="N102"/>
      <c r="O102"/>
      <c r="P102"/>
      <c r="Q102"/>
      <c r="R102"/>
    </row>
    <row r="103" spans="8:18">
      <c r="H103"/>
      <c r="I103"/>
      <c r="J103"/>
      <c r="K103"/>
      <c r="L103"/>
      <c r="M103"/>
      <c r="N103"/>
      <c r="O103"/>
      <c r="P103"/>
      <c r="Q103"/>
      <c r="R103"/>
    </row>
    <row r="104" spans="8:18">
      <c r="H104"/>
      <c r="I104"/>
      <c r="J104"/>
      <c r="K104"/>
      <c r="L104"/>
      <c r="M104"/>
      <c r="N104"/>
      <c r="O104"/>
      <c r="P104"/>
      <c r="Q104"/>
      <c r="R104"/>
    </row>
    <row r="105" spans="8:18">
      <c r="H105"/>
      <c r="I105"/>
      <c r="J105"/>
      <c r="K105"/>
      <c r="L105"/>
      <c r="M105"/>
      <c r="N105"/>
      <c r="O105"/>
      <c r="P105"/>
      <c r="Q105"/>
      <c r="R105"/>
    </row>
    <row r="106" spans="8:18">
      <c r="H106"/>
      <c r="I106"/>
      <c r="J106"/>
      <c r="K106"/>
      <c r="L106"/>
      <c r="M106"/>
      <c r="N106"/>
      <c r="O106"/>
      <c r="P106"/>
      <c r="Q106"/>
      <c r="R106"/>
    </row>
    <row r="107" spans="8:18">
      <c r="H107"/>
      <c r="I107"/>
      <c r="J107"/>
      <c r="K107"/>
      <c r="L107"/>
      <c r="M107"/>
      <c r="N107"/>
      <c r="O107"/>
      <c r="P107"/>
      <c r="Q107"/>
      <c r="R107"/>
    </row>
    <row r="108" spans="8:18">
      <c r="H108"/>
      <c r="I108"/>
      <c r="J108"/>
      <c r="K108"/>
      <c r="L108"/>
      <c r="M108"/>
      <c r="N108"/>
      <c r="O108"/>
      <c r="P108"/>
      <c r="Q108"/>
      <c r="R108"/>
    </row>
    <row r="109" spans="8:18">
      <c r="H109"/>
      <c r="I109"/>
      <c r="J109"/>
      <c r="K109"/>
      <c r="L109"/>
      <c r="M109"/>
      <c r="N109"/>
      <c r="O109"/>
      <c r="P109"/>
      <c r="Q109"/>
      <c r="R109"/>
    </row>
    <row r="110" spans="8:18">
      <c r="H110"/>
      <c r="I110"/>
      <c r="J110"/>
      <c r="K110"/>
      <c r="L110"/>
      <c r="M110"/>
      <c r="N110"/>
      <c r="O110"/>
      <c r="P110"/>
      <c r="Q110"/>
      <c r="R110"/>
    </row>
    <row r="111" spans="8:18">
      <c r="H111"/>
      <c r="I111"/>
      <c r="J111"/>
      <c r="K111"/>
      <c r="L111"/>
      <c r="M111"/>
      <c r="N111"/>
      <c r="O111"/>
      <c r="P111"/>
      <c r="Q111"/>
      <c r="R111"/>
    </row>
    <row r="112" spans="8:18">
      <c r="H112"/>
      <c r="I112"/>
      <c r="J112"/>
      <c r="K112"/>
      <c r="L112"/>
      <c r="M112"/>
      <c r="N112"/>
      <c r="O112"/>
      <c r="P112"/>
      <c r="Q112"/>
      <c r="R112"/>
    </row>
    <row r="113" spans="8:18">
      <c r="H113"/>
      <c r="I113"/>
      <c r="J113"/>
      <c r="K113"/>
      <c r="L113"/>
      <c r="M113"/>
      <c r="N113"/>
      <c r="O113"/>
      <c r="P113"/>
      <c r="Q113"/>
      <c r="R113"/>
    </row>
    <row r="114" spans="8:18">
      <c r="H114"/>
      <c r="I114"/>
      <c r="J114"/>
      <c r="K114"/>
      <c r="L114"/>
      <c r="M114"/>
      <c r="N114"/>
      <c r="O114"/>
      <c r="P114"/>
      <c r="Q114"/>
      <c r="R114"/>
    </row>
    <row r="115" spans="8:18">
      <c r="H115"/>
      <c r="I115"/>
      <c r="J115"/>
      <c r="K115"/>
      <c r="L115"/>
      <c r="M115"/>
      <c r="N115"/>
      <c r="O115"/>
      <c r="P115"/>
      <c r="Q115"/>
      <c r="R115"/>
    </row>
    <row r="116" spans="8:18">
      <c r="H116"/>
      <c r="I116"/>
      <c r="J116"/>
      <c r="K116"/>
      <c r="L116"/>
      <c r="M116"/>
      <c r="N116"/>
      <c r="O116"/>
      <c r="P116"/>
      <c r="Q116"/>
      <c r="R116"/>
    </row>
    <row r="117" spans="8:18">
      <c r="H117"/>
      <c r="I117"/>
      <c r="J117"/>
      <c r="K117"/>
      <c r="L117"/>
      <c r="M117"/>
      <c r="N117"/>
      <c r="O117"/>
      <c r="P117"/>
      <c r="Q117"/>
      <c r="R117"/>
    </row>
    <row r="118" spans="8:18">
      <c r="H118"/>
      <c r="I118"/>
      <c r="J118"/>
      <c r="K118"/>
      <c r="L118"/>
      <c r="M118"/>
      <c r="N118"/>
      <c r="O118"/>
      <c r="P118"/>
      <c r="Q118"/>
      <c r="R118"/>
    </row>
    <row r="119" spans="8:18">
      <c r="H119"/>
      <c r="I119"/>
      <c r="J119"/>
      <c r="K119"/>
      <c r="L119"/>
      <c r="M119"/>
      <c r="N119"/>
      <c r="O119"/>
      <c r="P119"/>
      <c r="Q119"/>
      <c r="R119"/>
    </row>
    <row r="120" spans="8:18">
      <c r="H120"/>
      <c r="I120"/>
      <c r="J120"/>
      <c r="K120"/>
      <c r="L120"/>
      <c r="M120"/>
      <c r="N120"/>
      <c r="O120"/>
      <c r="P120"/>
      <c r="Q120"/>
      <c r="R120"/>
    </row>
    <row r="121" spans="8:18">
      <c r="H121"/>
      <c r="I121"/>
      <c r="J121"/>
      <c r="K121"/>
      <c r="L121"/>
      <c r="M121"/>
      <c r="N121"/>
      <c r="O121"/>
      <c r="P121"/>
      <c r="Q121"/>
      <c r="R121"/>
    </row>
    <row r="122" spans="8:18">
      <c r="H122"/>
      <c r="I122"/>
      <c r="J122"/>
      <c r="K122"/>
      <c r="L122"/>
      <c r="M122"/>
      <c r="N122"/>
      <c r="O122"/>
      <c r="P122"/>
      <c r="Q122"/>
      <c r="R122"/>
    </row>
    <row r="123" spans="8:18">
      <c r="H123"/>
      <c r="I123"/>
      <c r="J123"/>
      <c r="K123"/>
      <c r="L123"/>
      <c r="M123"/>
      <c r="N123"/>
      <c r="O123"/>
      <c r="P123"/>
      <c r="Q123"/>
      <c r="R123"/>
    </row>
    <row r="124" spans="8:18">
      <c r="H124"/>
      <c r="I124"/>
      <c r="J124"/>
      <c r="K124"/>
      <c r="L124"/>
      <c r="M124"/>
      <c r="N124"/>
      <c r="O124"/>
      <c r="P124"/>
      <c r="Q124"/>
      <c r="R124"/>
    </row>
    <row r="125" spans="8:18">
      <c r="H125"/>
      <c r="I125"/>
      <c r="J125"/>
      <c r="K125"/>
      <c r="L125"/>
      <c r="M125"/>
      <c r="N125"/>
      <c r="O125"/>
      <c r="P125"/>
      <c r="Q125"/>
      <c r="R125"/>
    </row>
    <row r="126" spans="8:18">
      <c r="H126"/>
      <c r="I126"/>
      <c r="J126"/>
      <c r="K126"/>
      <c r="L126"/>
      <c r="M126"/>
      <c r="N126"/>
      <c r="O126"/>
      <c r="P126"/>
      <c r="Q126"/>
      <c r="R126"/>
    </row>
    <row r="127" spans="8:18">
      <c r="H127"/>
      <c r="I127"/>
      <c r="J127"/>
      <c r="K127"/>
      <c r="L127"/>
      <c r="M127"/>
      <c r="N127"/>
      <c r="O127"/>
      <c r="P127"/>
      <c r="Q127"/>
      <c r="R127"/>
    </row>
    <row r="128" spans="8:18">
      <c r="H128"/>
      <c r="I128"/>
      <c r="J128"/>
      <c r="K128"/>
      <c r="L128"/>
      <c r="M128"/>
      <c r="N128"/>
      <c r="O128"/>
      <c r="P128"/>
      <c r="Q128"/>
      <c r="R128"/>
    </row>
    <row r="129" spans="8:18">
      <c r="H129"/>
      <c r="I129"/>
      <c r="J129"/>
      <c r="K129"/>
      <c r="L129"/>
      <c r="M129"/>
      <c r="N129"/>
      <c r="O129"/>
      <c r="P129"/>
      <c r="Q129"/>
      <c r="R129"/>
    </row>
    <row r="130" spans="8:18">
      <c r="H130"/>
      <c r="I130"/>
      <c r="J130"/>
      <c r="K130"/>
      <c r="L130"/>
      <c r="M130"/>
      <c r="N130"/>
      <c r="O130"/>
      <c r="P130"/>
      <c r="Q130"/>
      <c r="R130"/>
    </row>
    <row r="131" spans="8:18">
      <c r="H131"/>
      <c r="I131"/>
      <c r="J131"/>
      <c r="K131"/>
      <c r="L131"/>
      <c r="M131"/>
      <c r="N131"/>
      <c r="O131"/>
      <c r="P131"/>
      <c r="Q131"/>
      <c r="R131"/>
    </row>
    <row r="132" spans="8:18">
      <c r="H132"/>
      <c r="I132"/>
      <c r="J132"/>
      <c r="K132"/>
      <c r="L132"/>
      <c r="M132"/>
      <c r="N132"/>
      <c r="O132"/>
      <c r="P132"/>
      <c r="Q132"/>
      <c r="R132"/>
    </row>
    <row r="133" spans="8:18">
      <c r="H133"/>
      <c r="I133"/>
      <c r="J133"/>
      <c r="K133"/>
      <c r="L133"/>
      <c r="M133"/>
      <c r="N133"/>
      <c r="O133"/>
      <c r="P133"/>
      <c r="Q133"/>
      <c r="R133"/>
    </row>
    <row r="134" spans="8:18">
      <c r="H134"/>
      <c r="I134"/>
      <c r="J134"/>
      <c r="K134"/>
      <c r="L134"/>
      <c r="M134"/>
      <c r="N134"/>
      <c r="O134"/>
      <c r="P134"/>
      <c r="Q134"/>
      <c r="R134"/>
    </row>
    <row r="135" spans="8:18">
      <c r="H135"/>
      <c r="I135"/>
      <c r="J135"/>
      <c r="K135"/>
      <c r="L135"/>
      <c r="M135"/>
      <c r="N135"/>
      <c r="O135"/>
      <c r="P135"/>
      <c r="Q135"/>
      <c r="R135"/>
    </row>
    <row r="136" spans="8:18">
      <c r="H136"/>
      <c r="I136"/>
      <c r="J136"/>
      <c r="K136"/>
      <c r="L136"/>
      <c r="M136"/>
      <c r="N136"/>
      <c r="O136"/>
      <c r="P136"/>
      <c r="Q136"/>
      <c r="R136"/>
    </row>
    <row r="137" spans="8:18">
      <c r="H137"/>
      <c r="I137"/>
      <c r="J137"/>
      <c r="K137"/>
      <c r="L137"/>
      <c r="M137"/>
      <c r="N137"/>
      <c r="O137"/>
      <c r="P137"/>
      <c r="Q137"/>
      <c r="R137"/>
    </row>
    <row r="138" spans="8:18">
      <c r="H138"/>
      <c r="I138"/>
      <c r="J138"/>
      <c r="K138"/>
      <c r="L138"/>
      <c r="M138"/>
      <c r="N138"/>
      <c r="O138"/>
      <c r="P138"/>
      <c r="Q138"/>
      <c r="R138"/>
    </row>
    <row r="139" spans="8:18">
      <c r="H139"/>
      <c r="I139"/>
      <c r="J139"/>
      <c r="K139"/>
      <c r="L139"/>
      <c r="M139"/>
      <c r="N139"/>
      <c r="O139"/>
      <c r="P139"/>
      <c r="Q139"/>
      <c r="R139"/>
    </row>
    <row r="140" spans="8:18">
      <c r="H140"/>
      <c r="I140"/>
      <c r="J140"/>
      <c r="K140"/>
      <c r="L140"/>
      <c r="M140"/>
      <c r="N140"/>
      <c r="O140"/>
      <c r="P140"/>
      <c r="Q140"/>
      <c r="R140"/>
    </row>
    <row r="141" spans="8:18">
      <c r="H141"/>
      <c r="I141"/>
      <c r="J141"/>
      <c r="K141"/>
      <c r="L141"/>
      <c r="M141"/>
      <c r="N141"/>
      <c r="O141"/>
      <c r="P141"/>
      <c r="Q141"/>
      <c r="R141"/>
    </row>
    <row r="142" spans="8:18">
      <c r="H142"/>
      <c r="I142"/>
      <c r="J142"/>
      <c r="K142"/>
      <c r="L142"/>
      <c r="M142"/>
      <c r="N142"/>
      <c r="O142"/>
      <c r="P142"/>
      <c r="Q142"/>
      <c r="R142"/>
    </row>
    <row r="143" spans="8:18">
      <c r="H143"/>
      <c r="I143"/>
      <c r="J143"/>
      <c r="K143"/>
      <c r="L143"/>
      <c r="M143"/>
      <c r="N143"/>
      <c r="O143"/>
      <c r="P143"/>
      <c r="Q143"/>
      <c r="R143"/>
    </row>
    <row r="144" spans="8:18">
      <c r="H144"/>
      <c r="I144"/>
      <c r="J144"/>
      <c r="K144"/>
      <c r="L144"/>
      <c r="M144"/>
      <c r="N144"/>
      <c r="O144"/>
      <c r="P144"/>
      <c r="Q144"/>
      <c r="R144"/>
    </row>
    <row r="145" spans="8:18">
      <c r="H145"/>
      <c r="I145"/>
      <c r="J145"/>
      <c r="K145"/>
      <c r="L145"/>
      <c r="M145"/>
      <c r="N145"/>
      <c r="O145"/>
      <c r="P145"/>
      <c r="Q145"/>
      <c r="R145"/>
    </row>
    <row r="146" spans="8:18">
      <c r="H146"/>
      <c r="I146"/>
      <c r="J146"/>
      <c r="K146"/>
      <c r="L146"/>
      <c r="M146"/>
      <c r="N146"/>
      <c r="O146"/>
      <c r="P146"/>
      <c r="Q146"/>
      <c r="R146"/>
    </row>
    <row r="147" spans="8:18">
      <c r="H147"/>
      <c r="I147"/>
      <c r="J147"/>
      <c r="K147"/>
      <c r="L147"/>
      <c r="M147"/>
      <c r="N147"/>
      <c r="O147"/>
      <c r="P147"/>
      <c r="Q147"/>
      <c r="R147"/>
    </row>
    <row r="148" spans="8:18">
      <c r="H148"/>
      <c r="I148"/>
      <c r="J148"/>
      <c r="K148"/>
      <c r="L148"/>
      <c r="M148"/>
      <c r="N148"/>
      <c r="O148"/>
      <c r="P148"/>
      <c r="Q148"/>
      <c r="R148"/>
    </row>
    <row r="149" spans="8:18">
      <c r="H149"/>
      <c r="I149"/>
      <c r="J149"/>
      <c r="K149"/>
      <c r="L149"/>
      <c r="M149"/>
      <c r="N149"/>
      <c r="O149"/>
      <c r="P149"/>
      <c r="Q149"/>
      <c r="R149"/>
    </row>
    <row r="150" spans="8:18">
      <c r="H150"/>
      <c r="I150"/>
      <c r="J150"/>
      <c r="K150"/>
      <c r="L150"/>
      <c r="M150"/>
      <c r="N150"/>
      <c r="O150"/>
      <c r="P150"/>
      <c r="Q150"/>
      <c r="R150"/>
    </row>
    <row r="151" spans="8:18">
      <c r="H151"/>
      <c r="I151"/>
      <c r="J151"/>
      <c r="K151"/>
      <c r="L151"/>
      <c r="M151"/>
      <c r="N151"/>
      <c r="O151"/>
      <c r="P151"/>
      <c r="Q151"/>
      <c r="R151"/>
    </row>
    <row r="152" spans="8:18">
      <c r="H152"/>
      <c r="I152"/>
      <c r="J152"/>
      <c r="K152"/>
      <c r="L152"/>
      <c r="M152"/>
      <c r="N152"/>
      <c r="O152"/>
      <c r="P152"/>
      <c r="Q152"/>
      <c r="R152"/>
    </row>
    <row r="153" spans="8:18">
      <c r="H153"/>
      <c r="I153"/>
      <c r="J153"/>
      <c r="K153"/>
      <c r="L153"/>
      <c r="M153"/>
      <c r="N153"/>
      <c r="O153"/>
      <c r="P153"/>
      <c r="Q153"/>
      <c r="R153"/>
    </row>
    <row r="154" spans="8:18">
      <c r="H154"/>
      <c r="I154"/>
      <c r="J154"/>
      <c r="K154"/>
      <c r="L154"/>
      <c r="M154"/>
      <c r="N154"/>
      <c r="O154"/>
      <c r="P154"/>
      <c r="Q154"/>
      <c r="R154"/>
    </row>
    <row r="155" spans="8:18">
      <c r="H155"/>
      <c r="I155"/>
      <c r="J155"/>
      <c r="K155"/>
      <c r="L155"/>
      <c r="M155"/>
      <c r="N155"/>
      <c r="O155"/>
      <c r="P155"/>
      <c r="Q155"/>
      <c r="R155"/>
    </row>
    <row r="156" spans="8:18">
      <c r="H156"/>
      <c r="I156"/>
      <c r="J156"/>
      <c r="K156"/>
      <c r="L156"/>
      <c r="M156"/>
      <c r="N156"/>
      <c r="O156"/>
      <c r="P156"/>
      <c r="Q156"/>
      <c r="R156"/>
    </row>
    <row r="157" spans="8:18">
      <c r="H157"/>
      <c r="I157"/>
      <c r="J157"/>
      <c r="K157"/>
      <c r="L157"/>
      <c r="M157"/>
      <c r="N157"/>
      <c r="O157"/>
      <c r="P157"/>
      <c r="Q157"/>
      <c r="R157"/>
    </row>
    <row r="158" spans="8:18">
      <c r="H158"/>
      <c r="I158"/>
      <c r="J158"/>
      <c r="K158"/>
      <c r="L158"/>
      <c r="M158"/>
      <c r="N158"/>
      <c r="O158"/>
      <c r="P158"/>
      <c r="Q158"/>
      <c r="R158"/>
    </row>
    <row r="159" spans="8:18">
      <c r="H159"/>
      <c r="I159"/>
      <c r="J159"/>
      <c r="K159"/>
      <c r="L159"/>
      <c r="M159"/>
      <c r="N159"/>
      <c r="O159"/>
      <c r="P159"/>
      <c r="Q159"/>
      <c r="R159"/>
    </row>
    <row r="160" spans="8:18">
      <c r="H160"/>
      <c r="I160"/>
      <c r="J160"/>
      <c r="K160"/>
      <c r="L160"/>
      <c r="M160"/>
      <c r="N160"/>
      <c r="O160"/>
      <c r="P160"/>
      <c r="Q160"/>
      <c r="R160"/>
    </row>
    <row r="161" spans="8:18">
      <c r="H161"/>
      <c r="I161"/>
      <c r="J161"/>
      <c r="K161"/>
      <c r="L161"/>
      <c r="M161"/>
      <c r="N161"/>
      <c r="O161"/>
      <c r="P161"/>
      <c r="Q161"/>
      <c r="R161"/>
    </row>
    <row r="162" spans="8:18">
      <c r="H162"/>
      <c r="I162"/>
      <c r="J162"/>
      <c r="K162"/>
      <c r="L162"/>
      <c r="M162"/>
      <c r="N162"/>
      <c r="O162"/>
      <c r="P162"/>
      <c r="Q162"/>
      <c r="R162"/>
    </row>
    <row r="163" spans="8:18">
      <c r="H163"/>
      <c r="I163"/>
      <c r="J163"/>
      <c r="K163"/>
      <c r="L163"/>
      <c r="M163"/>
      <c r="N163"/>
      <c r="O163"/>
      <c r="P163"/>
      <c r="Q163"/>
      <c r="R163"/>
    </row>
    <row r="164" spans="8:18">
      <c r="H164"/>
      <c r="I164"/>
      <c r="J164"/>
      <c r="K164"/>
      <c r="L164"/>
      <c r="M164"/>
      <c r="N164"/>
      <c r="O164"/>
      <c r="P164"/>
      <c r="Q164"/>
      <c r="R164"/>
    </row>
    <row r="165" spans="8:18">
      <c r="H165"/>
      <c r="I165"/>
      <c r="J165"/>
      <c r="K165"/>
      <c r="L165"/>
      <c r="M165"/>
      <c r="N165"/>
      <c r="O165"/>
      <c r="P165"/>
      <c r="Q165"/>
      <c r="R165"/>
    </row>
    <row r="166" spans="8:18">
      <c r="H166"/>
      <c r="I166"/>
      <c r="J166"/>
      <c r="K166"/>
      <c r="L166"/>
      <c r="M166"/>
      <c r="N166"/>
      <c r="O166"/>
      <c r="P166"/>
      <c r="Q166"/>
      <c r="R166"/>
    </row>
    <row r="167" spans="8:18">
      <c r="H167"/>
      <c r="I167"/>
      <c r="J167"/>
      <c r="K167"/>
      <c r="L167"/>
      <c r="M167"/>
      <c r="N167"/>
      <c r="O167"/>
      <c r="P167"/>
      <c r="Q167"/>
      <c r="R167"/>
    </row>
    <row r="168" spans="8:18">
      <c r="H168"/>
      <c r="I168"/>
      <c r="J168"/>
      <c r="K168"/>
      <c r="L168"/>
      <c r="M168"/>
      <c r="N168"/>
      <c r="O168"/>
      <c r="P168"/>
      <c r="Q168"/>
      <c r="R168"/>
    </row>
    <row r="169" spans="8:18">
      <c r="H169"/>
      <c r="I169"/>
      <c r="J169"/>
      <c r="K169"/>
      <c r="L169"/>
      <c r="M169"/>
      <c r="N169"/>
      <c r="O169"/>
      <c r="P169"/>
      <c r="Q169"/>
      <c r="R169"/>
    </row>
    <row r="170" spans="8:18">
      <c r="H170"/>
      <c r="I170"/>
      <c r="J170"/>
      <c r="K170"/>
      <c r="L170"/>
      <c r="M170"/>
      <c r="N170"/>
      <c r="O170"/>
      <c r="P170"/>
      <c r="Q170"/>
      <c r="R170"/>
    </row>
    <row r="171" spans="8:18">
      <c r="H171"/>
      <c r="I171"/>
      <c r="J171"/>
      <c r="K171"/>
      <c r="L171"/>
      <c r="M171"/>
      <c r="N171"/>
      <c r="O171"/>
      <c r="P171"/>
      <c r="Q171"/>
      <c r="R171"/>
    </row>
    <row r="172" spans="8:18">
      <c r="H172"/>
      <c r="I172"/>
      <c r="J172"/>
      <c r="K172"/>
      <c r="L172"/>
      <c r="M172"/>
      <c r="N172"/>
      <c r="O172"/>
      <c r="P172"/>
      <c r="Q172"/>
      <c r="R172"/>
    </row>
    <row r="173" spans="8:18">
      <c r="H173"/>
      <c r="I173"/>
      <c r="J173"/>
      <c r="K173"/>
      <c r="L173"/>
      <c r="M173"/>
      <c r="N173"/>
      <c r="O173"/>
      <c r="P173"/>
      <c r="Q173"/>
      <c r="R173"/>
    </row>
    <row r="174" spans="8:18">
      <c r="H174"/>
      <c r="I174"/>
      <c r="J174"/>
      <c r="K174"/>
      <c r="L174"/>
      <c r="M174"/>
      <c r="N174"/>
      <c r="O174"/>
      <c r="P174"/>
      <c r="Q174"/>
      <c r="R174"/>
    </row>
    <row r="175" spans="8:18">
      <c r="H175"/>
      <c r="I175"/>
      <c r="J175"/>
      <c r="K175"/>
      <c r="L175"/>
      <c r="M175"/>
      <c r="N175"/>
      <c r="O175"/>
      <c r="P175"/>
      <c r="Q175"/>
      <c r="R175"/>
    </row>
    <row r="176" spans="8:18">
      <c r="H176"/>
      <c r="I176"/>
      <c r="J176"/>
      <c r="K176"/>
      <c r="L176"/>
      <c r="M176"/>
      <c r="N176"/>
      <c r="O176"/>
      <c r="P176"/>
      <c r="Q176"/>
      <c r="R176"/>
    </row>
    <row r="177" spans="8:18">
      <c r="H177"/>
      <c r="I177"/>
      <c r="J177"/>
      <c r="K177"/>
      <c r="L177"/>
      <c r="M177"/>
      <c r="N177"/>
      <c r="O177"/>
      <c r="P177"/>
      <c r="Q177"/>
      <c r="R177"/>
    </row>
    <row r="178" spans="8:18">
      <c r="H178"/>
      <c r="I178"/>
      <c r="J178"/>
      <c r="K178"/>
      <c r="L178"/>
      <c r="M178"/>
      <c r="N178"/>
      <c r="O178"/>
      <c r="P178"/>
      <c r="Q178"/>
      <c r="R178"/>
    </row>
    <row r="179" spans="8:18">
      <c r="H179"/>
      <c r="I179"/>
      <c r="J179"/>
      <c r="K179"/>
      <c r="L179"/>
      <c r="M179"/>
      <c r="N179"/>
      <c r="O179"/>
      <c r="P179"/>
      <c r="Q179"/>
      <c r="R179"/>
    </row>
    <row r="180" spans="8:18">
      <c r="H180"/>
      <c r="I180"/>
      <c r="J180"/>
      <c r="K180"/>
      <c r="L180"/>
      <c r="M180"/>
      <c r="N180"/>
      <c r="O180"/>
      <c r="P180"/>
      <c r="Q180"/>
      <c r="R180"/>
    </row>
    <row r="181" spans="8:18">
      <c r="H181"/>
      <c r="I181"/>
      <c r="J181"/>
      <c r="K181"/>
      <c r="L181"/>
      <c r="M181"/>
      <c r="N181"/>
      <c r="O181"/>
      <c r="P181"/>
      <c r="Q181"/>
      <c r="R181"/>
    </row>
    <row r="182" spans="8:18">
      <c r="H182"/>
      <c r="I182"/>
      <c r="J182"/>
      <c r="K182"/>
      <c r="L182"/>
      <c r="M182"/>
      <c r="N182"/>
      <c r="O182"/>
      <c r="P182"/>
      <c r="Q182"/>
      <c r="R182"/>
    </row>
    <row r="183" spans="8:18">
      <c r="H183"/>
      <c r="I183"/>
      <c r="J183"/>
      <c r="K183"/>
      <c r="L183"/>
      <c r="M183"/>
      <c r="N183"/>
      <c r="O183"/>
      <c r="P183"/>
      <c r="Q183"/>
      <c r="R183"/>
    </row>
    <row r="184" spans="8:18">
      <c r="H184"/>
      <c r="I184"/>
      <c r="J184"/>
      <c r="K184"/>
      <c r="L184"/>
      <c r="M184"/>
      <c r="N184"/>
      <c r="O184"/>
      <c r="P184"/>
      <c r="Q184"/>
      <c r="R184"/>
    </row>
    <row r="185" spans="8:18">
      <c r="H185"/>
      <c r="I185"/>
      <c r="J185"/>
      <c r="K185"/>
      <c r="L185"/>
      <c r="M185"/>
      <c r="N185"/>
      <c r="O185"/>
      <c r="P185"/>
      <c r="Q185"/>
      <c r="R185"/>
    </row>
    <row r="186" spans="8:18">
      <c r="H186"/>
      <c r="I186"/>
      <c r="J186"/>
      <c r="K186"/>
      <c r="L186"/>
      <c r="M186"/>
      <c r="N186"/>
      <c r="O186"/>
      <c r="P186"/>
      <c r="Q186"/>
      <c r="R186"/>
    </row>
    <row r="187" spans="8:18">
      <c r="H187"/>
      <c r="I187"/>
      <c r="J187"/>
      <c r="K187"/>
      <c r="L187"/>
      <c r="M187"/>
      <c r="N187"/>
      <c r="O187"/>
      <c r="P187"/>
      <c r="Q187"/>
      <c r="R187"/>
    </row>
    <row r="188" spans="8:18">
      <c r="H188"/>
      <c r="I188"/>
      <c r="J188"/>
      <c r="K188"/>
      <c r="L188"/>
      <c r="M188"/>
      <c r="N188"/>
      <c r="O188"/>
      <c r="P188"/>
      <c r="Q188"/>
      <c r="R188"/>
    </row>
    <row r="189" spans="8:18">
      <c r="H189"/>
      <c r="I189"/>
      <c r="J189"/>
      <c r="K189"/>
      <c r="L189"/>
      <c r="M189"/>
      <c r="N189"/>
      <c r="O189"/>
      <c r="P189"/>
      <c r="Q189"/>
      <c r="R189"/>
    </row>
    <row r="190" spans="8:18">
      <c r="H190"/>
      <c r="I190"/>
      <c r="J190"/>
      <c r="K190"/>
      <c r="L190"/>
      <c r="M190"/>
      <c r="N190"/>
      <c r="O190"/>
      <c r="P190"/>
      <c r="Q190"/>
      <c r="R190"/>
    </row>
    <row r="191" spans="8:18">
      <c r="H191"/>
      <c r="I191"/>
      <c r="J191"/>
      <c r="K191"/>
      <c r="L191"/>
      <c r="M191"/>
      <c r="N191"/>
      <c r="O191"/>
      <c r="P191"/>
      <c r="Q191"/>
      <c r="R191"/>
    </row>
    <row r="192" spans="8:18">
      <c r="H192"/>
      <c r="I192"/>
      <c r="J192"/>
      <c r="K192"/>
      <c r="L192"/>
      <c r="M192"/>
      <c r="N192"/>
      <c r="O192"/>
      <c r="P192"/>
      <c r="Q192"/>
      <c r="R192"/>
    </row>
    <row r="193" spans="8:18">
      <c r="H193"/>
      <c r="I193"/>
      <c r="J193"/>
      <c r="K193"/>
      <c r="L193"/>
      <c r="M193"/>
      <c r="N193"/>
      <c r="O193"/>
      <c r="P193"/>
      <c r="Q193"/>
      <c r="R193"/>
    </row>
    <row r="194" spans="8:18">
      <c r="H194"/>
      <c r="I194"/>
      <c r="J194"/>
      <c r="K194"/>
      <c r="L194"/>
      <c r="M194"/>
      <c r="N194"/>
      <c r="O194"/>
      <c r="P194"/>
      <c r="Q194"/>
      <c r="R194"/>
    </row>
    <row r="195" spans="8:18">
      <c r="H195"/>
      <c r="I195"/>
      <c r="J195"/>
      <c r="K195"/>
      <c r="L195"/>
      <c r="M195"/>
      <c r="N195"/>
      <c r="O195"/>
      <c r="P195"/>
      <c r="Q195"/>
      <c r="R195"/>
    </row>
    <row r="196" spans="8:18">
      <c r="H196"/>
      <c r="I196"/>
      <c r="J196"/>
      <c r="K196"/>
      <c r="L196"/>
      <c r="M196"/>
      <c r="N196"/>
      <c r="O196"/>
      <c r="P196"/>
      <c r="Q196"/>
      <c r="R196"/>
    </row>
    <row r="197" spans="8:18">
      <c r="H197"/>
      <c r="I197"/>
      <c r="J197"/>
      <c r="K197"/>
      <c r="L197"/>
      <c r="M197"/>
      <c r="N197"/>
      <c r="O197"/>
      <c r="P197"/>
      <c r="Q197"/>
      <c r="R197"/>
    </row>
    <row r="198" spans="8:18">
      <c r="H198"/>
      <c r="I198"/>
      <c r="J198"/>
      <c r="K198"/>
      <c r="L198"/>
      <c r="M198"/>
      <c r="N198"/>
      <c r="O198"/>
      <c r="P198"/>
      <c r="Q198"/>
      <c r="R198"/>
    </row>
    <row r="199" spans="8:18">
      <c r="H199"/>
      <c r="I199"/>
      <c r="J199"/>
      <c r="K199"/>
      <c r="L199"/>
      <c r="M199"/>
      <c r="N199"/>
      <c r="O199"/>
      <c r="P199"/>
      <c r="Q199"/>
      <c r="R199"/>
    </row>
    <row r="200" spans="8:18">
      <c r="H200"/>
      <c r="I200"/>
      <c r="J200"/>
      <c r="K200"/>
      <c r="L200"/>
      <c r="M200"/>
      <c r="N200"/>
      <c r="O200"/>
      <c r="P200"/>
      <c r="Q200"/>
      <c r="R200"/>
    </row>
    <row r="201" spans="8:18">
      <c r="H201"/>
      <c r="I201"/>
      <c r="J201"/>
      <c r="K201"/>
      <c r="L201"/>
      <c r="M201"/>
      <c r="N201"/>
      <c r="O201"/>
      <c r="P201"/>
      <c r="Q201"/>
      <c r="R201"/>
    </row>
    <row r="202" spans="8:18">
      <c r="H202"/>
      <c r="I202"/>
      <c r="J202"/>
      <c r="K202"/>
      <c r="L202"/>
      <c r="M202"/>
      <c r="N202"/>
      <c r="O202"/>
      <c r="P202"/>
      <c r="Q202"/>
      <c r="R202"/>
    </row>
    <row r="203" spans="8:18">
      <c r="H203"/>
      <c r="I203"/>
      <c r="J203"/>
      <c r="K203"/>
      <c r="L203"/>
      <c r="M203"/>
      <c r="N203"/>
      <c r="O203"/>
      <c r="P203"/>
      <c r="Q203"/>
      <c r="R203"/>
    </row>
    <row r="204" spans="8:18">
      <c r="H204"/>
      <c r="I204"/>
      <c r="J204"/>
      <c r="K204"/>
      <c r="L204"/>
      <c r="M204"/>
      <c r="N204"/>
      <c r="O204"/>
      <c r="P204"/>
      <c r="Q204"/>
      <c r="R204"/>
    </row>
    <row r="205" spans="8:18">
      <c r="H205"/>
      <c r="I205"/>
      <c r="J205"/>
      <c r="K205"/>
      <c r="L205"/>
      <c r="M205"/>
      <c r="N205"/>
      <c r="O205"/>
      <c r="P205"/>
      <c r="Q205"/>
      <c r="R205"/>
    </row>
    <row r="206" spans="8:18">
      <c r="H206"/>
      <c r="I206"/>
      <c r="J206"/>
      <c r="K206"/>
      <c r="L206"/>
      <c r="M206"/>
      <c r="N206"/>
      <c r="O206"/>
      <c r="P206"/>
      <c r="Q206"/>
      <c r="R206"/>
    </row>
    <row r="207" spans="8:18">
      <c r="H207"/>
      <c r="I207"/>
      <c r="J207"/>
      <c r="K207"/>
      <c r="L207"/>
      <c r="M207"/>
      <c r="N207"/>
      <c r="O207"/>
      <c r="P207"/>
      <c r="Q207"/>
      <c r="R207"/>
    </row>
    <row r="208" spans="8:18">
      <c r="H208"/>
      <c r="I208"/>
      <c r="J208"/>
      <c r="K208"/>
      <c r="L208"/>
      <c r="M208"/>
      <c r="N208"/>
      <c r="O208"/>
      <c r="P208"/>
      <c r="Q208"/>
      <c r="R208"/>
    </row>
    <row r="209" spans="8:18">
      <c r="H209"/>
      <c r="I209"/>
      <c r="J209"/>
      <c r="K209"/>
      <c r="L209"/>
      <c r="M209"/>
      <c r="N209"/>
      <c r="O209"/>
      <c r="P209"/>
      <c r="Q209"/>
      <c r="R209"/>
    </row>
    <row r="210" spans="8:18">
      <c r="H210"/>
      <c r="I210"/>
      <c r="J210"/>
      <c r="K210"/>
      <c r="L210"/>
      <c r="M210"/>
      <c r="N210"/>
      <c r="O210"/>
      <c r="P210"/>
      <c r="Q210"/>
      <c r="R210"/>
    </row>
    <row r="211" spans="8:18">
      <c r="H211"/>
      <c r="I211"/>
      <c r="J211"/>
      <c r="K211"/>
      <c r="L211"/>
      <c r="M211"/>
      <c r="N211"/>
      <c r="O211"/>
      <c r="P211"/>
      <c r="Q211"/>
      <c r="R211"/>
    </row>
    <row r="212" spans="8:18">
      <c r="H212"/>
      <c r="I212"/>
      <c r="J212"/>
      <c r="K212"/>
      <c r="L212"/>
      <c r="M212"/>
      <c r="N212"/>
      <c r="O212"/>
      <c r="P212"/>
      <c r="Q212"/>
      <c r="R212"/>
    </row>
    <row r="213" spans="8:18">
      <c r="H213"/>
      <c r="I213"/>
      <c r="J213"/>
      <c r="K213"/>
      <c r="L213"/>
      <c r="M213"/>
      <c r="N213"/>
      <c r="O213"/>
      <c r="P213"/>
      <c r="Q213"/>
      <c r="R213"/>
    </row>
    <row r="214" spans="8:18">
      <c r="H214"/>
      <c r="I214"/>
      <c r="J214"/>
      <c r="K214"/>
      <c r="L214"/>
      <c r="M214"/>
      <c r="N214"/>
      <c r="O214"/>
      <c r="P214"/>
      <c r="Q214"/>
      <c r="R214"/>
    </row>
    <row r="215" spans="8:18">
      <c r="H215"/>
      <c r="I215"/>
      <c r="J215"/>
      <c r="K215"/>
      <c r="L215"/>
      <c r="M215"/>
      <c r="N215"/>
      <c r="O215"/>
      <c r="P215"/>
      <c r="Q215"/>
      <c r="R215"/>
    </row>
    <row r="216" spans="8:18">
      <c r="H216"/>
      <c r="I216"/>
      <c r="J216"/>
      <c r="K216"/>
      <c r="L216"/>
      <c r="M216"/>
      <c r="N216"/>
      <c r="O216"/>
      <c r="P216"/>
      <c r="Q216"/>
      <c r="R216"/>
    </row>
    <row r="217" spans="8:18">
      <c r="H217"/>
      <c r="I217"/>
      <c r="J217"/>
      <c r="K217"/>
      <c r="L217"/>
      <c r="M217"/>
      <c r="N217"/>
      <c r="O217"/>
      <c r="P217"/>
      <c r="Q217"/>
      <c r="R217"/>
    </row>
    <row r="218" spans="8:18">
      <c r="H218"/>
      <c r="I218"/>
      <c r="J218"/>
      <c r="K218"/>
      <c r="L218"/>
      <c r="M218"/>
      <c r="N218"/>
      <c r="O218"/>
      <c r="P218"/>
      <c r="Q218"/>
      <c r="R218"/>
    </row>
    <row r="219" spans="8:18">
      <c r="H219"/>
      <c r="I219"/>
      <c r="J219"/>
      <c r="K219"/>
      <c r="L219"/>
      <c r="M219"/>
      <c r="N219"/>
      <c r="O219"/>
      <c r="P219"/>
      <c r="Q219"/>
      <c r="R219"/>
    </row>
    <row r="220" spans="8:18">
      <c r="H220"/>
      <c r="I220"/>
      <c r="J220"/>
      <c r="K220"/>
      <c r="L220"/>
      <c r="M220"/>
      <c r="N220"/>
      <c r="O220"/>
      <c r="P220"/>
      <c r="Q220"/>
      <c r="R220"/>
    </row>
    <row r="221" spans="8:18">
      <c r="H221"/>
      <c r="I221"/>
      <c r="J221"/>
      <c r="K221"/>
      <c r="L221"/>
      <c r="M221"/>
      <c r="N221"/>
      <c r="O221"/>
      <c r="P221"/>
      <c r="Q221"/>
      <c r="R221"/>
    </row>
    <row r="222" spans="8:18">
      <c r="H222"/>
      <c r="I222"/>
      <c r="J222"/>
      <c r="K222"/>
      <c r="L222"/>
      <c r="M222"/>
      <c r="N222"/>
      <c r="O222"/>
      <c r="P222"/>
      <c r="Q222"/>
      <c r="R222"/>
    </row>
    <row r="223" spans="8:18">
      <c r="H223"/>
      <c r="I223"/>
      <c r="J223"/>
      <c r="K223"/>
      <c r="L223"/>
      <c r="M223"/>
      <c r="N223"/>
      <c r="O223"/>
      <c r="P223"/>
      <c r="Q223"/>
      <c r="R223"/>
    </row>
    <row r="224" spans="8:18">
      <c r="H224"/>
      <c r="I224"/>
      <c r="J224"/>
      <c r="K224"/>
      <c r="L224"/>
      <c r="M224"/>
      <c r="N224"/>
      <c r="O224"/>
      <c r="P224"/>
      <c r="Q224"/>
      <c r="R224"/>
    </row>
    <row r="225" spans="8:18">
      <c r="H225"/>
      <c r="I225"/>
      <c r="J225"/>
      <c r="K225"/>
      <c r="L225"/>
      <c r="M225"/>
      <c r="N225"/>
      <c r="O225"/>
      <c r="P225"/>
      <c r="Q225"/>
      <c r="R225"/>
    </row>
    <row r="226" spans="8:18">
      <c r="H226"/>
      <c r="I226"/>
      <c r="J226"/>
      <c r="K226"/>
      <c r="L226"/>
      <c r="M226"/>
      <c r="N226"/>
      <c r="O226"/>
      <c r="P226"/>
      <c r="Q226"/>
      <c r="R226"/>
    </row>
    <row r="227" spans="8:18">
      <c r="H227"/>
      <c r="I227"/>
      <c r="J227"/>
      <c r="K227"/>
      <c r="L227"/>
      <c r="M227"/>
      <c r="N227"/>
      <c r="O227"/>
      <c r="P227"/>
      <c r="Q227"/>
      <c r="R227"/>
    </row>
    <row r="228" spans="8:18">
      <c r="H228"/>
      <c r="I228"/>
      <c r="J228"/>
      <c r="K228"/>
      <c r="L228"/>
      <c r="M228"/>
      <c r="N228"/>
      <c r="O228"/>
      <c r="P228"/>
      <c r="Q228"/>
      <c r="R228"/>
    </row>
    <row r="229" spans="8:18">
      <c r="H229"/>
      <c r="I229"/>
      <c r="J229"/>
      <c r="K229"/>
      <c r="L229"/>
      <c r="M229"/>
      <c r="N229"/>
      <c r="O229"/>
      <c r="P229"/>
      <c r="Q229"/>
      <c r="R229"/>
    </row>
    <row r="230" spans="8:18">
      <c r="H230"/>
      <c r="I230"/>
      <c r="J230"/>
      <c r="K230"/>
      <c r="L230"/>
      <c r="M230"/>
      <c r="N230"/>
      <c r="O230"/>
      <c r="P230"/>
      <c r="Q230"/>
      <c r="R230"/>
    </row>
    <row r="231" spans="8:18">
      <c r="H231"/>
      <c r="I231"/>
      <c r="J231"/>
      <c r="K231"/>
      <c r="L231"/>
      <c r="M231"/>
      <c r="N231"/>
      <c r="O231"/>
      <c r="P231"/>
      <c r="Q231"/>
      <c r="R231"/>
    </row>
    <row r="232" spans="8:18">
      <c r="H232"/>
      <c r="I232"/>
      <c r="J232"/>
      <c r="K232"/>
      <c r="L232"/>
      <c r="M232"/>
      <c r="N232"/>
      <c r="O232"/>
      <c r="P232"/>
      <c r="Q232"/>
      <c r="R232"/>
    </row>
    <row r="233" spans="8:18">
      <c r="H233"/>
      <c r="I233"/>
      <c r="J233"/>
      <c r="K233"/>
      <c r="L233"/>
      <c r="M233"/>
      <c r="N233"/>
      <c r="O233"/>
      <c r="P233"/>
      <c r="Q233"/>
      <c r="R233"/>
    </row>
    <row r="234" spans="8:18">
      <c r="H234"/>
      <c r="I234"/>
      <c r="J234"/>
      <c r="K234"/>
      <c r="L234"/>
      <c r="M234"/>
      <c r="N234"/>
      <c r="O234"/>
      <c r="P234"/>
      <c r="Q234"/>
      <c r="R234"/>
    </row>
    <row r="235" spans="8:18">
      <c r="H235"/>
      <c r="I235"/>
      <c r="J235"/>
      <c r="K235"/>
      <c r="L235"/>
      <c r="M235"/>
      <c r="N235"/>
      <c r="O235"/>
      <c r="P235"/>
      <c r="Q235"/>
      <c r="R235"/>
    </row>
    <row r="236" spans="8:18">
      <c r="H236"/>
      <c r="I236"/>
      <c r="J236"/>
      <c r="K236"/>
      <c r="L236"/>
      <c r="M236"/>
      <c r="N236"/>
      <c r="O236"/>
      <c r="P236"/>
      <c r="Q236"/>
      <c r="R236"/>
    </row>
    <row r="237" spans="8:18">
      <c r="H237"/>
      <c r="I237"/>
      <c r="J237"/>
      <c r="K237"/>
      <c r="L237"/>
      <c r="M237"/>
      <c r="N237"/>
      <c r="O237"/>
      <c r="P237"/>
      <c r="Q237"/>
      <c r="R237"/>
    </row>
    <row r="238" spans="8:18">
      <c r="H238"/>
      <c r="I238"/>
      <c r="J238"/>
      <c r="K238"/>
      <c r="L238"/>
      <c r="M238"/>
      <c r="N238"/>
      <c r="O238"/>
      <c r="P238"/>
      <c r="Q238"/>
      <c r="R238"/>
    </row>
    <row r="239" spans="8:18">
      <c r="H239"/>
      <c r="I239"/>
      <c r="J239"/>
      <c r="K239"/>
      <c r="L239"/>
      <c r="M239"/>
      <c r="N239"/>
      <c r="O239"/>
      <c r="P239"/>
      <c r="Q239"/>
      <c r="R239"/>
    </row>
    <row r="240" spans="8:18">
      <c r="H240"/>
      <c r="I240"/>
      <c r="J240"/>
      <c r="K240"/>
      <c r="L240"/>
      <c r="M240"/>
      <c r="N240"/>
      <c r="O240"/>
      <c r="P240"/>
      <c r="Q240"/>
      <c r="R240"/>
    </row>
    <row r="241" spans="8:18">
      <c r="H241"/>
      <c r="I241"/>
      <c r="J241"/>
      <c r="K241"/>
      <c r="L241"/>
      <c r="M241"/>
      <c r="N241"/>
      <c r="O241"/>
      <c r="P241"/>
      <c r="Q241"/>
      <c r="R241"/>
    </row>
    <row r="242" spans="8:18">
      <c r="H242"/>
      <c r="I242"/>
      <c r="J242"/>
      <c r="K242"/>
      <c r="L242"/>
      <c r="M242"/>
      <c r="N242"/>
      <c r="O242"/>
      <c r="P242"/>
      <c r="Q242"/>
      <c r="R242"/>
    </row>
    <row r="243" spans="8:18">
      <c r="H243"/>
      <c r="I243"/>
      <c r="J243"/>
      <c r="K243"/>
      <c r="L243"/>
      <c r="M243"/>
      <c r="N243"/>
      <c r="O243"/>
      <c r="P243"/>
      <c r="Q243"/>
      <c r="R243"/>
    </row>
    <row r="244" spans="8:18">
      <c r="H244"/>
      <c r="I244"/>
      <c r="J244"/>
      <c r="K244"/>
      <c r="L244"/>
      <c r="M244"/>
      <c r="N244"/>
      <c r="O244"/>
      <c r="P244"/>
      <c r="Q244"/>
      <c r="R244"/>
    </row>
    <row r="245" spans="8:18">
      <c r="H245"/>
      <c r="I245"/>
      <c r="J245"/>
      <c r="K245"/>
      <c r="L245"/>
      <c r="M245"/>
      <c r="N245"/>
      <c r="O245"/>
      <c r="P245"/>
      <c r="Q245"/>
      <c r="R245"/>
    </row>
    <row r="246" spans="8:18">
      <c r="H246"/>
      <c r="I246"/>
      <c r="J246"/>
      <c r="K246"/>
      <c r="L246"/>
      <c r="M246"/>
      <c r="N246"/>
      <c r="O246"/>
      <c r="P246"/>
      <c r="Q246"/>
      <c r="R246"/>
    </row>
    <row r="247" spans="8:18">
      <c r="H247"/>
      <c r="I247"/>
      <c r="J247"/>
      <c r="K247"/>
      <c r="L247"/>
      <c r="M247"/>
      <c r="N247"/>
      <c r="O247"/>
      <c r="P247"/>
      <c r="Q247"/>
      <c r="R247"/>
    </row>
    <row r="248" spans="8:18">
      <c r="H248"/>
      <c r="I248"/>
      <c r="J248"/>
      <c r="K248"/>
      <c r="L248"/>
      <c r="M248"/>
      <c r="N248"/>
      <c r="O248"/>
      <c r="P248"/>
      <c r="Q248"/>
      <c r="R248"/>
    </row>
    <row r="249" spans="8:18">
      <c r="H249"/>
      <c r="I249"/>
      <c r="J249"/>
      <c r="K249"/>
      <c r="L249"/>
      <c r="M249"/>
      <c r="N249"/>
      <c r="O249"/>
      <c r="P249"/>
      <c r="Q249"/>
      <c r="R249"/>
    </row>
    <row r="250" spans="8:18">
      <c r="H250"/>
      <c r="I250"/>
      <c r="J250"/>
      <c r="K250"/>
      <c r="L250"/>
      <c r="M250"/>
      <c r="N250"/>
      <c r="O250"/>
      <c r="P250"/>
      <c r="Q250"/>
      <c r="R250"/>
    </row>
    <row r="251" spans="8:18">
      <c r="H251"/>
      <c r="I251"/>
      <c r="J251"/>
      <c r="K251"/>
      <c r="L251"/>
      <c r="M251"/>
      <c r="N251"/>
      <c r="O251"/>
      <c r="P251"/>
      <c r="Q251"/>
      <c r="R251"/>
    </row>
    <row r="252" spans="8:18">
      <c r="H252"/>
      <c r="I252"/>
      <c r="J252"/>
      <c r="K252"/>
      <c r="L252"/>
      <c r="M252"/>
      <c r="N252"/>
      <c r="O252"/>
      <c r="P252"/>
      <c r="Q252"/>
      <c r="R252"/>
    </row>
    <row r="253" spans="8:18">
      <c r="H253"/>
      <c r="I253"/>
      <c r="J253"/>
      <c r="K253"/>
      <c r="L253"/>
      <c r="M253"/>
      <c r="N253"/>
      <c r="O253"/>
      <c r="P253"/>
      <c r="Q253"/>
      <c r="R253"/>
    </row>
    <row r="254" spans="8:18">
      <c r="H254"/>
      <c r="I254"/>
      <c r="J254"/>
      <c r="K254"/>
      <c r="L254"/>
      <c r="M254"/>
      <c r="N254"/>
      <c r="O254"/>
      <c r="P254"/>
      <c r="Q254"/>
      <c r="R254"/>
    </row>
  </sheetData>
  <mergeCells count="2">
    <mergeCell ref="B18:U18"/>
    <mergeCell ref="B25:E25"/>
  </mergeCells>
  <pageMargins left="0.7" right="0.7" top="0.75" bottom="0.75" header="0.3" footer="0.3"/>
  <pageSetup orientation="portrait" verticalDpi="0" r:id="rId1"/>
  <ignoredErrors>
    <ignoredError sqref="E28:E40"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6:U59"/>
  <sheetViews>
    <sheetView zoomScale="80" zoomScaleNormal="80" workbookViewId="0">
      <pane ySplit="16" topLeftCell="A17" activePane="bottomLeft" state="frozen"/>
      <selection pane="bottomLeft" activeCell="R19" sqref="R19"/>
    </sheetView>
  </sheetViews>
  <sheetFormatPr defaultColWidth="9.109375" defaultRowHeight="14.4"/>
  <cols>
    <col min="1" max="1" width="9.109375" style="12"/>
    <col min="2" max="2" width="36.88671875" style="704" customWidth="1"/>
    <col min="3" max="3" width="9.109375" style="10"/>
    <col min="4" max="16384" width="9.109375" style="12"/>
  </cols>
  <sheetData>
    <row r="16" spans="2:21" ht="26.25" customHeight="1">
      <c r="B16" s="705" t="s">
        <v>560</v>
      </c>
      <c r="C16" s="805" t="s">
        <v>504</v>
      </c>
      <c r="D16" s="806"/>
      <c r="E16" s="806"/>
      <c r="F16" s="806"/>
      <c r="G16" s="806"/>
      <c r="H16" s="806"/>
      <c r="I16" s="806"/>
      <c r="J16" s="806"/>
      <c r="K16" s="806"/>
      <c r="L16" s="806"/>
      <c r="M16" s="806"/>
      <c r="N16" s="806"/>
      <c r="O16" s="806"/>
      <c r="P16" s="806"/>
      <c r="Q16" s="806"/>
      <c r="R16" s="806"/>
      <c r="S16" s="806"/>
      <c r="T16" s="806"/>
      <c r="U16" s="806"/>
    </row>
    <row r="17" spans="2:21" ht="55.5" customHeight="1">
      <c r="B17" s="706" t="s">
        <v>637</v>
      </c>
      <c r="C17" s="807" t="s">
        <v>703</v>
      </c>
      <c r="D17" s="807"/>
      <c r="E17" s="807"/>
      <c r="F17" s="807"/>
      <c r="G17" s="807"/>
      <c r="H17" s="807"/>
      <c r="I17" s="807"/>
      <c r="J17" s="807"/>
      <c r="K17" s="807"/>
      <c r="L17" s="807"/>
      <c r="M17" s="807"/>
      <c r="N17" s="807"/>
      <c r="O17" s="807"/>
      <c r="P17" s="807"/>
      <c r="Q17" s="807"/>
      <c r="R17" s="807"/>
      <c r="S17" s="807"/>
      <c r="T17" s="807"/>
      <c r="U17" s="808"/>
    </row>
    <row r="18" spans="2:21" ht="15.6">
      <c r="B18" s="707"/>
      <c r="C18" s="708"/>
      <c r="D18" s="709"/>
      <c r="E18" s="709"/>
      <c r="F18" s="709"/>
      <c r="G18" s="709"/>
      <c r="H18" s="709"/>
      <c r="I18" s="709"/>
      <c r="J18" s="709"/>
      <c r="K18" s="709"/>
      <c r="L18" s="709"/>
      <c r="M18" s="709"/>
      <c r="N18" s="709"/>
      <c r="O18" s="709"/>
      <c r="P18" s="709"/>
      <c r="Q18" s="709"/>
      <c r="R18" s="709"/>
      <c r="S18" s="709"/>
      <c r="T18" s="709"/>
      <c r="U18" s="710"/>
    </row>
    <row r="19" spans="2:21" ht="15.6">
      <c r="B19" s="707"/>
      <c r="C19" s="708" t="s">
        <v>641</v>
      </c>
      <c r="D19" s="709"/>
      <c r="E19" s="709"/>
      <c r="F19" s="709"/>
      <c r="G19" s="709"/>
      <c r="H19" s="709"/>
      <c r="I19" s="709"/>
      <c r="J19" s="709"/>
      <c r="K19" s="709"/>
      <c r="L19" s="709"/>
      <c r="M19" s="709"/>
      <c r="N19" s="709"/>
      <c r="O19" s="709"/>
      <c r="P19" s="709"/>
      <c r="Q19" s="709"/>
      <c r="R19" s="709"/>
      <c r="S19" s="709"/>
      <c r="T19" s="709"/>
      <c r="U19" s="710"/>
    </row>
    <row r="20" spans="2:21" ht="15.6">
      <c r="B20" s="707"/>
      <c r="C20" s="708"/>
      <c r="D20" s="709"/>
      <c r="E20" s="709"/>
      <c r="F20" s="709"/>
      <c r="G20" s="709"/>
      <c r="H20" s="709"/>
      <c r="I20" s="709"/>
      <c r="J20" s="709"/>
      <c r="K20" s="709"/>
      <c r="L20" s="709"/>
      <c r="M20" s="709"/>
      <c r="N20" s="709"/>
      <c r="O20" s="709"/>
      <c r="P20" s="709"/>
      <c r="Q20" s="709"/>
      <c r="R20" s="709"/>
      <c r="S20" s="709"/>
      <c r="T20" s="709"/>
      <c r="U20" s="710"/>
    </row>
    <row r="21" spans="2:21" ht="15.6">
      <c r="B21" s="707"/>
      <c r="C21" s="708" t="s">
        <v>638</v>
      </c>
      <c r="D21" s="709"/>
      <c r="E21" s="709"/>
      <c r="F21" s="709"/>
      <c r="G21" s="709"/>
      <c r="H21" s="709"/>
      <c r="I21" s="709"/>
      <c r="J21" s="709"/>
      <c r="K21" s="709"/>
      <c r="L21" s="709"/>
      <c r="M21" s="709"/>
      <c r="N21" s="709"/>
      <c r="O21" s="709"/>
      <c r="P21" s="709"/>
      <c r="Q21" s="709"/>
      <c r="R21" s="709"/>
      <c r="S21" s="709"/>
      <c r="T21" s="709"/>
      <c r="U21" s="710"/>
    </row>
    <row r="22" spans="2:21" ht="15.6">
      <c r="B22" s="707"/>
      <c r="C22" s="708"/>
      <c r="D22" s="709"/>
      <c r="E22" s="709"/>
      <c r="F22" s="709"/>
      <c r="G22" s="709"/>
      <c r="H22" s="709"/>
      <c r="I22" s="709"/>
      <c r="J22" s="709"/>
      <c r="K22" s="709"/>
      <c r="L22" s="709"/>
      <c r="M22" s="709"/>
      <c r="N22" s="709"/>
      <c r="O22" s="709"/>
      <c r="P22" s="709"/>
      <c r="Q22" s="709"/>
      <c r="R22" s="709"/>
      <c r="S22" s="709"/>
      <c r="T22" s="709"/>
      <c r="U22" s="710"/>
    </row>
    <row r="23" spans="2:21" ht="30" customHeight="1">
      <c r="B23" s="707"/>
      <c r="C23" s="801" t="s">
        <v>639</v>
      </c>
      <c r="D23" s="801"/>
      <c r="E23" s="801"/>
      <c r="F23" s="801"/>
      <c r="G23" s="801"/>
      <c r="H23" s="801"/>
      <c r="I23" s="801"/>
      <c r="J23" s="801"/>
      <c r="K23" s="801"/>
      <c r="L23" s="801"/>
      <c r="M23" s="801"/>
      <c r="N23" s="801"/>
      <c r="O23" s="801"/>
      <c r="P23" s="801"/>
      <c r="Q23" s="801"/>
      <c r="R23" s="801"/>
      <c r="S23" s="801"/>
      <c r="T23" s="709"/>
      <c r="U23" s="710"/>
    </row>
    <row r="24" spans="2:21" ht="15.6">
      <c r="B24" s="707"/>
      <c r="C24" s="708"/>
      <c r="D24" s="709"/>
      <c r="E24" s="709"/>
      <c r="F24" s="709"/>
      <c r="G24" s="709"/>
      <c r="H24" s="709"/>
      <c r="I24" s="709"/>
      <c r="J24" s="709"/>
      <c r="K24" s="709"/>
      <c r="L24" s="709"/>
      <c r="M24" s="709"/>
      <c r="N24" s="709"/>
      <c r="O24" s="709"/>
      <c r="P24" s="709"/>
      <c r="Q24" s="709"/>
      <c r="R24" s="709"/>
      <c r="S24" s="709"/>
      <c r="T24" s="709"/>
      <c r="U24" s="710"/>
    </row>
    <row r="25" spans="2:21" ht="15.6">
      <c r="B25" s="707"/>
      <c r="C25" s="708" t="s">
        <v>642</v>
      </c>
      <c r="D25" s="709"/>
      <c r="E25" s="709"/>
      <c r="F25" s="709"/>
      <c r="G25" s="709"/>
      <c r="H25" s="709"/>
      <c r="I25" s="709"/>
      <c r="J25" s="709"/>
      <c r="K25" s="709"/>
      <c r="L25" s="709"/>
      <c r="M25" s="709"/>
      <c r="N25" s="709"/>
      <c r="O25" s="709"/>
      <c r="P25" s="709"/>
      <c r="Q25" s="709"/>
      <c r="R25" s="709"/>
      <c r="S25" s="709"/>
      <c r="T25" s="709"/>
      <c r="U25" s="710"/>
    </row>
    <row r="26" spans="2:21" ht="15.6">
      <c r="B26" s="707"/>
      <c r="C26" s="708"/>
      <c r="D26" s="709"/>
      <c r="E26" s="709"/>
      <c r="F26" s="709"/>
      <c r="G26" s="709"/>
      <c r="H26" s="709"/>
      <c r="I26" s="709"/>
      <c r="J26" s="709"/>
      <c r="K26" s="709"/>
      <c r="L26" s="709"/>
      <c r="M26" s="709"/>
      <c r="N26" s="709"/>
      <c r="O26" s="709"/>
      <c r="P26" s="709"/>
      <c r="Q26" s="709"/>
      <c r="R26" s="709"/>
      <c r="S26" s="709"/>
      <c r="T26" s="709"/>
      <c r="U26" s="710"/>
    </row>
    <row r="27" spans="2:21" ht="31.5" customHeight="1">
      <c r="B27" s="707"/>
      <c r="C27" s="801" t="s">
        <v>640</v>
      </c>
      <c r="D27" s="801"/>
      <c r="E27" s="801"/>
      <c r="F27" s="801"/>
      <c r="G27" s="801"/>
      <c r="H27" s="801"/>
      <c r="I27" s="801"/>
      <c r="J27" s="801"/>
      <c r="K27" s="801"/>
      <c r="L27" s="801"/>
      <c r="M27" s="801"/>
      <c r="N27" s="801"/>
      <c r="O27" s="801"/>
      <c r="P27" s="801"/>
      <c r="Q27" s="801"/>
      <c r="R27" s="801"/>
      <c r="S27" s="801"/>
      <c r="T27" s="801"/>
      <c r="U27" s="802"/>
    </row>
    <row r="28" spans="2:21" ht="15.6">
      <c r="B28" s="707"/>
      <c r="C28" s="708"/>
      <c r="D28" s="709"/>
      <c r="E28" s="709"/>
      <c r="F28" s="709"/>
      <c r="G28" s="709"/>
      <c r="H28" s="709"/>
      <c r="I28" s="709"/>
      <c r="J28" s="709"/>
      <c r="K28" s="709"/>
      <c r="L28" s="709"/>
      <c r="M28" s="709"/>
      <c r="N28" s="709"/>
      <c r="O28" s="709"/>
      <c r="P28" s="709"/>
      <c r="Q28" s="709"/>
      <c r="R28" s="709"/>
      <c r="S28" s="709"/>
      <c r="T28" s="709"/>
      <c r="U28" s="710"/>
    </row>
    <row r="29" spans="2:21" ht="31.5" customHeight="1">
      <c r="B29" s="707"/>
      <c r="C29" s="801" t="s">
        <v>643</v>
      </c>
      <c r="D29" s="801"/>
      <c r="E29" s="801"/>
      <c r="F29" s="801"/>
      <c r="G29" s="801"/>
      <c r="H29" s="801"/>
      <c r="I29" s="801"/>
      <c r="J29" s="801"/>
      <c r="K29" s="801"/>
      <c r="L29" s="801"/>
      <c r="M29" s="801"/>
      <c r="N29" s="801"/>
      <c r="O29" s="801"/>
      <c r="P29" s="801"/>
      <c r="Q29" s="801"/>
      <c r="R29" s="801"/>
      <c r="S29" s="801"/>
      <c r="T29" s="801"/>
      <c r="U29" s="802"/>
    </row>
    <row r="30" spans="2:21" ht="15.6">
      <c r="B30" s="707"/>
      <c r="C30" s="708"/>
      <c r="D30" s="709"/>
      <c r="E30" s="709"/>
      <c r="F30" s="709"/>
      <c r="G30" s="709"/>
      <c r="H30" s="709"/>
      <c r="I30" s="709"/>
      <c r="J30" s="709"/>
      <c r="K30" s="709"/>
      <c r="L30" s="709"/>
      <c r="M30" s="709"/>
      <c r="N30" s="709"/>
      <c r="O30" s="709"/>
      <c r="P30" s="709"/>
      <c r="Q30" s="709"/>
      <c r="R30" s="709"/>
      <c r="S30" s="709"/>
      <c r="T30" s="709"/>
      <c r="U30" s="710"/>
    </row>
    <row r="31" spans="2:21" ht="15.6">
      <c r="B31" s="707"/>
      <c r="C31" s="708" t="s">
        <v>644</v>
      </c>
      <c r="D31" s="709"/>
      <c r="E31" s="709"/>
      <c r="F31" s="709"/>
      <c r="G31" s="709"/>
      <c r="H31" s="709"/>
      <c r="I31" s="709"/>
      <c r="J31" s="709"/>
      <c r="K31" s="709"/>
      <c r="L31" s="709"/>
      <c r="M31" s="709"/>
      <c r="N31" s="709"/>
      <c r="O31" s="709"/>
      <c r="P31" s="709"/>
      <c r="Q31" s="709"/>
      <c r="R31" s="709"/>
      <c r="S31" s="709"/>
      <c r="T31" s="709"/>
      <c r="U31" s="710"/>
    </row>
    <row r="32" spans="2:21" ht="15.6">
      <c r="B32" s="711"/>
      <c r="C32" s="712"/>
      <c r="D32" s="713"/>
      <c r="E32" s="713"/>
      <c r="F32" s="713"/>
      <c r="G32" s="713"/>
      <c r="H32" s="713"/>
      <c r="I32" s="713"/>
      <c r="J32" s="713"/>
      <c r="K32" s="713"/>
      <c r="L32" s="713"/>
      <c r="M32" s="713"/>
      <c r="N32" s="713"/>
      <c r="O32" s="713"/>
      <c r="P32" s="713"/>
      <c r="Q32" s="713"/>
      <c r="R32" s="713"/>
      <c r="S32" s="713"/>
      <c r="T32" s="713"/>
      <c r="U32" s="714"/>
    </row>
    <row r="33" spans="2:21" ht="39" customHeight="1">
      <c r="B33" s="715" t="s">
        <v>645</v>
      </c>
      <c r="C33" s="809" t="s">
        <v>646</v>
      </c>
      <c r="D33" s="809"/>
      <c r="E33" s="809"/>
      <c r="F33" s="809"/>
      <c r="G33" s="809"/>
      <c r="H33" s="809"/>
      <c r="I33" s="809"/>
      <c r="J33" s="809"/>
      <c r="K33" s="809"/>
      <c r="L33" s="809"/>
      <c r="M33" s="809"/>
      <c r="N33" s="809"/>
      <c r="O33" s="809"/>
      <c r="P33" s="809"/>
      <c r="Q33" s="809"/>
      <c r="R33" s="809"/>
      <c r="S33" s="809"/>
      <c r="T33" s="809"/>
      <c r="U33" s="810"/>
    </row>
    <row r="34" spans="2:21">
      <c r="B34" s="716"/>
      <c r="C34" s="717"/>
      <c r="D34" s="717"/>
      <c r="E34" s="717"/>
      <c r="F34" s="717"/>
      <c r="G34" s="717"/>
      <c r="H34" s="717"/>
      <c r="I34" s="717"/>
      <c r="J34" s="717"/>
      <c r="K34" s="717"/>
      <c r="L34" s="717"/>
      <c r="M34" s="717"/>
      <c r="N34" s="717"/>
      <c r="O34" s="717"/>
      <c r="P34" s="717"/>
      <c r="Q34" s="717"/>
      <c r="R34" s="717"/>
      <c r="S34" s="717"/>
      <c r="T34" s="717"/>
      <c r="U34" s="718"/>
    </row>
    <row r="35" spans="2:21" ht="15.6">
      <c r="B35" s="719" t="s">
        <v>647</v>
      </c>
      <c r="C35" s="720" t="s">
        <v>648</v>
      </c>
      <c r="D35" s="709"/>
      <c r="E35" s="709"/>
      <c r="F35" s="709"/>
      <c r="G35" s="709"/>
      <c r="H35" s="709"/>
      <c r="I35" s="709"/>
      <c r="J35" s="709"/>
      <c r="K35" s="709"/>
      <c r="L35" s="709"/>
      <c r="M35" s="709"/>
      <c r="N35" s="709"/>
      <c r="O35" s="709"/>
      <c r="P35" s="709"/>
      <c r="Q35" s="709"/>
      <c r="R35" s="709"/>
      <c r="S35" s="709"/>
      <c r="T35" s="709"/>
      <c r="U35" s="710"/>
    </row>
    <row r="36" spans="2:21">
      <c r="B36" s="721"/>
      <c r="C36" s="713"/>
      <c r="D36" s="713"/>
      <c r="E36" s="713"/>
      <c r="F36" s="713"/>
      <c r="G36" s="713"/>
      <c r="H36" s="713"/>
      <c r="I36" s="713"/>
      <c r="J36" s="713"/>
      <c r="K36" s="713"/>
      <c r="L36" s="713"/>
      <c r="M36" s="713"/>
      <c r="N36" s="713"/>
      <c r="O36" s="713"/>
      <c r="P36" s="713"/>
      <c r="Q36" s="713"/>
      <c r="R36" s="713"/>
      <c r="S36" s="713"/>
      <c r="T36" s="713"/>
      <c r="U36" s="714"/>
    </row>
    <row r="37" spans="2:21" ht="34.5" customHeight="1">
      <c r="B37" s="706" t="s">
        <v>649</v>
      </c>
      <c r="C37" s="803" t="s">
        <v>650</v>
      </c>
      <c r="D37" s="803"/>
      <c r="E37" s="803"/>
      <c r="F37" s="803"/>
      <c r="G37" s="803"/>
      <c r="H37" s="803"/>
      <c r="I37" s="803"/>
      <c r="J37" s="803"/>
      <c r="K37" s="803"/>
      <c r="L37" s="803"/>
      <c r="M37" s="803"/>
      <c r="N37" s="803"/>
      <c r="O37" s="803"/>
      <c r="P37" s="803"/>
      <c r="Q37" s="803"/>
      <c r="R37" s="803"/>
      <c r="S37" s="803"/>
      <c r="T37" s="803"/>
      <c r="U37" s="804"/>
    </row>
    <row r="38" spans="2:21">
      <c r="B38" s="721"/>
      <c r="C38" s="713"/>
      <c r="D38" s="713"/>
      <c r="E38" s="713"/>
      <c r="F38" s="713"/>
      <c r="G38" s="713"/>
      <c r="H38" s="713"/>
      <c r="I38" s="713"/>
      <c r="J38" s="713"/>
      <c r="K38" s="713"/>
      <c r="L38" s="713"/>
      <c r="M38" s="713"/>
      <c r="N38" s="713"/>
      <c r="O38" s="713"/>
      <c r="P38" s="713"/>
      <c r="Q38" s="713"/>
      <c r="R38" s="713"/>
      <c r="S38" s="713"/>
      <c r="T38" s="713"/>
      <c r="U38" s="714"/>
    </row>
    <row r="39" spans="2:21" ht="15.6">
      <c r="B39" s="706" t="s">
        <v>651</v>
      </c>
      <c r="C39" s="722" t="s">
        <v>652</v>
      </c>
      <c r="D39" s="717"/>
      <c r="E39" s="717"/>
      <c r="F39" s="717"/>
      <c r="G39" s="717"/>
      <c r="H39" s="717"/>
      <c r="I39" s="717"/>
      <c r="J39" s="717"/>
      <c r="K39" s="717"/>
      <c r="L39" s="717"/>
      <c r="M39" s="717"/>
      <c r="N39" s="717"/>
      <c r="O39" s="717"/>
      <c r="P39" s="717"/>
      <c r="Q39" s="717"/>
      <c r="R39" s="717"/>
      <c r="S39" s="717"/>
      <c r="T39" s="717"/>
      <c r="U39" s="718"/>
    </row>
    <row r="40" spans="2:21">
      <c r="B40" s="721"/>
      <c r="C40" s="713"/>
      <c r="D40" s="713"/>
      <c r="E40" s="713"/>
      <c r="F40" s="713"/>
      <c r="G40" s="713"/>
      <c r="H40" s="713"/>
      <c r="I40" s="713"/>
      <c r="J40" s="713"/>
      <c r="K40" s="713"/>
      <c r="L40" s="713"/>
      <c r="M40" s="713"/>
      <c r="N40" s="713"/>
      <c r="O40" s="713"/>
      <c r="P40" s="713"/>
      <c r="Q40" s="713"/>
      <c r="R40" s="713"/>
      <c r="S40" s="713"/>
      <c r="T40" s="713"/>
      <c r="U40" s="714"/>
    </row>
    <row r="41" spans="2:21" ht="38.25" customHeight="1">
      <c r="B41" s="715" t="s">
        <v>653</v>
      </c>
      <c r="C41" s="811" t="s">
        <v>654</v>
      </c>
      <c r="D41" s="811"/>
      <c r="E41" s="811"/>
      <c r="F41" s="811"/>
      <c r="G41" s="811"/>
      <c r="H41" s="811"/>
      <c r="I41" s="811"/>
      <c r="J41" s="811"/>
      <c r="K41" s="811"/>
      <c r="L41" s="811"/>
      <c r="M41" s="811"/>
      <c r="N41" s="811"/>
      <c r="O41" s="811"/>
      <c r="P41" s="811"/>
      <c r="Q41" s="811"/>
      <c r="R41" s="811"/>
      <c r="S41" s="811"/>
      <c r="T41" s="811"/>
      <c r="U41" s="812"/>
    </row>
    <row r="42" spans="2:21">
      <c r="B42" s="723"/>
      <c r="C42" s="717"/>
      <c r="D42" s="717"/>
      <c r="E42" s="717"/>
      <c r="F42" s="717"/>
      <c r="G42" s="717"/>
      <c r="H42" s="717"/>
      <c r="I42" s="717"/>
      <c r="J42" s="717"/>
      <c r="K42" s="717"/>
      <c r="L42" s="717"/>
      <c r="M42" s="717"/>
      <c r="N42" s="717"/>
      <c r="O42" s="717"/>
      <c r="P42" s="717"/>
      <c r="Q42" s="717"/>
      <c r="R42" s="717"/>
      <c r="S42" s="717"/>
      <c r="T42" s="717"/>
      <c r="U42" s="718"/>
    </row>
    <row r="43" spans="2:21" ht="15.6">
      <c r="B43" s="719" t="s">
        <v>655</v>
      </c>
      <c r="C43" s="720" t="s">
        <v>656</v>
      </c>
      <c r="D43" s="709"/>
      <c r="E43" s="709"/>
      <c r="F43" s="709"/>
      <c r="G43" s="709"/>
      <c r="H43" s="709"/>
      <c r="I43" s="709"/>
      <c r="J43" s="709"/>
      <c r="K43" s="709"/>
      <c r="L43" s="709"/>
      <c r="M43" s="709"/>
      <c r="N43" s="709"/>
      <c r="O43" s="709"/>
      <c r="P43" s="709"/>
      <c r="Q43" s="709"/>
      <c r="R43" s="709"/>
      <c r="S43" s="709"/>
      <c r="T43" s="709"/>
      <c r="U43" s="710"/>
    </row>
    <row r="44" spans="2:21">
      <c r="B44" s="724"/>
      <c r="C44" s="709"/>
      <c r="D44" s="709"/>
      <c r="E44" s="709"/>
      <c r="F44" s="709"/>
      <c r="G44" s="709"/>
      <c r="H44" s="709"/>
      <c r="I44" s="709"/>
      <c r="J44" s="709"/>
      <c r="K44" s="709"/>
      <c r="L44" s="709"/>
      <c r="M44" s="709"/>
      <c r="N44" s="709"/>
      <c r="O44" s="709"/>
      <c r="P44" s="709"/>
      <c r="Q44" s="709"/>
      <c r="R44" s="709"/>
      <c r="S44" s="709"/>
      <c r="T44" s="709"/>
      <c r="U44" s="710"/>
    </row>
    <row r="45" spans="2:21" ht="36" customHeight="1">
      <c r="B45" s="724"/>
      <c r="C45" s="799" t="s">
        <v>672</v>
      </c>
      <c r="D45" s="799"/>
      <c r="E45" s="799"/>
      <c r="F45" s="799"/>
      <c r="G45" s="799"/>
      <c r="H45" s="799"/>
      <c r="I45" s="799"/>
      <c r="J45" s="799"/>
      <c r="K45" s="799"/>
      <c r="L45" s="799"/>
      <c r="M45" s="799"/>
      <c r="N45" s="799"/>
      <c r="O45" s="799"/>
      <c r="P45" s="799"/>
      <c r="Q45" s="799"/>
      <c r="R45" s="799"/>
      <c r="S45" s="799"/>
      <c r="T45" s="799"/>
      <c r="U45" s="800"/>
    </row>
    <row r="46" spans="2:21">
      <c r="B46" s="724"/>
      <c r="C46" s="725"/>
      <c r="D46" s="709"/>
      <c r="E46" s="709"/>
      <c r="F46" s="709"/>
      <c r="G46" s="709"/>
      <c r="H46" s="709"/>
      <c r="I46" s="709"/>
      <c r="J46" s="709"/>
      <c r="K46" s="709"/>
      <c r="L46" s="709"/>
      <c r="M46" s="709"/>
      <c r="N46" s="709"/>
      <c r="O46" s="709"/>
      <c r="P46" s="709"/>
      <c r="Q46" s="709"/>
      <c r="R46" s="709"/>
      <c r="S46" s="709"/>
      <c r="T46" s="709"/>
      <c r="U46" s="710"/>
    </row>
    <row r="47" spans="2:21" ht="35.25" customHeight="1">
      <c r="B47" s="724"/>
      <c r="C47" s="799" t="s">
        <v>657</v>
      </c>
      <c r="D47" s="799"/>
      <c r="E47" s="799"/>
      <c r="F47" s="799"/>
      <c r="G47" s="799"/>
      <c r="H47" s="799"/>
      <c r="I47" s="799"/>
      <c r="J47" s="799"/>
      <c r="K47" s="799"/>
      <c r="L47" s="799"/>
      <c r="M47" s="799"/>
      <c r="N47" s="799"/>
      <c r="O47" s="799"/>
      <c r="P47" s="799"/>
      <c r="Q47" s="799"/>
      <c r="R47" s="799"/>
      <c r="S47" s="799"/>
      <c r="T47" s="799"/>
      <c r="U47" s="800"/>
    </row>
    <row r="48" spans="2:21">
      <c r="B48" s="724"/>
      <c r="C48" s="725"/>
      <c r="D48" s="709"/>
      <c r="E48" s="709"/>
      <c r="F48" s="709"/>
      <c r="G48" s="709"/>
      <c r="H48" s="709"/>
      <c r="I48" s="709"/>
      <c r="J48" s="709"/>
      <c r="K48" s="709"/>
      <c r="L48" s="709"/>
      <c r="M48" s="709"/>
      <c r="N48" s="709"/>
      <c r="O48" s="709"/>
      <c r="P48" s="709"/>
      <c r="Q48" s="709"/>
      <c r="R48" s="709"/>
      <c r="S48" s="709"/>
      <c r="T48" s="709"/>
      <c r="U48" s="710"/>
    </row>
    <row r="49" spans="2:21" ht="40.5" customHeight="1">
      <c r="B49" s="724"/>
      <c r="C49" s="799" t="s">
        <v>658</v>
      </c>
      <c r="D49" s="799"/>
      <c r="E49" s="799"/>
      <c r="F49" s="799"/>
      <c r="G49" s="799"/>
      <c r="H49" s="799"/>
      <c r="I49" s="799"/>
      <c r="J49" s="799"/>
      <c r="K49" s="799"/>
      <c r="L49" s="799"/>
      <c r="M49" s="799"/>
      <c r="N49" s="799"/>
      <c r="O49" s="799"/>
      <c r="P49" s="799"/>
      <c r="Q49" s="799"/>
      <c r="R49" s="799"/>
      <c r="S49" s="799"/>
      <c r="T49" s="799"/>
      <c r="U49" s="800"/>
    </row>
    <row r="50" spans="2:21">
      <c r="B50" s="724"/>
      <c r="C50" s="725"/>
      <c r="D50" s="709"/>
      <c r="E50" s="709"/>
      <c r="F50" s="709"/>
      <c r="G50" s="709"/>
      <c r="H50" s="709"/>
      <c r="I50" s="709"/>
      <c r="J50" s="709"/>
      <c r="K50" s="709"/>
      <c r="L50" s="709"/>
      <c r="M50" s="709"/>
      <c r="N50" s="709"/>
      <c r="O50" s="709"/>
      <c r="P50" s="709"/>
      <c r="Q50" s="709"/>
      <c r="R50" s="709"/>
      <c r="S50" s="709"/>
      <c r="T50" s="709"/>
      <c r="U50" s="710"/>
    </row>
    <row r="51" spans="2:21" ht="30" customHeight="1">
      <c r="B51" s="724"/>
      <c r="C51" s="799" t="s">
        <v>659</v>
      </c>
      <c r="D51" s="799"/>
      <c r="E51" s="799"/>
      <c r="F51" s="799"/>
      <c r="G51" s="799"/>
      <c r="H51" s="799"/>
      <c r="I51" s="799"/>
      <c r="J51" s="799"/>
      <c r="K51" s="799"/>
      <c r="L51" s="799"/>
      <c r="M51" s="799"/>
      <c r="N51" s="799"/>
      <c r="O51" s="799"/>
      <c r="P51" s="799"/>
      <c r="Q51" s="799"/>
      <c r="R51" s="799"/>
      <c r="S51" s="799"/>
      <c r="T51" s="799"/>
      <c r="U51" s="800"/>
    </row>
    <row r="52" spans="2:21" ht="15.6">
      <c r="B52" s="724"/>
      <c r="C52" s="708"/>
      <c r="D52" s="709"/>
      <c r="E52" s="709"/>
      <c r="F52" s="709"/>
      <c r="G52" s="709"/>
      <c r="H52" s="709"/>
      <c r="I52" s="709"/>
      <c r="J52" s="709"/>
      <c r="K52" s="709"/>
      <c r="L52" s="709"/>
      <c r="M52" s="709"/>
      <c r="N52" s="709"/>
      <c r="O52" s="709"/>
      <c r="P52" s="709"/>
      <c r="Q52" s="709"/>
      <c r="R52" s="709"/>
      <c r="S52" s="709"/>
      <c r="T52" s="709"/>
      <c r="U52" s="710"/>
    </row>
    <row r="53" spans="2:21" ht="31.5" customHeight="1">
      <c r="B53" s="724"/>
      <c r="C53" s="801" t="s">
        <v>671</v>
      </c>
      <c r="D53" s="801"/>
      <c r="E53" s="801"/>
      <c r="F53" s="801"/>
      <c r="G53" s="801"/>
      <c r="H53" s="801"/>
      <c r="I53" s="801"/>
      <c r="J53" s="801"/>
      <c r="K53" s="801"/>
      <c r="L53" s="801"/>
      <c r="M53" s="801"/>
      <c r="N53" s="801"/>
      <c r="O53" s="801"/>
      <c r="P53" s="801"/>
      <c r="Q53" s="801"/>
      <c r="R53" s="801"/>
      <c r="S53" s="801"/>
      <c r="T53" s="801"/>
      <c r="U53" s="802"/>
    </row>
    <row r="54" spans="2:21">
      <c r="B54" s="721"/>
      <c r="C54" s="713"/>
      <c r="D54" s="713"/>
      <c r="E54" s="713"/>
      <c r="F54" s="713"/>
      <c r="G54" s="713"/>
      <c r="H54" s="713"/>
      <c r="I54" s="713"/>
      <c r="J54" s="713"/>
      <c r="K54" s="713"/>
      <c r="L54" s="713"/>
      <c r="M54" s="713"/>
      <c r="N54" s="713"/>
      <c r="O54" s="713"/>
      <c r="P54" s="713"/>
      <c r="Q54" s="713"/>
      <c r="R54" s="713"/>
      <c r="S54" s="713"/>
      <c r="T54" s="713"/>
      <c r="U54" s="714"/>
    </row>
    <row r="55" spans="2:21" ht="48" customHeight="1">
      <c r="B55" s="706" t="s">
        <v>660</v>
      </c>
      <c r="C55" s="803" t="s">
        <v>661</v>
      </c>
      <c r="D55" s="803"/>
      <c r="E55" s="803"/>
      <c r="F55" s="803"/>
      <c r="G55" s="803"/>
      <c r="H55" s="803"/>
      <c r="I55" s="803"/>
      <c r="J55" s="803"/>
      <c r="K55" s="803"/>
      <c r="L55" s="803"/>
      <c r="M55" s="803"/>
      <c r="N55" s="803"/>
      <c r="O55" s="803"/>
      <c r="P55" s="803"/>
      <c r="Q55" s="803"/>
      <c r="R55" s="803"/>
      <c r="S55" s="803"/>
      <c r="T55" s="803"/>
      <c r="U55" s="804"/>
    </row>
    <row r="56" spans="2:21">
      <c r="B56" s="721"/>
      <c r="C56" s="713"/>
      <c r="D56" s="713"/>
      <c r="E56" s="713"/>
      <c r="F56" s="713"/>
      <c r="G56" s="713"/>
      <c r="H56" s="713"/>
      <c r="I56" s="713"/>
      <c r="J56" s="713"/>
      <c r="K56" s="713"/>
      <c r="L56" s="713"/>
      <c r="M56" s="713"/>
      <c r="N56" s="713"/>
      <c r="O56" s="713"/>
      <c r="P56" s="713"/>
      <c r="Q56" s="713"/>
      <c r="R56" s="713"/>
      <c r="S56" s="713"/>
      <c r="T56" s="713"/>
      <c r="U56" s="714"/>
    </row>
    <row r="57" spans="2:21" ht="34.5" customHeight="1">
      <c r="B57" s="706" t="s">
        <v>662</v>
      </c>
      <c r="C57" s="803" t="s">
        <v>663</v>
      </c>
      <c r="D57" s="803"/>
      <c r="E57" s="803"/>
      <c r="F57" s="803"/>
      <c r="G57" s="803"/>
      <c r="H57" s="803"/>
      <c r="I57" s="803"/>
      <c r="J57" s="803"/>
      <c r="K57" s="803"/>
      <c r="L57" s="803"/>
      <c r="M57" s="803"/>
      <c r="N57" s="803"/>
      <c r="O57" s="803"/>
      <c r="P57" s="803"/>
      <c r="Q57" s="803"/>
      <c r="R57" s="803"/>
      <c r="S57" s="803"/>
      <c r="T57" s="803"/>
      <c r="U57" s="804"/>
    </row>
    <row r="58" spans="2:21">
      <c r="B58" s="726"/>
      <c r="C58" s="713"/>
      <c r="D58" s="713"/>
      <c r="E58" s="713"/>
      <c r="F58" s="713"/>
      <c r="G58" s="713"/>
      <c r="H58" s="713"/>
      <c r="I58" s="713"/>
      <c r="J58" s="713"/>
      <c r="K58" s="713"/>
      <c r="L58" s="713"/>
      <c r="M58" s="713"/>
      <c r="N58" s="713"/>
      <c r="O58" s="713"/>
      <c r="P58" s="713"/>
      <c r="Q58" s="713"/>
      <c r="R58" s="713"/>
      <c r="S58" s="713"/>
      <c r="T58" s="713"/>
      <c r="U58" s="714"/>
    </row>
    <row r="59" spans="2:21" ht="30.75" customHeight="1">
      <c r="B59" s="715" t="s">
        <v>664</v>
      </c>
      <c r="C59" s="727" t="s">
        <v>665</v>
      </c>
      <c r="D59" s="728"/>
      <c r="E59" s="728"/>
      <c r="F59" s="728"/>
      <c r="G59" s="728"/>
      <c r="H59" s="728"/>
      <c r="I59" s="728"/>
      <c r="J59" s="728"/>
      <c r="K59" s="728"/>
      <c r="L59" s="728"/>
      <c r="M59" s="728"/>
      <c r="N59" s="728"/>
      <c r="O59" s="728"/>
      <c r="P59" s="728"/>
      <c r="Q59" s="728"/>
      <c r="R59" s="728"/>
      <c r="S59" s="728"/>
      <c r="T59" s="728"/>
      <c r="U59" s="729"/>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T34"/>
  <sheetViews>
    <sheetView zoomScale="80" zoomScaleNormal="80" workbookViewId="0">
      <selection activeCell="E11" sqref="E11"/>
    </sheetView>
  </sheetViews>
  <sheetFormatPr defaultColWidth="9.109375" defaultRowHeight="15.6"/>
  <cols>
    <col min="1" max="1" width="3.109375" style="12" customWidth="1"/>
    <col min="2" max="2" width="61.6640625" style="10" customWidth="1"/>
    <col min="3" max="3" width="58.6640625" style="12" customWidth="1"/>
    <col min="4" max="4" width="62.44140625" style="12" customWidth="1"/>
    <col min="5" max="5" width="53.44140625" style="12" customWidth="1"/>
    <col min="6" max="6" width="47.109375" style="12" customWidth="1"/>
    <col min="7" max="7" width="9.109375" style="16"/>
    <col min="8" max="10" width="9.109375" style="12"/>
    <col min="11" max="11" width="26.109375" style="12" customWidth="1"/>
    <col min="12" max="12" width="59.88671875" style="17" customWidth="1"/>
    <col min="13" max="13" width="14.6640625" style="25" customWidth="1"/>
    <col min="14" max="14" width="29.6640625" style="17" customWidth="1"/>
    <col min="15" max="16384" width="9.109375" style="12"/>
  </cols>
  <sheetData>
    <row r="1" spans="2:20" ht="146.25" customHeight="1"/>
    <row r="3" spans="2:20" ht="25.5" customHeight="1">
      <c r="B3" s="814" t="s">
        <v>693</v>
      </c>
      <c r="C3" s="815"/>
      <c r="D3" s="815"/>
      <c r="E3" s="815"/>
      <c r="F3" s="816"/>
      <c r="G3" s="122"/>
    </row>
    <row r="4" spans="2:20" ht="16.5" customHeight="1">
      <c r="B4" s="817"/>
      <c r="C4" s="818"/>
      <c r="D4" s="818"/>
      <c r="E4" s="818"/>
      <c r="F4" s="819"/>
      <c r="G4" s="122"/>
    </row>
    <row r="5" spans="2:20" ht="71.25" customHeight="1">
      <c r="B5" s="817"/>
      <c r="C5" s="818"/>
      <c r="D5" s="818"/>
      <c r="E5" s="818"/>
      <c r="F5" s="819"/>
      <c r="G5" s="122"/>
    </row>
    <row r="6" spans="2:20" ht="21.75" customHeight="1">
      <c r="B6" s="820"/>
      <c r="C6" s="821"/>
      <c r="D6" s="821"/>
      <c r="E6" s="821"/>
      <c r="F6" s="822"/>
      <c r="G6" s="122"/>
    </row>
    <row r="8" spans="2:20" ht="21">
      <c r="B8" s="813" t="s">
        <v>480</v>
      </c>
      <c r="C8" s="813"/>
      <c r="D8" s="813"/>
      <c r="E8" s="813"/>
      <c r="F8" s="813"/>
      <c r="G8" s="813"/>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592</v>
      </c>
      <c r="G12" s="28"/>
      <c r="L12" s="33"/>
      <c r="M12" s="33"/>
      <c r="N12" s="33"/>
      <c r="O12" s="33"/>
      <c r="P12" s="33"/>
      <c r="Q12" s="68"/>
      <c r="S12" s="8"/>
      <c r="T12" s="8"/>
    </row>
    <row r="13" spans="2:20" s="9" customFormat="1" ht="26.25" customHeight="1" thickBot="1">
      <c r="B13" s="102"/>
      <c r="C13" s="124" t="s">
        <v>631</v>
      </c>
      <c r="G13" s="109"/>
      <c r="L13" s="33"/>
      <c r="M13" s="33"/>
      <c r="N13" s="33"/>
      <c r="O13" s="33"/>
      <c r="P13" s="33"/>
      <c r="Q13" s="68"/>
      <c r="S13" s="8"/>
      <c r="T13" s="8"/>
    </row>
    <row r="14" spans="2:20" s="9" customFormat="1" ht="26.25" customHeight="1" thickBot="1">
      <c r="B14" s="102"/>
      <c r="C14" s="172" t="s">
        <v>626</v>
      </c>
      <c r="G14" s="123"/>
      <c r="L14" s="33"/>
      <c r="M14" s="33"/>
      <c r="N14" s="33"/>
      <c r="O14" s="33"/>
      <c r="P14" s="33"/>
      <c r="Q14" s="68"/>
      <c r="S14" s="8"/>
      <c r="T14" s="8"/>
    </row>
    <row r="15" spans="2:20" s="9" customFormat="1" ht="26.25" customHeight="1" thickBot="1">
      <c r="B15" s="102"/>
      <c r="C15" s="172" t="s">
        <v>627</v>
      </c>
      <c r="G15" s="123"/>
      <c r="L15" s="33"/>
      <c r="M15" s="33"/>
      <c r="N15" s="33"/>
      <c r="O15" s="33"/>
      <c r="P15" s="33"/>
      <c r="Q15" s="68"/>
      <c r="S15" s="8"/>
      <c r="T15" s="8"/>
    </row>
    <row r="16" spans="2:20" s="9" customFormat="1" ht="26.25" customHeight="1" thickBot="1">
      <c r="B16" s="102"/>
      <c r="C16" s="172" t="s">
        <v>628</v>
      </c>
      <c r="G16" s="123"/>
      <c r="L16" s="33"/>
      <c r="M16" s="33"/>
      <c r="N16" s="33"/>
      <c r="O16" s="33"/>
      <c r="P16" s="33"/>
      <c r="Q16" s="68"/>
      <c r="S16" s="8"/>
      <c r="T16" s="8"/>
    </row>
    <row r="17" spans="2:20" s="9" customFormat="1" ht="26.25" customHeight="1" thickBot="1">
      <c r="B17" s="102"/>
      <c r="C17" s="124" t="s">
        <v>629</v>
      </c>
      <c r="G17" s="109"/>
      <c r="L17" s="33"/>
      <c r="M17" s="33"/>
      <c r="N17" s="33"/>
      <c r="O17" s="33"/>
      <c r="P17" s="33"/>
      <c r="Q17" s="68"/>
      <c r="S17" s="8"/>
      <c r="T17" s="8"/>
    </row>
    <row r="18" spans="2:20" s="9" customFormat="1" ht="26.25" customHeight="1" thickBot="1">
      <c r="B18" s="102"/>
      <c r="C18" s="124" t="s">
        <v>630</v>
      </c>
      <c r="G18" s="123"/>
      <c r="L18" s="33"/>
      <c r="M18" s="33"/>
      <c r="N18" s="33"/>
      <c r="O18" s="33"/>
      <c r="P18" s="33"/>
      <c r="Q18" s="68"/>
      <c r="S18" s="8"/>
      <c r="T18" s="8"/>
    </row>
    <row r="19" spans="2:20" s="9" customFormat="1" ht="26.25" customHeight="1" thickBot="1">
      <c r="B19" s="102"/>
      <c r="C19" s="124" t="s">
        <v>632</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539</v>
      </c>
      <c r="C21" s="243" t="s">
        <v>470</v>
      </c>
      <c r="D21" s="243" t="s">
        <v>446</v>
      </c>
      <c r="E21" s="243" t="s">
        <v>438</v>
      </c>
      <c r="F21" s="243" t="s">
        <v>552</v>
      </c>
      <c r="G21" s="40"/>
      <c r="M21" s="25"/>
      <c r="T21" s="25"/>
    </row>
    <row r="22" spans="2:20" s="103" customFormat="1" ht="36" customHeight="1">
      <c r="B22" s="647" t="s">
        <v>542</v>
      </c>
      <c r="C22" s="653" t="s">
        <v>436</v>
      </c>
      <c r="D22" s="656" t="s">
        <v>442</v>
      </c>
      <c r="E22" s="660" t="s">
        <v>591</v>
      </c>
      <c r="F22" s="656" t="s">
        <v>447</v>
      </c>
      <c r="G22" s="174"/>
      <c r="M22" s="645"/>
      <c r="T22" s="645"/>
    </row>
    <row r="23" spans="2:20" s="103" customFormat="1" ht="35.25" customHeight="1">
      <c r="B23" s="648" t="s">
        <v>457</v>
      </c>
      <c r="C23" s="654" t="s">
        <v>437</v>
      </c>
      <c r="D23" s="657" t="s">
        <v>443</v>
      </c>
      <c r="E23" s="661" t="s">
        <v>591</v>
      </c>
      <c r="F23" s="657" t="s">
        <v>447</v>
      </c>
      <c r="G23" s="174"/>
      <c r="M23" s="645"/>
      <c r="T23" s="645"/>
    </row>
    <row r="24" spans="2:20" s="103" customFormat="1" ht="34.5" customHeight="1">
      <c r="B24" s="648" t="s">
        <v>454</v>
      </c>
      <c r="C24" s="654" t="s">
        <v>437</v>
      </c>
      <c r="D24" s="657" t="s">
        <v>444</v>
      </c>
      <c r="E24" s="661" t="s">
        <v>591</v>
      </c>
      <c r="F24" s="657" t="s">
        <v>447</v>
      </c>
      <c r="G24" s="174"/>
      <c r="M24" s="645"/>
      <c r="T24" s="645"/>
    </row>
    <row r="25" spans="2:20" s="103" customFormat="1" ht="32.25" customHeight="1">
      <c r="B25" s="649" t="s">
        <v>455</v>
      </c>
      <c r="C25" s="654" t="s">
        <v>436</v>
      </c>
      <c r="D25" s="657" t="s">
        <v>445</v>
      </c>
      <c r="E25" s="662" t="s">
        <v>610</v>
      </c>
      <c r="F25" s="665"/>
      <c r="G25" s="174"/>
      <c r="M25" s="645"/>
      <c r="T25" s="645"/>
    </row>
    <row r="26" spans="2:20" s="103" customFormat="1" ht="30.75" customHeight="1">
      <c r="B26" s="650" t="s">
        <v>540</v>
      </c>
      <c r="C26" s="654" t="s">
        <v>436</v>
      </c>
      <c r="D26" s="657"/>
      <c r="E26" s="662"/>
      <c r="F26" s="665"/>
      <c r="G26" s="174"/>
      <c r="M26" s="645"/>
      <c r="T26" s="645"/>
    </row>
    <row r="27" spans="2:20" s="103" customFormat="1" ht="32.25" customHeight="1">
      <c r="B27" s="651" t="s">
        <v>541</v>
      </c>
      <c r="C27" s="654" t="s">
        <v>436</v>
      </c>
      <c r="D27" s="658" t="s">
        <v>537</v>
      </c>
      <c r="E27" s="662"/>
      <c r="F27" s="665"/>
      <c r="G27" s="174"/>
      <c r="M27" s="645"/>
      <c r="T27" s="645"/>
    </row>
    <row r="28" spans="2:20" s="103" customFormat="1" ht="27" customHeight="1">
      <c r="B28" s="649" t="s">
        <v>456</v>
      </c>
      <c r="C28" s="654" t="s">
        <v>439</v>
      </c>
      <c r="D28" s="657" t="s">
        <v>481</v>
      </c>
      <c r="E28" s="662" t="s">
        <v>458</v>
      </c>
      <c r="F28" s="665"/>
      <c r="G28" s="174"/>
      <c r="M28" s="645"/>
      <c r="T28" s="645"/>
    </row>
    <row r="29" spans="2:20" s="103" customFormat="1" ht="27" customHeight="1">
      <c r="B29" s="651" t="s">
        <v>451</v>
      </c>
      <c r="C29" s="654" t="s">
        <v>436</v>
      </c>
      <c r="D29" s="657"/>
      <c r="E29" s="662"/>
      <c r="F29" s="657" t="s">
        <v>407</v>
      </c>
      <c r="G29" s="174"/>
      <c r="M29" s="645"/>
      <c r="T29" s="645"/>
    </row>
    <row r="30" spans="2:20" s="103" customFormat="1" ht="32.25" customHeight="1">
      <c r="B30" s="649" t="s">
        <v>207</v>
      </c>
      <c r="C30" s="654" t="s">
        <v>441</v>
      </c>
      <c r="D30" s="657" t="s">
        <v>554</v>
      </c>
      <c r="E30" s="663"/>
      <c r="F30" s="657" t="s">
        <v>553</v>
      </c>
      <c r="G30" s="646"/>
      <c r="M30" s="645"/>
    </row>
    <row r="31" spans="2:20" s="103" customFormat="1" ht="27.75" customHeight="1">
      <c r="B31" s="652" t="s">
        <v>538</v>
      </c>
      <c r="C31" s="655" t="s">
        <v>440</v>
      </c>
      <c r="D31" s="659"/>
      <c r="E31" s="664"/>
      <c r="F31" s="659"/>
      <c r="G31" s="646"/>
      <c r="M31" s="645"/>
    </row>
    <row r="32" spans="2:20" s="103" customFormat="1" ht="23.25" customHeight="1">
      <c r="C32" s="175"/>
      <c r="D32" s="175"/>
      <c r="E32" s="175"/>
      <c r="G32" s="646"/>
      <c r="M32" s="645"/>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40"/>
  <sheetViews>
    <sheetView zoomScale="120" zoomScaleNormal="120" workbookViewId="0">
      <selection activeCell="E28" sqref="E28"/>
    </sheetView>
  </sheetViews>
  <sheetFormatPr defaultColWidth="9.109375" defaultRowHeight="14.4"/>
  <cols>
    <col min="1" max="1" width="61.109375" style="12" bestFit="1" customWidth="1"/>
    <col min="2" max="2" width="13.6640625" style="12" customWidth="1"/>
    <col min="3" max="3" width="9.109375" style="10"/>
    <col min="4" max="4" width="15" style="12" customWidth="1"/>
    <col min="5" max="5" width="11.44140625" style="10" customWidth="1"/>
    <col min="6" max="6" width="24.109375" style="12" customWidth="1"/>
    <col min="7" max="7" width="32" style="12" customWidth="1"/>
    <col min="8" max="8" width="14.6640625" style="12" customWidth="1"/>
    <col min="9" max="16384" width="9.109375" style="12"/>
  </cols>
  <sheetData>
    <row r="1" spans="1:8">
      <c r="A1" s="8" t="s">
        <v>410</v>
      </c>
      <c r="B1" s="8" t="s">
        <v>41</v>
      </c>
      <c r="C1" s="120" t="s">
        <v>234</v>
      </c>
      <c r="D1" s="8" t="s">
        <v>414</v>
      </c>
      <c r="E1" s="120" t="s">
        <v>449</v>
      </c>
      <c r="F1" s="120" t="s">
        <v>548</v>
      </c>
      <c r="G1" s="120" t="s">
        <v>574</v>
      </c>
      <c r="H1" s="120" t="s">
        <v>585</v>
      </c>
    </row>
    <row r="2" spans="1:8">
      <c r="A2" s="12" t="s">
        <v>29</v>
      </c>
      <c r="B2" s="12" t="s">
        <v>27</v>
      </c>
      <c r="C2" s="10">
        <v>2006</v>
      </c>
      <c r="D2" s="12" t="s">
        <v>415</v>
      </c>
      <c r="E2" s="10">
        <f>'2. LRAMVA Threshold'!D9</f>
        <v>2012</v>
      </c>
      <c r="F2" s="26" t="s">
        <v>170</v>
      </c>
      <c r="G2" s="12" t="s">
        <v>575</v>
      </c>
      <c r="H2" s="12" t="s">
        <v>593</v>
      </c>
    </row>
    <row r="3" spans="1:8">
      <c r="A3" s="12" t="s">
        <v>371</v>
      </c>
      <c r="B3" s="12" t="s">
        <v>27</v>
      </c>
      <c r="C3" s="10">
        <v>2007</v>
      </c>
      <c r="D3" s="12" t="s">
        <v>416</v>
      </c>
      <c r="E3" s="10">
        <f>'2. LRAMVA Threshold'!D24</f>
        <v>2018</v>
      </c>
      <c r="F3" s="12" t="s">
        <v>549</v>
      </c>
      <c r="G3" s="12" t="s">
        <v>576</v>
      </c>
      <c r="H3" s="12" t="s">
        <v>586</v>
      </c>
    </row>
    <row r="4" spans="1:8">
      <c r="A4" s="12" t="s">
        <v>372</v>
      </c>
      <c r="B4" s="12" t="s">
        <v>28</v>
      </c>
      <c r="C4" s="10">
        <v>2008</v>
      </c>
      <c r="D4" s="12" t="s">
        <v>417</v>
      </c>
      <c r="F4" s="12" t="s">
        <v>169</v>
      </c>
      <c r="G4" s="12" t="s">
        <v>577</v>
      </c>
    </row>
    <row r="5" spans="1:8">
      <c r="A5" s="12" t="s">
        <v>373</v>
      </c>
      <c r="B5" s="12" t="s">
        <v>28</v>
      </c>
      <c r="C5" s="10">
        <v>2009</v>
      </c>
      <c r="F5" s="12" t="s">
        <v>368</v>
      </c>
      <c r="G5" s="12" t="s">
        <v>578</v>
      </c>
    </row>
    <row r="6" spans="1:8">
      <c r="A6" s="12" t="s">
        <v>374</v>
      </c>
      <c r="B6" s="12" t="s">
        <v>28</v>
      </c>
      <c r="C6" s="10">
        <v>2010</v>
      </c>
      <c r="F6" s="12" t="s">
        <v>369</v>
      </c>
      <c r="G6" s="12" t="s">
        <v>579</v>
      </c>
    </row>
    <row r="7" spans="1:8">
      <c r="A7" s="12" t="s">
        <v>375</v>
      </c>
      <c r="B7" s="12" t="s">
        <v>28</v>
      </c>
      <c r="C7" s="10">
        <v>2011</v>
      </c>
      <c r="F7" s="12" t="s">
        <v>370</v>
      </c>
      <c r="G7" s="12" t="s">
        <v>580</v>
      </c>
    </row>
    <row r="8" spans="1:8">
      <c r="A8" s="12" t="s">
        <v>376</v>
      </c>
      <c r="B8" s="12" t="s">
        <v>28</v>
      </c>
      <c r="C8" s="10">
        <v>2012</v>
      </c>
      <c r="F8" s="12" t="s">
        <v>557</v>
      </c>
      <c r="G8" s="12" t="s">
        <v>581</v>
      </c>
    </row>
    <row r="9" spans="1:8">
      <c r="A9" s="12" t="s">
        <v>377</v>
      </c>
      <c r="B9" s="12" t="s">
        <v>28</v>
      </c>
      <c r="C9" s="10">
        <v>2013</v>
      </c>
      <c r="G9" s="12" t="s">
        <v>582</v>
      </c>
    </row>
    <row r="10" spans="1:8">
      <c r="A10" s="12" t="s">
        <v>378</v>
      </c>
      <c r="B10" s="12" t="s">
        <v>28</v>
      </c>
      <c r="C10" s="10">
        <v>2014</v>
      </c>
      <c r="G10" s="12" t="s">
        <v>583</v>
      </c>
    </row>
    <row r="11" spans="1:8">
      <c r="A11" s="12" t="s">
        <v>379</v>
      </c>
      <c r="B11" s="12" t="s">
        <v>28</v>
      </c>
      <c r="C11" s="10">
        <v>2015</v>
      </c>
      <c r="G11" s="12" t="s">
        <v>584</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V108"/>
  <sheetViews>
    <sheetView tabSelected="1" zoomScale="82" zoomScaleNormal="82" workbookViewId="0">
      <selection activeCell="H15" sqref="H15"/>
    </sheetView>
  </sheetViews>
  <sheetFormatPr defaultColWidth="9.109375" defaultRowHeight="15.6"/>
  <cols>
    <col min="1" max="1" width="2.6640625" style="9" customWidth="1"/>
    <col min="2" max="2" width="33.44140625" style="9" customWidth="1"/>
    <col min="3" max="4" width="29.44140625" style="9" customWidth="1"/>
    <col min="5" max="5" width="24.44140625" style="17" customWidth="1"/>
    <col min="6" max="6" width="34.44140625" style="9" customWidth="1"/>
    <col min="7" max="7" width="27.44140625" style="9" customWidth="1"/>
    <col min="8" max="8" width="28.88671875" style="9" customWidth="1"/>
    <col min="9" max="9" width="23.109375" style="9" customWidth="1"/>
    <col min="10" max="10" width="22" style="9" customWidth="1"/>
    <col min="11" max="11" width="19.6640625" style="9" customWidth="1"/>
    <col min="12" max="12" width="21.6640625" style="9" customWidth="1"/>
    <col min="13" max="13" width="24" style="9" customWidth="1"/>
    <col min="14" max="14" width="24.109375" style="9" customWidth="1"/>
    <col min="15" max="15" width="21.44140625" style="9" customWidth="1"/>
    <col min="16" max="16" width="22.109375" style="9" customWidth="1"/>
    <col min="17" max="17" width="16.44140625" style="9" customWidth="1"/>
    <col min="18" max="18" width="20.88671875" style="9" customWidth="1"/>
    <col min="19" max="19" width="17.109375" style="9" customWidth="1"/>
    <col min="20" max="20" width="13.6640625" style="8" customWidth="1"/>
    <col min="21" max="21" width="6.33203125" style="8" customWidth="1"/>
    <col min="22" max="22" width="13.44140625" style="9" customWidth="1"/>
    <col min="23" max="23" width="15.33203125" style="9" customWidth="1"/>
    <col min="24" max="16384" width="9.10937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550</v>
      </c>
      <c r="D6" s="17"/>
      <c r="E6" s="9"/>
      <c r="T6" s="9"/>
      <c r="V6" s="8"/>
    </row>
    <row r="7" spans="2:22" ht="21" customHeight="1">
      <c r="B7" s="537"/>
      <c r="C7" s="17"/>
      <c r="D7" s="17"/>
      <c r="E7" s="9"/>
      <c r="T7" s="9"/>
      <c r="V7" s="8"/>
    </row>
    <row r="8" spans="2:22" ht="24.75" customHeight="1">
      <c r="B8" s="117" t="s">
        <v>239</v>
      </c>
      <c r="C8" s="189" t="s">
        <v>716</v>
      </c>
      <c r="D8" s="601"/>
      <c r="E8" s="9"/>
      <c r="T8" s="9"/>
      <c r="V8" s="8"/>
    </row>
    <row r="9" spans="2:22" ht="41.25" customHeight="1">
      <c r="B9" s="551" t="s">
        <v>519</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555</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507</v>
      </c>
      <c r="C13" s="17"/>
      <c r="F13" s="185" t="s">
        <v>508</v>
      </c>
      <c r="G13" s="36"/>
      <c r="H13" s="31"/>
      <c r="I13" s="9"/>
      <c r="J13" s="184" t="s">
        <v>505</v>
      </c>
      <c r="N13" s="103"/>
      <c r="P13" s="9"/>
      <c r="Q13" s="187"/>
      <c r="R13" s="42"/>
      <c r="T13" s="186"/>
      <c r="U13" s="186"/>
    </row>
    <row r="14" spans="2:22" ht="29.25" customHeight="1" thickBot="1">
      <c r="B14" s="124" t="s">
        <v>546</v>
      </c>
      <c r="D14" s="542" t="s">
        <v>705</v>
      </c>
      <c r="E14" s="130"/>
      <c r="F14" s="124" t="s">
        <v>547</v>
      </c>
      <c r="H14" s="542" t="s">
        <v>708</v>
      </c>
      <c r="J14" s="124" t="s">
        <v>514</v>
      </c>
      <c r="L14" s="132"/>
      <c r="N14" s="103"/>
      <c r="Q14" s="99"/>
      <c r="R14" s="96"/>
    </row>
    <row r="15" spans="2:22" ht="26.25" customHeight="1" thickBot="1">
      <c r="B15" s="124" t="s">
        <v>423</v>
      </c>
      <c r="C15" s="106"/>
      <c r="D15" s="542" t="s">
        <v>706</v>
      </c>
      <c r="F15" s="124" t="s">
        <v>413</v>
      </c>
      <c r="G15" s="127"/>
      <c r="H15" s="542" t="s">
        <v>704</v>
      </c>
      <c r="I15" s="17"/>
      <c r="J15" s="124" t="s">
        <v>515</v>
      </c>
      <c r="L15" s="132"/>
      <c r="M15" s="103"/>
      <c r="Q15" s="108"/>
      <c r="R15" s="96"/>
    </row>
    <row r="16" spans="2:22" ht="28.5" customHeight="1" thickBot="1">
      <c r="B16" s="124" t="s">
        <v>453</v>
      </c>
      <c r="C16" s="106"/>
      <c r="D16" s="543">
        <v>2016</v>
      </c>
      <c r="E16" s="103"/>
      <c r="F16" s="124" t="s">
        <v>433</v>
      </c>
      <c r="G16" s="125"/>
      <c r="H16" s="543" t="s">
        <v>717</v>
      </c>
      <c r="I16" s="103"/>
      <c r="K16" s="195"/>
      <c r="L16" s="195"/>
      <c r="M16" s="195"/>
      <c r="N16" s="195"/>
      <c r="Q16" s="115"/>
      <c r="R16" s="96"/>
    </row>
    <row r="17" spans="1:21" ht="29.25" customHeight="1">
      <c r="B17" s="124" t="s">
        <v>420</v>
      </c>
      <c r="C17" s="106"/>
      <c r="D17" s="733">
        <v>360312.24</v>
      </c>
      <c r="E17" s="121"/>
      <c r="F17" s="740" t="s">
        <v>675</v>
      </c>
      <c r="G17" s="195"/>
      <c r="H17" s="734"/>
      <c r="I17" s="17"/>
      <c r="M17" s="195"/>
      <c r="N17" s="195"/>
      <c r="P17" s="99"/>
      <c r="Q17" s="99"/>
      <c r="R17" s="96"/>
    </row>
    <row r="18" spans="1:21" s="28" customFormat="1" ht="29.25" customHeight="1">
      <c r="B18" s="124"/>
      <c r="C18" s="735"/>
      <c r="D18" s="732"/>
      <c r="E18" s="736"/>
      <c r="F18" s="731"/>
      <c r="G18" s="737"/>
      <c r="H18" s="738"/>
      <c r="I18" s="163"/>
      <c r="M18" s="737"/>
      <c r="N18" s="737"/>
      <c r="P18" s="737"/>
      <c r="Q18" s="737"/>
      <c r="R18" s="739"/>
      <c r="T18" s="37"/>
      <c r="U18" s="37"/>
    </row>
    <row r="19" spans="1:21" ht="27.75" customHeight="1" thickBot="1">
      <c r="E19" s="9"/>
      <c r="F19" s="124" t="s">
        <v>434</v>
      </c>
      <c r="G19" s="603" t="s">
        <v>363</v>
      </c>
      <c r="H19" s="242">
        <f>SUM(R54,R57,R60,R63,R66,R69,R72,R75)</f>
        <v>564658.54309852293</v>
      </c>
      <c r="I19" s="17"/>
      <c r="J19" s="115"/>
      <c r="K19" s="115"/>
      <c r="L19" s="115"/>
      <c r="M19" s="115"/>
      <c r="N19" s="115"/>
      <c r="P19" s="115"/>
      <c r="Q19" s="115"/>
      <c r="R19" s="96"/>
    </row>
    <row r="20" spans="1:21" ht="27.75" customHeight="1" thickBot="1">
      <c r="E20" s="9"/>
      <c r="F20" s="124" t="s">
        <v>435</v>
      </c>
      <c r="G20" s="603" t="s">
        <v>364</v>
      </c>
      <c r="H20" s="131">
        <f>-SUM(R55,R58,R61,R64,R67,R70,R73,R76)</f>
        <v>152244.02749999997</v>
      </c>
      <c r="I20" s="17"/>
      <c r="J20" s="115"/>
      <c r="P20" s="115"/>
      <c r="Q20" s="115"/>
      <c r="R20" s="96"/>
    </row>
    <row r="21" spans="1:21" ht="27.75" customHeight="1" thickBot="1">
      <c r="C21" s="32"/>
      <c r="D21" s="32"/>
      <c r="E21" s="32"/>
      <c r="F21" s="124" t="s">
        <v>408</v>
      </c>
      <c r="G21" s="603" t="s">
        <v>365</v>
      </c>
      <c r="H21" s="188">
        <f>R84</f>
        <v>21512.434261166716</v>
      </c>
      <c r="I21" s="103"/>
      <c r="P21" s="115"/>
      <c r="Q21" s="115"/>
      <c r="R21" s="96"/>
    </row>
    <row r="22" spans="1:21" ht="27.75" customHeight="1">
      <c r="C22" s="32"/>
      <c r="D22" s="32"/>
      <c r="E22" s="32"/>
      <c r="F22" s="124" t="s">
        <v>509</v>
      </c>
      <c r="G22" s="603" t="s">
        <v>448</v>
      </c>
      <c r="H22" s="188">
        <f>H19-H20+H21</f>
        <v>433926.94985968969</v>
      </c>
      <c r="I22" s="103"/>
      <c r="P22" s="195"/>
      <c r="Q22" s="195"/>
      <c r="R22" s="96"/>
    </row>
    <row r="23" spans="1:21" ht="22.5" customHeight="1">
      <c r="A23" s="28"/>
      <c r="E23" s="9"/>
    </row>
    <row r="24" spans="1:21" ht="13.5" customHeight="1">
      <c r="A24" s="28"/>
      <c r="B24" s="118" t="s">
        <v>418</v>
      </c>
      <c r="C24" s="35"/>
      <c r="E24" s="9"/>
    </row>
    <row r="25" spans="1:21" ht="13.5" customHeight="1">
      <c r="A25" s="28"/>
      <c r="B25" s="118"/>
      <c r="C25" s="35"/>
      <c r="E25" s="9"/>
    </row>
    <row r="26" spans="1:21" ht="108" customHeight="1">
      <c r="A26" s="28"/>
      <c r="B26" s="825" t="s">
        <v>682</v>
      </c>
      <c r="C26" s="825"/>
      <c r="D26" s="825"/>
      <c r="E26" s="825"/>
      <c r="F26" s="825"/>
      <c r="G26" s="825"/>
    </row>
    <row r="27" spans="1:21" ht="14.25" customHeight="1">
      <c r="A27" s="28"/>
      <c r="B27" s="548"/>
      <c r="C27" s="548"/>
      <c r="D27" s="538"/>
      <c r="E27" s="538"/>
      <c r="F27" s="538"/>
      <c r="G27" s="548"/>
    </row>
    <row r="28" spans="1:21" s="17" customFormat="1" ht="27" customHeight="1">
      <c r="B28" s="828" t="s">
        <v>506</v>
      </c>
      <c r="C28" s="829"/>
      <c r="D28" s="133" t="s">
        <v>41</v>
      </c>
      <c r="E28" s="134" t="s">
        <v>673</v>
      </c>
      <c r="F28" s="134" t="s">
        <v>408</v>
      </c>
      <c r="G28" s="135" t="s">
        <v>409</v>
      </c>
      <c r="T28" s="136"/>
      <c r="U28" s="136"/>
    </row>
    <row r="29" spans="1:21" ht="20.25" customHeight="1">
      <c r="B29" s="823" t="s">
        <v>29</v>
      </c>
      <c r="C29" s="824"/>
      <c r="D29" s="638" t="s">
        <v>27</v>
      </c>
      <c r="E29" s="138">
        <f>SUM(D54:D83)</f>
        <v>84238.919257692527</v>
      </c>
      <c r="F29" s="139">
        <f>D84</f>
        <v>4240.5415129429484</v>
      </c>
      <c r="G29" s="138">
        <f>E29+F29</f>
        <v>88479.460770635473</v>
      </c>
    </row>
    <row r="30" spans="1:21" ht="20.25" customHeight="1">
      <c r="B30" s="823" t="s">
        <v>371</v>
      </c>
      <c r="C30" s="824"/>
      <c r="D30" s="638" t="s">
        <v>27</v>
      </c>
      <c r="E30" s="140">
        <f>SUM(E54:E83)</f>
        <v>32179.36915072328</v>
      </c>
      <c r="F30" s="141">
        <f>E84</f>
        <v>1545.2380733024438</v>
      </c>
      <c r="G30" s="140">
        <f>E30+F30</f>
        <v>33724.60722402572</v>
      </c>
    </row>
    <row r="31" spans="1:21" ht="20.25" customHeight="1">
      <c r="B31" s="823" t="s">
        <v>718</v>
      </c>
      <c r="C31" s="824"/>
      <c r="D31" s="638" t="s">
        <v>28</v>
      </c>
      <c r="E31" s="140">
        <f>SUM(F54:F83)</f>
        <v>-3630.66786288818</v>
      </c>
      <c r="F31" s="141">
        <f>F84</f>
        <v>-103.9782955565818</v>
      </c>
      <c r="G31" s="140">
        <f t="shared" ref="G31:G34" si="0">E31+F31</f>
        <v>-3734.646158444762</v>
      </c>
    </row>
    <row r="32" spans="1:21" ht="20.25" customHeight="1">
      <c r="B32" s="823" t="s">
        <v>707</v>
      </c>
      <c r="C32" s="824"/>
      <c r="D32" s="638" t="s">
        <v>28</v>
      </c>
      <c r="E32" s="140">
        <f>SUM(G54:G83)</f>
        <v>115526.92105364666</v>
      </c>
      <c r="F32" s="141">
        <f>G84</f>
        <v>6292.8356240774183</v>
      </c>
      <c r="G32" s="140">
        <f t="shared" si="0"/>
        <v>121819.75667772407</v>
      </c>
    </row>
    <row r="33" spans="2:22" ht="20.25" customHeight="1">
      <c r="B33" s="823" t="s">
        <v>396</v>
      </c>
      <c r="C33" s="824"/>
      <c r="D33" s="638" t="s">
        <v>28</v>
      </c>
      <c r="E33" s="140">
        <f>SUM(H54:H83)</f>
        <v>90097.426350194903</v>
      </c>
      <c r="F33" s="141">
        <f>H84</f>
        <v>4484.6695646151093</v>
      </c>
      <c r="G33" s="140">
        <f>E33+F33</f>
        <v>94582.095914810008</v>
      </c>
    </row>
    <row r="34" spans="2:22" ht="20.25" customHeight="1">
      <c r="B34" s="823" t="s">
        <v>395</v>
      </c>
      <c r="C34" s="824"/>
      <c r="D34" s="638" t="s">
        <v>28</v>
      </c>
      <c r="E34" s="140">
        <f>SUM(I54:I83)</f>
        <v>0</v>
      </c>
      <c r="F34" s="141">
        <f>I84</f>
        <v>0</v>
      </c>
      <c r="G34" s="140">
        <f t="shared" si="0"/>
        <v>0</v>
      </c>
    </row>
    <row r="35" spans="2:22" ht="20.25" customHeight="1">
      <c r="B35" s="823" t="s">
        <v>32</v>
      </c>
      <c r="C35" s="824"/>
      <c r="D35" s="638" t="s">
        <v>27</v>
      </c>
      <c r="E35" s="140">
        <f>SUM(J54:J83)</f>
        <v>0</v>
      </c>
      <c r="F35" s="141">
        <f>J84</f>
        <v>0</v>
      </c>
      <c r="G35" s="140">
        <f>E35+F35</f>
        <v>0</v>
      </c>
    </row>
    <row r="36" spans="2:22" ht="20.25" customHeight="1">
      <c r="B36" s="823" t="s">
        <v>30</v>
      </c>
      <c r="C36" s="824"/>
      <c r="D36" s="638" t="s">
        <v>28</v>
      </c>
      <c r="E36" s="140">
        <f>SUM(K54:K83)</f>
        <v>0</v>
      </c>
      <c r="F36" s="141">
        <f>K84</f>
        <v>0</v>
      </c>
      <c r="G36" s="140">
        <f t="shared" ref="G36:G42" si="1">E36+F36</f>
        <v>0</v>
      </c>
    </row>
    <row r="37" spans="2:22" ht="20.25" customHeight="1">
      <c r="B37" s="823" t="s">
        <v>31</v>
      </c>
      <c r="C37" s="824"/>
      <c r="D37" s="638" t="s">
        <v>28</v>
      </c>
      <c r="E37" s="140">
        <f>SUM(L54:L83)</f>
        <v>94002.547649153712</v>
      </c>
      <c r="F37" s="141">
        <f>L84</f>
        <v>5053.1277817853779</v>
      </c>
      <c r="G37" s="140">
        <f t="shared" si="1"/>
        <v>99055.675430939096</v>
      </c>
    </row>
    <row r="38" spans="2:22" ht="20.25" customHeight="1">
      <c r="B38" s="823"/>
      <c r="C38" s="824"/>
      <c r="D38" s="638"/>
      <c r="E38" s="140">
        <f>SUM(M54:M83)</f>
        <v>0</v>
      </c>
      <c r="F38" s="141">
        <f>M84</f>
        <v>0</v>
      </c>
      <c r="G38" s="140">
        <f t="shared" si="1"/>
        <v>0</v>
      </c>
    </row>
    <row r="39" spans="2:22" ht="20.25" customHeight="1">
      <c r="B39" s="823"/>
      <c r="C39" s="824"/>
      <c r="D39" s="638"/>
      <c r="E39" s="140">
        <f>SUM(N54:N83)</f>
        <v>0</v>
      </c>
      <c r="F39" s="141">
        <f>N84</f>
        <v>0</v>
      </c>
      <c r="G39" s="140">
        <f t="shared" si="1"/>
        <v>0</v>
      </c>
    </row>
    <row r="40" spans="2:22" ht="20.25" customHeight="1">
      <c r="B40" s="823"/>
      <c r="C40" s="824"/>
      <c r="D40" s="638"/>
      <c r="E40" s="140">
        <f>SUM(O54:O83)</f>
        <v>0</v>
      </c>
      <c r="F40" s="141">
        <f>O84</f>
        <v>0</v>
      </c>
      <c r="G40" s="140">
        <f t="shared" si="1"/>
        <v>0</v>
      </c>
    </row>
    <row r="41" spans="2:22" ht="20.25" customHeight="1">
      <c r="B41" s="823"/>
      <c r="C41" s="824"/>
      <c r="D41" s="638"/>
      <c r="E41" s="140">
        <f>SUM(P54:P83)</f>
        <v>0</v>
      </c>
      <c r="F41" s="141">
        <f>P84</f>
        <v>0</v>
      </c>
      <c r="G41" s="140">
        <f t="shared" si="1"/>
        <v>0</v>
      </c>
    </row>
    <row r="42" spans="2:22" ht="20.25" customHeight="1">
      <c r="B42" s="823"/>
      <c r="C42" s="824"/>
      <c r="D42" s="639"/>
      <c r="E42" s="142">
        <f>SUM(Q54:Q83)</f>
        <v>0</v>
      </c>
      <c r="F42" s="143">
        <f>Q84</f>
        <v>0</v>
      </c>
      <c r="G42" s="142">
        <f t="shared" si="1"/>
        <v>0</v>
      </c>
    </row>
    <row r="43" spans="2:22" s="8" customFormat="1" ht="21" customHeight="1">
      <c r="B43" s="826" t="s">
        <v>26</v>
      </c>
      <c r="C43" s="827"/>
      <c r="D43" s="137"/>
      <c r="E43" s="144">
        <f>SUM(E29:E42)</f>
        <v>412414.51559852285</v>
      </c>
      <c r="F43" s="144">
        <f>SUM(F29:F42)</f>
        <v>21512.434261166716</v>
      </c>
      <c r="G43" s="144">
        <f>SUM(G29:G42)</f>
        <v>433926.94985968957</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459</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25" t="s">
        <v>613</v>
      </c>
      <c r="C48" s="825"/>
      <c r="D48" s="825"/>
      <c r="E48" s="825"/>
      <c r="F48" s="825"/>
      <c r="G48" s="825"/>
      <c r="H48" s="825"/>
      <c r="I48" s="825"/>
      <c r="J48" s="825"/>
      <c r="K48" s="825"/>
      <c r="L48" s="825"/>
      <c r="M48" s="617"/>
      <c r="N48" s="105"/>
      <c r="O48" s="105"/>
      <c r="P48" s="105"/>
      <c r="Q48" s="105"/>
      <c r="R48" s="105"/>
      <c r="T48" s="37"/>
      <c r="U48" s="19"/>
      <c r="V48" s="38"/>
    </row>
    <row r="49" spans="2:22" s="28" customFormat="1" ht="41.1" customHeight="1">
      <c r="B49" s="825" t="s">
        <v>563</v>
      </c>
      <c r="C49" s="825"/>
      <c r="D49" s="825"/>
      <c r="E49" s="825"/>
      <c r="F49" s="825"/>
      <c r="G49" s="825"/>
      <c r="H49" s="825"/>
      <c r="I49" s="825"/>
      <c r="J49" s="825"/>
      <c r="K49" s="825"/>
      <c r="L49" s="825"/>
      <c r="M49" s="617"/>
      <c r="N49" s="105"/>
      <c r="O49" s="105"/>
      <c r="P49" s="105"/>
      <c r="Q49" s="105"/>
      <c r="R49" s="105"/>
      <c r="T49" s="37"/>
      <c r="U49" s="19"/>
      <c r="V49" s="38"/>
    </row>
    <row r="50" spans="2:22" s="28" customFormat="1" ht="18" customHeight="1">
      <c r="B50" s="825" t="s">
        <v>681</v>
      </c>
      <c r="C50" s="825"/>
      <c r="D50" s="825"/>
      <c r="E50" s="825"/>
      <c r="F50" s="825"/>
      <c r="G50" s="825"/>
      <c r="H50" s="825"/>
      <c r="I50" s="825"/>
      <c r="J50" s="825"/>
      <c r="K50" s="825"/>
      <c r="L50" s="825"/>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516</v>
      </c>
      <c r="D52" s="135" t="str">
        <f>IF($B29&lt;&gt;"",$B29,"")</f>
        <v>Residential</v>
      </c>
      <c r="E52" s="135" t="str">
        <f>IF($B30&lt;&gt;"",$B30,"")</f>
        <v>GS&lt;50 kW</v>
      </c>
      <c r="F52" s="135" t="str">
        <f>IF($B31&lt;&gt;"",$B31,"")</f>
        <v>GS&gt;50 to 999 kW</v>
      </c>
      <c r="G52" s="135" t="str">
        <f>IF($B32&lt;&gt;"",$B32,"")</f>
        <v>Intermediate</v>
      </c>
      <c r="H52" s="135" t="str">
        <f>IF($B33&lt;&gt;"",$B33,"")</f>
        <v>Large Use</v>
      </c>
      <c r="I52" s="135" t="str">
        <f>IF($B34&lt;&gt;"",$B34,"")</f>
        <v>Embedded Distributor</v>
      </c>
      <c r="J52" s="135" t="str">
        <f>IF($B35&lt;&gt;"",$B35,"")</f>
        <v>Unmetered Scattered Load</v>
      </c>
      <c r="K52" s="135" t="str">
        <f>IF($B36&lt;&gt;"",$B36,"")</f>
        <v>Sentinel Lighting</v>
      </c>
      <c r="L52" s="135" t="str">
        <f>IF($B37&lt;&gt;"",$B37,"")</f>
        <v>Street Lighting</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v>
      </c>
      <c r="H53" s="576" t="str">
        <f>D33</f>
        <v>kW</v>
      </c>
      <c r="I53" s="576" t="str">
        <f>D34</f>
        <v>kW</v>
      </c>
      <c r="J53" s="576" t="str">
        <f>D35</f>
        <v>kWh</v>
      </c>
      <c r="K53" s="576" t="str">
        <f>D36</f>
        <v>kW</v>
      </c>
      <c r="L53" s="576" t="str">
        <f>D37</f>
        <v>kW</v>
      </c>
      <c r="M53" s="576">
        <f>D38</f>
        <v>0</v>
      </c>
      <c r="N53" s="576">
        <f>D39</f>
        <v>0</v>
      </c>
      <c r="O53" s="576">
        <f>D40</f>
        <v>0</v>
      </c>
      <c r="P53" s="576">
        <f>D41</f>
        <v>0</v>
      </c>
      <c r="Q53" s="576">
        <f>D42</f>
        <v>0</v>
      </c>
      <c r="R53" s="577"/>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5" t="s">
        <v>67</v>
      </c>
      <c r="C56" s="621"/>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LRAM'!Y263</f>
        <v>0</v>
      </c>
      <c r="E57" s="156">
        <f>'4.  2011-2014 LRAM'!Z263</f>
        <v>0</v>
      </c>
      <c r="F57" s="156">
        <f>'4.  2011-2014 LRAM'!AA263</f>
        <v>0</v>
      </c>
      <c r="G57" s="156">
        <f>'4.  2011-2014 LRAM'!AB263</f>
        <v>0</v>
      </c>
      <c r="H57" s="156">
        <f>'4.  2011-2014 LRAM'!AC263</f>
        <v>0</v>
      </c>
      <c r="I57" s="156">
        <f>'4.  2011-2014 LRAM'!AD263</f>
        <v>0</v>
      </c>
      <c r="J57" s="156">
        <f>'4.  2011-2014 LRAM'!AE263</f>
        <v>0</v>
      </c>
      <c r="K57" s="156">
        <f>'4.  2011-2014 LRAM'!AF263</f>
        <v>0</v>
      </c>
      <c r="L57" s="156">
        <f>'4.  2011-2014 LRAM'!AG263</f>
        <v>0</v>
      </c>
      <c r="M57" s="156">
        <f>'4.  2011-2014 LRAM'!AH263</f>
        <v>0</v>
      </c>
      <c r="N57" s="156">
        <f>'4.  2011-2014 LRAM'!AI263</f>
        <v>0</v>
      </c>
      <c r="O57" s="156">
        <f>'4.  2011-2014 LRAM'!AJ263</f>
        <v>0</v>
      </c>
      <c r="P57" s="156">
        <f>'4.  2011-2014 LRAM'!AK263</f>
        <v>0</v>
      </c>
      <c r="Q57" s="156">
        <f>'4.  2011-2014 LRAM'!AL263</f>
        <v>0</v>
      </c>
      <c r="R57" s="157">
        <f>SUM(D57:Q57)</f>
        <v>0</v>
      </c>
      <c r="U57" s="152"/>
      <c r="V57" s="153"/>
    </row>
    <row r="58" spans="2:22" s="17" customFormat="1">
      <c r="B58" s="154" t="s">
        <v>36</v>
      </c>
      <c r="C58" s="155"/>
      <c r="D58" s="156">
        <f>-'4.  2011-2014 LRAM'!Y264</f>
        <v>0</v>
      </c>
      <c r="E58" s="156">
        <f>-'4.  2011-2014 LRAM'!Z264</f>
        <v>0</v>
      </c>
      <c r="F58" s="156">
        <f>-'4.  2011-2014 LRAM'!AA264</f>
        <v>0</v>
      </c>
      <c r="G58" s="156">
        <f>-'4.  2011-2014 LRAM'!AB264</f>
        <v>0</v>
      </c>
      <c r="H58" s="156">
        <f>-'4.  2011-2014 LRAM'!AC264</f>
        <v>0</v>
      </c>
      <c r="I58" s="156">
        <f>-'4.  2011-2014 LRAM'!AD264</f>
        <v>0</v>
      </c>
      <c r="J58" s="156">
        <f>-'4.  2011-2014 LRAM'!AE264</f>
        <v>0</v>
      </c>
      <c r="K58" s="156">
        <f>-'4.  2011-2014 LRAM'!AF264</f>
        <v>0</v>
      </c>
      <c r="L58" s="156">
        <f>-'4.  2011-2014 LRAM'!AG264</f>
        <v>0</v>
      </c>
      <c r="M58" s="156">
        <f>-'4.  2011-2014 LRAM'!AH264</f>
        <v>0</v>
      </c>
      <c r="N58" s="156">
        <f>-'4.  2011-2014 LRAM'!AI264</f>
        <v>0</v>
      </c>
      <c r="O58" s="156">
        <f>-'4.  2011-2014 LRAM'!AJ264</f>
        <v>0</v>
      </c>
      <c r="P58" s="156">
        <f>-'4.  2011-2014 LRAM'!AK264</f>
        <v>0</v>
      </c>
      <c r="Q58" s="156">
        <f>-'4.  2011-2014 LRAM'!AL264</f>
        <v>0</v>
      </c>
      <c r="R58" s="157">
        <f>SUM(D58:Q58)</f>
        <v>0</v>
      </c>
      <c r="S58" s="158"/>
      <c r="U58" s="152"/>
      <c r="V58" s="153"/>
    </row>
    <row r="59" spans="2:22" s="136" customFormat="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LRAM'!Y394</f>
        <v>0</v>
      </c>
      <c r="E60" s="156">
        <f>'4.  2011-2014 LRAM'!Z394</f>
        <v>0</v>
      </c>
      <c r="F60" s="156">
        <f>'4.  2011-2014 LRAM'!AA394</f>
        <v>0</v>
      </c>
      <c r="G60" s="156">
        <f>'4.  2011-2014 LRAM'!AB394</f>
        <v>0</v>
      </c>
      <c r="H60" s="156">
        <f>'4.  2011-2014 LRAM'!AC394</f>
        <v>0</v>
      </c>
      <c r="I60" s="156">
        <f>'4.  2011-2014 LRAM'!AD394</f>
        <v>0</v>
      </c>
      <c r="J60" s="156">
        <f>'4.  2011-2014 LRAM'!AE394</f>
        <v>0</v>
      </c>
      <c r="K60" s="156">
        <f>'4.  2011-2014 LRAM'!AF394</f>
        <v>0</v>
      </c>
      <c r="L60" s="156">
        <f>'4.  2011-2014 LRAM'!AG394</f>
        <v>0</v>
      </c>
      <c r="M60" s="156">
        <f>'4.  2011-2014 LRAM'!AH394</f>
        <v>0</v>
      </c>
      <c r="N60" s="156">
        <f>'4.  2011-2014 LRAM'!AI394</f>
        <v>0</v>
      </c>
      <c r="O60" s="156">
        <f>'4.  2011-2014 LRAM'!AJ394</f>
        <v>0</v>
      </c>
      <c r="P60" s="156">
        <f>'4.  2011-2014 LRAM'!AK394</f>
        <v>0</v>
      </c>
      <c r="Q60" s="156">
        <f>'4.  2011-2014 LRAM'!AL394</f>
        <v>0</v>
      </c>
      <c r="R60" s="157">
        <f>SUM(D60:Q60)</f>
        <v>0</v>
      </c>
      <c r="U60" s="152"/>
      <c r="V60" s="153"/>
    </row>
    <row r="61" spans="2:22" s="163" customFormat="1">
      <c r="B61" s="154" t="s">
        <v>37</v>
      </c>
      <c r="C61" s="155"/>
      <c r="D61" s="156">
        <f>-'4.  2011-2014 LRAM'!Y395</f>
        <v>0</v>
      </c>
      <c r="E61" s="156">
        <f>-'4.  2011-2014 LRAM'!Z395</f>
        <v>0</v>
      </c>
      <c r="F61" s="156">
        <f>-'4.  2011-2014 LRAM'!AA395</f>
        <v>0</v>
      </c>
      <c r="G61" s="156">
        <f>-'4.  2011-2014 LRAM'!AB395</f>
        <v>0</v>
      </c>
      <c r="H61" s="156">
        <f>-'4.  2011-2014 LRAM'!AC395</f>
        <v>0</v>
      </c>
      <c r="I61" s="156">
        <f>-'4.  2011-2014 LRAM'!AD395</f>
        <v>0</v>
      </c>
      <c r="J61" s="156">
        <f>-'4.  2011-2014 LRAM'!AE395</f>
        <v>0</v>
      </c>
      <c r="K61" s="156">
        <f>-'4.  2011-2014 LRAM'!AF395</f>
        <v>0</v>
      </c>
      <c r="L61" s="156">
        <f>-'4.  2011-2014 LRAM'!AG395</f>
        <v>0</v>
      </c>
      <c r="M61" s="156">
        <f>-'4.  2011-2014 LRAM'!AH395</f>
        <v>0</v>
      </c>
      <c r="N61" s="156">
        <f>-'4.  2011-2014 LRAM'!AI395</f>
        <v>0</v>
      </c>
      <c r="O61" s="156">
        <f>-'4.  2011-2014 LRAM'!AJ395</f>
        <v>0</v>
      </c>
      <c r="P61" s="156">
        <f>-'4.  2011-2014 LRAM'!AK395</f>
        <v>0</v>
      </c>
      <c r="Q61" s="156">
        <f>-'4.  2011-2014 LRAM'!AL395</f>
        <v>0</v>
      </c>
      <c r="R61" s="157">
        <f>SUM(D61:Q61)</f>
        <v>0</v>
      </c>
      <c r="S61" s="158"/>
      <c r="U61" s="152"/>
      <c r="V61" s="153"/>
    </row>
    <row r="62" spans="2:22" s="136" customFormat="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LRAM'!Y525</f>
        <v>0</v>
      </c>
      <c r="E63" s="156">
        <f>'4.  2011-2014 LRAM'!Z525</f>
        <v>0</v>
      </c>
      <c r="F63" s="156">
        <f>'4.  2011-2014 LRAM'!AA525</f>
        <v>0</v>
      </c>
      <c r="G63" s="156">
        <f>'4.  2011-2014 LRAM'!AB525</f>
        <v>0</v>
      </c>
      <c r="H63" s="156">
        <f>'4.  2011-2014 LRAM'!AC525</f>
        <v>0</v>
      </c>
      <c r="I63" s="156">
        <f>'4.  2011-2014 LRAM'!AD525</f>
        <v>0</v>
      </c>
      <c r="J63" s="156">
        <f>'4.  2011-2014 LRAM'!AE525</f>
        <v>0</v>
      </c>
      <c r="K63" s="156">
        <f>'4.  2011-2014 LRAM'!AF525</f>
        <v>0</v>
      </c>
      <c r="L63" s="156">
        <f>'4.  2011-2014 LRAM'!AG525</f>
        <v>0</v>
      </c>
      <c r="M63" s="156">
        <f>'4.  2011-2014 LRAM'!AH525</f>
        <v>0</v>
      </c>
      <c r="N63" s="156">
        <f>'4.  2011-2014 LRAM'!AI525</f>
        <v>0</v>
      </c>
      <c r="O63" s="156">
        <f>'4.  2011-2014 LRAM'!AJ525</f>
        <v>0</v>
      </c>
      <c r="P63" s="156">
        <f>'4.  2011-2014 LRAM'!AK525</f>
        <v>0</v>
      </c>
      <c r="Q63" s="156">
        <f>'4.  2011-2014 LRAM'!AL525</f>
        <v>0</v>
      </c>
      <c r="R63" s="157">
        <f>SUM(D63:Q63)</f>
        <v>0</v>
      </c>
      <c r="U63" s="152"/>
      <c r="V63" s="153"/>
    </row>
    <row r="64" spans="2:22" s="163" customFormat="1">
      <c r="B64" s="154" t="s">
        <v>39</v>
      </c>
      <c r="C64" s="155"/>
      <c r="D64" s="156">
        <f>-'4.  2011-2014 LRAM'!Y526</f>
        <v>0</v>
      </c>
      <c r="E64" s="156">
        <f>-'4.  2011-2014 LRAM'!Z526</f>
        <v>0</v>
      </c>
      <c r="F64" s="156">
        <f>-'4.  2011-2014 LRAM'!AA526</f>
        <v>0</v>
      </c>
      <c r="G64" s="156">
        <f>-'4.  2011-2014 LRAM'!AB526</f>
        <v>0</v>
      </c>
      <c r="H64" s="156">
        <f>-'4.  2011-2014 LRAM'!AC526</f>
        <v>0</v>
      </c>
      <c r="I64" s="156">
        <f>-'4.  2011-2014 LRAM'!AD526</f>
        <v>0</v>
      </c>
      <c r="J64" s="156">
        <f>-'4.  2011-2014 LRAM'!AE526</f>
        <v>0</v>
      </c>
      <c r="K64" s="156">
        <f>-'4.  2011-2014 LRAM'!AF526</f>
        <v>0</v>
      </c>
      <c r="L64" s="156">
        <f>-'4.  2011-2014 LRAM'!AG526</f>
        <v>0</v>
      </c>
      <c r="M64" s="156">
        <f>-'4.  2011-2014 LRAM'!AH526</f>
        <v>0</v>
      </c>
      <c r="N64" s="156">
        <f>-'4.  2011-2014 LRAM'!AI526</f>
        <v>0</v>
      </c>
      <c r="O64" s="156">
        <f>-'4.  2011-2014 LRAM'!AJ526</f>
        <v>0</v>
      </c>
      <c r="P64" s="156">
        <f>-'4.  2011-2014 LRAM'!AK526</f>
        <v>0</v>
      </c>
      <c r="Q64" s="156">
        <f>-'4.  2011-2014 LRAM'!AL526</f>
        <v>0</v>
      </c>
      <c r="R64" s="157">
        <f>SUM(D64:Q64)</f>
        <v>0</v>
      </c>
      <c r="S64" s="158"/>
      <c r="U64" s="152"/>
      <c r="V64" s="153"/>
    </row>
    <row r="65" spans="2:22" s="136" customFormat="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f>'5.  2015-2020 LRAM'!Y206</f>
        <v>0</v>
      </c>
      <c r="E66" s="164">
        <f>'5.  2015-2020 LRAM'!Z206</f>
        <v>0</v>
      </c>
      <c r="F66" s="164">
        <f>'5.  2015-2020 LRAM'!AA206</f>
        <v>0</v>
      </c>
      <c r="G66" s="164">
        <f>'5.  2015-2020 LRAM'!AB206</f>
        <v>0</v>
      </c>
      <c r="H66" s="164">
        <f>'5.  2015-2020 LRAM'!AC206</f>
        <v>0</v>
      </c>
      <c r="I66" s="164">
        <f>'5.  2015-2020 LRAM'!AD206</f>
        <v>0</v>
      </c>
      <c r="J66" s="164">
        <f>'5.  2015-2020 LRAM'!AE206</f>
        <v>0</v>
      </c>
      <c r="K66" s="164">
        <f>'5.  2015-2020 LRAM'!AF206</f>
        <v>0</v>
      </c>
      <c r="L66" s="164">
        <f>'5.  2015-2020 LRAM'!AG206</f>
        <v>0</v>
      </c>
      <c r="M66" s="164">
        <f>'5.  2015-2020 LRAM'!AH206</f>
        <v>0</v>
      </c>
      <c r="N66" s="164">
        <f>'5.  2015-2020 LRAM'!AI206</f>
        <v>0</v>
      </c>
      <c r="O66" s="164">
        <f>'5.  2015-2020 LRAM'!AJ206</f>
        <v>0</v>
      </c>
      <c r="P66" s="164">
        <f>'5.  2015-2020 LRAM'!AK206</f>
        <v>0</v>
      </c>
      <c r="Q66" s="164">
        <f>'5.  2015-2020 LRAM'!AL206</f>
        <v>0</v>
      </c>
      <c r="R66" s="157">
        <f>SUM(D66:Q66)</f>
        <v>0</v>
      </c>
      <c r="U66" s="152"/>
      <c r="V66" s="153"/>
    </row>
    <row r="67" spans="2:22" s="163" customFormat="1">
      <c r="B67" s="154" t="s">
        <v>93</v>
      </c>
      <c r="C67" s="155"/>
      <c r="D67" s="164">
        <f>-'5.  2015-2020 LRAM'!Y207</f>
        <v>0</v>
      </c>
      <c r="E67" s="164">
        <f>-'5.  2015-2020 LRAM'!Z207</f>
        <v>0</v>
      </c>
      <c r="F67" s="164">
        <f>-'5.  2015-2020 LRAM'!AA207</f>
        <v>0</v>
      </c>
      <c r="G67" s="164">
        <f>-'5.  2015-2020 LRAM'!AB207</f>
        <v>0</v>
      </c>
      <c r="H67" s="164">
        <f>-'5.  2015-2020 LRAM'!AC207</f>
        <v>0</v>
      </c>
      <c r="I67" s="164">
        <f>-'5.  2015-2020 LRAM'!AD207</f>
        <v>0</v>
      </c>
      <c r="J67" s="164">
        <f>-'5.  2015-2020 LRAM'!AE207</f>
        <v>0</v>
      </c>
      <c r="K67" s="164">
        <f>-'5.  2015-2020 LRAM'!AF207</f>
        <v>0</v>
      </c>
      <c r="L67" s="164">
        <f>-'5.  2015-2020 LRAM'!AG207</f>
        <v>0</v>
      </c>
      <c r="M67" s="164">
        <f>-'5.  2015-2020 LRAM'!AH207</f>
        <v>0</v>
      </c>
      <c r="N67" s="164">
        <f>-'5.  2015-2020 LRAM'!AI207</f>
        <v>0</v>
      </c>
      <c r="O67" s="164">
        <f>-'5.  2015-2020 LRAM'!AJ207</f>
        <v>0</v>
      </c>
      <c r="P67" s="164">
        <f>-'5.  2015-2020 LRAM'!AK207</f>
        <v>0</v>
      </c>
      <c r="Q67" s="164">
        <f>-'5.  2015-2020 LRAM'!AL207</f>
        <v>0</v>
      </c>
      <c r="R67" s="157">
        <f>SUM(D67:Q67)</f>
        <v>0</v>
      </c>
      <c r="S67" s="158"/>
      <c r="U67" s="152"/>
      <c r="V67" s="153"/>
    </row>
    <row r="68" spans="2:22" s="136" customFormat="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f>'5.  2015-2020 LRAM'!Y391</f>
        <v>0</v>
      </c>
      <c r="E69" s="156">
        <f>'5.  2015-2020 LRAM'!Z391</f>
        <v>0</v>
      </c>
      <c r="F69" s="156">
        <f>'5.  2015-2020 LRAM'!AA391</f>
        <v>0</v>
      </c>
      <c r="G69" s="156">
        <f>'5.  2015-2020 LRAM'!AB391</f>
        <v>0</v>
      </c>
      <c r="H69" s="156">
        <f>'5.  2015-2020 LRAM'!AC391</f>
        <v>0</v>
      </c>
      <c r="I69" s="156">
        <f>'5.  2015-2020 LRAM'!AD391</f>
        <v>0</v>
      </c>
      <c r="J69" s="156">
        <f>'5.  2015-2020 LRAM'!AE391</f>
        <v>0</v>
      </c>
      <c r="K69" s="156">
        <f>'5.  2015-2020 LRAM'!AF391</f>
        <v>0</v>
      </c>
      <c r="L69" s="156">
        <f>'5.  2015-2020 LRAM'!AG391</f>
        <v>0</v>
      </c>
      <c r="M69" s="156">
        <f>'5.  2015-2020 LRAM'!AH391</f>
        <v>0</v>
      </c>
      <c r="N69" s="156">
        <f>'5.  2015-2020 LRAM'!AI391</f>
        <v>0</v>
      </c>
      <c r="O69" s="156">
        <f>'5.  2015-2020 LRAM'!AJ391</f>
        <v>0</v>
      </c>
      <c r="P69" s="156">
        <f>'5.  2015-2020 LRAM'!AK391</f>
        <v>0</v>
      </c>
      <c r="Q69" s="156">
        <f>'5.  2015-2020 LRAM'!AL391</f>
        <v>0</v>
      </c>
      <c r="R69" s="157">
        <f>SUM(D69:Q69)</f>
        <v>0</v>
      </c>
      <c r="U69" s="152"/>
      <c r="V69" s="153"/>
    </row>
    <row r="70" spans="2:22" s="163" customFormat="1">
      <c r="B70" s="154" t="s">
        <v>224</v>
      </c>
      <c r="C70" s="155"/>
      <c r="D70" s="156">
        <f>-'5.  2015-2020 LRAM'!Y392</f>
        <v>0</v>
      </c>
      <c r="E70" s="156">
        <f>-'5.  2015-2020 LRAM'!Z392</f>
        <v>0</v>
      </c>
      <c r="F70" s="156">
        <f>-'5.  2015-2020 LRAM'!AA392</f>
        <v>0</v>
      </c>
      <c r="G70" s="156">
        <f>-'5.  2015-2020 LRAM'!AB392</f>
        <v>0</v>
      </c>
      <c r="H70" s="156">
        <f>-'5.  2015-2020 LRAM'!AC392</f>
        <v>0</v>
      </c>
      <c r="I70" s="156">
        <f>-'5.  2015-2020 LRAM'!AD392</f>
        <v>0</v>
      </c>
      <c r="J70" s="156">
        <f>-'5.  2015-2020 LRAM'!AE392</f>
        <v>0</v>
      </c>
      <c r="K70" s="156">
        <f>-'5.  2015-2020 LRAM'!AF392</f>
        <v>0</v>
      </c>
      <c r="L70" s="156">
        <f>-'5.  2015-2020 LRAM'!AG392</f>
        <v>0</v>
      </c>
      <c r="M70" s="156">
        <f>-'5.  2015-2020 LRAM'!AH392</f>
        <v>0</v>
      </c>
      <c r="N70" s="156">
        <f>-'5.  2015-2020 LRAM'!AI392</f>
        <v>0</v>
      </c>
      <c r="O70" s="156">
        <f>-'5.  2015-2020 LRAM'!AJ392</f>
        <v>0</v>
      </c>
      <c r="P70" s="156">
        <f>-'5.  2015-2020 LRAM'!AK392</f>
        <v>0</v>
      </c>
      <c r="Q70" s="156">
        <f>-'5.  2015-2020 LRAM'!AL392</f>
        <v>0</v>
      </c>
      <c r="R70" s="157">
        <f>SUM(D70:Q70)</f>
        <v>0</v>
      </c>
      <c r="S70" s="158"/>
      <c r="U70" s="152"/>
      <c r="V70" s="153"/>
    </row>
    <row r="71" spans="2:22" s="136" customFormat="1">
      <c r="B71" s="625" t="s">
        <v>67</v>
      </c>
      <c r="C71" s="621"/>
      <c r="D71" s="160"/>
      <c r="E71" s="160"/>
      <c r="F71" s="160"/>
      <c r="G71" s="160"/>
      <c r="H71" s="160"/>
      <c r="I71" s="160"/>
      <c r="J71" s="160"/>
      <c r="K71" s="161"/>
      <c r="L71" s="161"/>
      <c r="M71" s="161"/>
      <c r="N71" s="161"/>
      <c r="O71" s="161"/>
      <c r="P71" s="161"/>
      <c r="Q71" s="161"/>
      <c r="R71" s="162"/>
      <c r="U71" s="159"/>
      <c r="V71" s="153"/>
    </row>
    <row r="72" spans="2:22" s="163" customFormat="1">
      <c r="B72" s="154" t="s">
        <v>227</v>
      </c>
      <c r="C72" s="535"/>
      <c r="D72" s="156">
        <f>'5.  2015-2020 LRAM'!Y582</f>
        <v>81518.573968103185</v>
      </c>
      <c r="E72" s="156">
        <f>'5.  2015-2020 LRAM'!Z582</f>
        <v>43788.622425351925</v>
      </c>
      <c r="F72" s="156">
        <f>'5.  2015-2020 LRAM'!AA582</f>
        <v>22823.751744202895</v>
      </c>
      <c r="G72" s="156">
        <f>'5.  2015-2020 LRAM'!AB582</f>
        <v>124277.47667848258</v>
      </c>
      <c r="H72" s="156">
        <f>'5.  2015-2020 LRAM'!AC582</f>
        <v>74839.002398093086</v>
      </c>
      <c r="I72" s="156">
        <f>'5.  2015-2020 LRAM'!AD582</f>
        <v>0</v>
      </c>
      <c r="J72" s="156">
        <f>'5.  2015-2020 LRAM'!AE582</f>
        <v>0</v>
      </c>
      <c r="K72" s="156">
        <f>'5.  2015-2020 LRAM'!AF582</f>
        <v>0</v>
      </c>
      <c r="L72" s="156">
        <f>'5.  2015-2020 LRAM'!AG582</f>
        <v>91020.752331074109</v>
      </c>
      <c r="M72" s="156">
        <f>'5.  2015-2020 LRAM'!AH582</f>
        <v>0</v>
      </c>
      <c r="N72" s="156">
        <f>'5.  2015-2020 LRAM'!AI582</f>
        <v>0</v>
      </c>
      <c r="O72" s="156">
        <f>'5.  2015-2020 LRAM'!AJ582</f>
        <v>0</v>
      </c>
      <c r="P72" s="156">
        <f>'5.  2015-2020 LRAM'!AK582</f>
        <v>0</v>
      </c>
      <c r="Q72" s="156">
        <f>'5.  2015-2020 LRAM'!AL582</f>
        <v>0</v>
      </c>
      <c r="R72" s="157">
        <f>SUM(D72:Q72)</f>
        <v>438268.17954530776</v>
      </c>
      <c r="U72" s="152"/>
      <c r="V72" s="153"/>
    </row>
    <row r="73" spans="2:22" s="163" customFormat="1">
      <c r="B73" s="154" t="s">
        <v>226</v>
      </c>
      <c r="C73" s="155"/>
      <c r="D73" s="156">
        <f>-'5.  2015-2020 LRAM'!Y583</f>
        <v>-18714.864000000001</v>
      </c>
      <c r="E73" s="156">
        <f>-'5.  2015-2020 LRAM'!Z583</f>
        <v>-24665.601599999998</v>
      </c>
      <c r="F73" s="156">
        <f>-'5.  2015-2020 LRAM'!AA583</f>
        <v>-20392.948800000002</v>
      </c>
      <c r="G73" s="156">
        <f>-'5.  2015-2020 LRAM'!AB583</f>
        <v>-7024.95</v>
      </c>
      <c r="H73" s="156">
        <f>-'5.  2015-2020 LRAM'!AC583</f>
        <v>-10979.207</v>
      </c>
      <c r="I73" s="156">
        <f>-'5.  2015-2020 LRAM'!AD583</f>
        <v>0</v>
      </c>
      <c r="J73" s="156">
        <f>-'5.  2015-2020 LRAM'!AE583</f>
        <v>0</v>
      </c>
      <c r="K73" s="156">
        <f>-'5.  2015-2020 LRAM'!AF583</f>
        <v>0</v>
      </c>
      <c r="L73" s="156">
        <f>-'5.  2015-2020 LRAM'!AG583</f>
        <v>0</v>
      </c>
      <c r="M73" s="156">
        <f>-'5.  2015-2020 LRAM'!AH583</f>
        <v>0</v>
      </c>
      <c r="N73" s="156">
        <f>-'5.  2015-2020 LRAM'!AI583</f>
        <v>0</v>
      </c>
      <c r="O73" s="156">
        <f>-'5.  2015-2020 LRAM'!AJ583</f>
        <v>0</v>
      </c>
      <c r="P73" s="156">
        <f>-'5.  2015-2020 LRAM'!AK583</f>
        <v>0</v>
      </c>
      <c r="Q73" s="156">
        <f>-'5.  2015-2020 LRAM'!AL583</f>
        <v>0</v>
      </c>
      <c r="R73" s="157">
        <f>SUM(D73:Q73)</f>
        <v>-81777.571399999986</v>
      </c>
      <c r="S73" s="158"/>
      <c r="U73" s="152"/>
      <c r="V73" s="153"/>
    </row>
    <row r="74" spans="2:22" s="136" customFormat="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c r="B75" s="154" t="s">
        <v>229</v>
      </c>
      <c r="C75" s="535"/>
      <c r="D75" s="156">
        <f>'5.  2015-2020 LRAM'!Y767</f>
        <v>32595.449289589353</v>
      </c>
      <c r="E75" s="156">
        <f>'5.  2015-2020 LRAM'!Z767</f>
        <v>37379.372125371359</v>
      </c>
      <c r="F75" s="156">
        <f>'5.  2015-2020 LRAM'!AA767</f>
        <v>13941.605992908926</v>
      </c>
      <c r="G75" s="156">
        <f>'5.  2015-2020 LRAM'!AB767</f>
        <v>2354.6943751640756</v>
      </c>
      <c r="H75" s="156">
        <f>'5.  2015-2020 LRAM'!AC767</f>
        <v>37137.446452101809</v>
      </c>
      <c r="I75" s="156">
        <f>'5.  2015-2020 LRAM'!AD767</f>
        <v>0</v>
      </c>
      <c r="J75" s="156">
        <f>'5.  2015-2020 LRAM'!AE767</f>
        <v>0</v>
      </c>
      <c r="K75" s="156">
        <f>'5.  2015-2020 LRAM'!AF767</f>
        <v>0</v>
      </c>
      <c r="L75" s="156">
        <f>'5.  2015-2020 LRAM'!AG767</f>
        <v>2981.7953180795985</v>
      </c>
      <c r="M75" s="156">
        <f>'5.  2015-2020 LRAM'!AH767</f>
        <v>0</v>
      </c>
      <c r="N75" s="156">
        <f>'5.  2015-2020 LRAM'!AI767</f>
        <v>0</v>
      </c>
      <c r="O75" s="156">
        <f>'5.  2015-2020 LRAM'!AJ767</f>
        <v>0</v>
      </c>
      <c r="P75" s="156">
        <f>'5.  2015-2020 LRAM'!AK767</f>
        <v>0</v>
      </c>
      <c r="Q75" s="156">
        <f>'5.  2015-2020 LRAM'!AL767</f>
        <v>0</v>
      </c>
      <c r="R75" s="157">
        <f>SUM(D75:Q75)</f>
        <v>126390.36355321512</v>
      </c>
      <c r="U75" s="152"/>
      <c r="V75" s="153"/>
    </row>
    <row r="76" spans="2:22" s="163" customFormat="1" ht="16.5" customHeight="1">
      <c r="B76" s="154" t="s">
        <v>228</v>
      </c>
      <c r="C76" s="155"/>
      <c r="D76" s="156">
        <f>-'5.  2015-2020 LRAM'!Y768</f>
        <v>-11160.24</v>
      </c>
      <c r="E76" s="156">
        <f>-'5.  2015-2020 LRAM'!Z768</f>
        <v>-24323.023800000003</v>
      </c>
      <c r="F76" s="156">
        <f>-'5.  2015-2020 LRAM'!AA768</f>
        <v>-20003.076799999999</v>
      </c>
      <c r="G76" s="156">
        <f>-'5.  2015-2020 LRAM'!AB768</f>
        <v>-4080.2999999999997</v>
      </c>
      <c r="H76" s="156">
        <f>-'5.  2015-2020 LRAM'!AC768</f>
        <v>-10899.815500000001</v>
      </c>
      <c r="I76" s="156">
        <f>-'5.  2015-2020 LRAM'!AD768</f>
        <v>0</v>
      </c>
      <c r="J76" s="156">
        <f>-'5.  2015-2020 LRAM'!AE768</f>
        <v>0</v>
      </c>
      <c r="K76" s="156">
        <f>-'5.  2015-2020 LRAM'!AF768</f>
        <v>0</v>
      </c>
      <c r="L76" s="156">
        <f>-'5.  2015-2020 LRAM'!AG768</f>
        <v>0</v>
      </c>
      <c r="M76" s="156">
        <f>-'5.  2015-2020 LRAM'!AH768</f>
        <v>0</v>
      </c>
      <c r="N76" s="156">
        <f>-'5.  2015-2020 LRAM'!AI768</f>
        <v>0</v>
      </c>
      <c r="O76" s="156">
        <f>-'5.  2015-2020 LRAM'!AJ768</f>
        <v>0</v>
      </c>
      <c r="P76" s="156">
        <f>-'5.  2015-2020 LRAM'!AK768</f>
        <v>0</v>
      </c>
      <c r="Q76" s="156">
        <f>-'5.  2015-2020 LRAM'!AL768</f>
        <v>0</v>
      </c>
      <c r="R76" s="157">
        <f>SUM(D76:Q76)</f>
        <v>-70466.456099999996</v>
      </c>
      <c r="S76" s="158"/>
      <c r="U76" s="152"/>
      <c r="V76" s="153"/>
    </row>
    <row r="77" spans="2:22" s="136" customFormat="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LRAM'!Y951</f>
        <v>0</v>
      </c>
      <c r="E78" s="156">
        <f>'5.  2015-2020 LRAM'!Z951</f>
        <v>0</v>
      </c>
      <c r="F78" s="156">
        <f>'5.  2015-2020 LRAM'!AA951</f>
        <v>0</v>
      </c>
      <c r="G78" s="156">
        <f>'5.  2015-2020 LRAM'!AB951</f>
        <v>0</v>
      </c>
      <c r="H78" s="156">
        <f>'5.  2015-2020 LRAM'!AC951</f>
        <v>0</v>
      </c>
      <c r="I78" s="156">
        <f>'5.  2015-2020 LRAM'!AD951</f>
        <v>0</v>
      </c>
      <c r="J78" s="156">
        <f>'5.  2015-2020 LRAM'!AE951</f>
        <v>0</v>
      </c>
      <c r="K78" s="156">
        <f>'5.  2015-2020 LRAM'!AF951</f>
        <v>0</v>
      </c>
      <c r="L78" s="156">
        <f>'5.  2015-2020 LRAM'!AG951</f>
        <v>0</v>
      </c>
      <c r="M78" s="156">
        <f>'5.  2015-2020 LRAM'!AH951</f>
        <v>0</v>
      </c>
      <c r="N78" s="156">
        <f>'5.  2015-2020 LRAM'!AI951</f>
        <v>0</v>
      </c>
      <c r="O78" s="156">
        <f>'5.  2015-2020 LRAM'!AJ951</f>
        <v>0</v>
      </c>
      <c r="P78" s="156">
        <f>'5.  2015-2020 LRAM'!AK951</f>
        <v>0</v>
      </c>
      <c r="Q78" s="156">
        <f>'5.  2015-2020 LRAM'!AL951</f>
        <v>0</v>
      </c>
      <c r="R78" s="157">
        <f>SUM(D78:Q78)</f>
        <v>0</v>
      </c>
      <c r="U78" s="152"/>
      <c r="V78" s="153"/>
    </row>
    <row r="79" spans="2:22" s="163" customFormat="1">
      <c r="B79" s="154" t="s">
        <v>230</v>
      </c>
      <c r="C79" s="155"/>
      <c r="D79" s="156">
        <f>-'5.  2015-2020 LRAM'!Y952</f>
        <v>0</v>
      </c>
      <c r="E79" s="156">
        <f>-'5.  2015-2020 LRAM'!Z952</f>
        <v>0</v>
      </c>
      <c r="F79" s="156">
        <f>-'5.  2015-2020 LRAM'!AA952</f>
        <v>0</v>
      </c>
      <c r="G79" s="156">
        <f>-'5.  2015-2020 LRAM'!AB952</f>
        <v>0</v>
      </c>
      <c r="H79" s="156">
        <f>-'5.  2015-2020 LRAM'!AC952</f>
        <v>0</v>
      </c>
      <c r="I79" s="156">
        <f>-'5.  2015-2020 LRAM'!AD952</f>
        <v>0</v>
      </c>
      <c r="J79" s="156">
        <f>-'5.  2015-2020 LRAM'!AE952</f>
        <v>0</v>
      </c>
      <c r="K79" s="156">
        <f>-'5.  2015-2020 LRAM'!AF952</f>
        <v>0</v>
      </c>
      <c r="L79" s="156">
        <f>-'5.  2015-2020 LRAM'!AG952</f>
        <v>0</v>
      </c>
      <c r="M79" s="156">
        <f>-'5.  2015-2020 LRAM'!AH952</f>
        <v>0</v>
      </c>
      <c r="N79" s="156">
        <f>-'5.  2015-2020 LRAM'!AI952</f>
        <v>0</v>
      </c>
      <c r="O79" s="156">
        <f>-'5.  2015-2020 LRAM'!AJ952</f>
        <v>0</v>
      </c>
      <c r="P79" s="156">
        <f>-'5.  2015-2020 LRAM'!AK952</f>
        <v>0</v>
      </c>
      <c r="Q79" s="156">
        <f>-'5.  2015-2020 LRAM'!AL952</f>
        <v>0</v>
      </c>
      <c r="R79" s="157">
        <f>SUM(D79:Q79)</f>
        <v>0</v>
      </c>
      <c r="S79" s="158"/>
      <c r="U79" s="152"/>
      <c r="V79" s="153"/>
    </row>
    <row r="80" spans="2:22" s="136" customFormat="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c r="B81" s="154" t="s">
        <v>233</v>
      </c>
      <c r="C81" s="535"/>
      <c r="D81" s="156">
        <f>'5.  2015-2020 LRAM'!Y1135</f>
        <v>0</v>
      </c>
      <c r="E81" s="156">
        <f>'5.  2015-2020 LRAM'!Z1135</f>
        <v>0</v>
      </c>
      <c r="F81" s="156">
        <f>'5.  2015-2020 LRAM'!AA1135</f>
        <v>0</v>
      </c>
      <c r="G81" s="156">
        <f>'5.  2015-2020 LRAM'!AB1135</f>
        <v>0</v>
      </c>
      <c r="H81" s="156">
        <f>'5.  2015-2020 LRAM'!AC1135</f>
        <v>0</v>
      </c>
      <c r="I81" s="156">
        <f>'5.  2015-2020 LRAM'!AD1135</f>
        <v>0</v>
      </c>
      <c r="J81" s="156">
        <f>'5.  2015-2020 LRAM'!AE1135</f>
        <v>0</v>
      </c>
      <c r="K81" s="156">
        <f>'5.  2015-2020 LRAM'!AF1135</f>
        <v>0</v>
      </c>
      <c r="L81" s="156">
        <f>'5.  2015-2020 LRAM'!AG1135</f>
        <v>0</v>
      </c>
      <c r="M81" s="156">
        <f>'5.  2015-2020 LRAM'!AH1135</f>
        <v>0</v>
      </c>
      <c r="N81" s="156">
        <f>'5.  2015-2020 LRAM'!AI1135</f>
        <v>0</v>
      </c>
      <c r="O81" s="156">
        <f>'5.  2015-2020 LRAM'!AJ1135</f>
        <v>0</v>
      </c>
      <c r="P81" s="156">
        <f>'5.  2015-2020 LRAM'!AK1135</f>
        <v>0</v>
      </c>
      <c r="Q81" s="156">
        <f>'5.  2015-2020 LRAM'!AL1135</f>
        <v>0</v>
      </c>
      <c r="R81" s="157">
        <f>SUM(D81:Q81)</f>
        <v>0</v>
      </c>
      <c r="U81" s="152"/>
      <c r="V81" s="153"/>
    </row>
    <row r="82" spans="2:22" s="163" customFormat="1">
      <c r="B82" s="154" t="s">
        <v>232</v>
      </c>
      <c r="C82" s="155"/>
      <c r="D82" s="156">
        <f>-'5.  2015-2020 LRAM'!Y1136</f>
        <v>0</v>
      </c>
      <c r="E82" s="156">
        <f>-'5.  2015-2020 LRAM'!Z1136</f>
        <v>0</v>
      </c>
      <c r="F82" s="156">
        <f>-'5.  2015-2020 LRAM'!AA1136</f>
        <v>0</v>
      </c>
      <c r="G82" s="156">
        <f>-'5.  2015-2020 LRAM'!AB1136</f>
        <v>0</v>
      </c>
      <c r="H82" s="156">
        <f>-'5.  2015-2020 LRAM'!AC1136</f>
        <v>0</v>
      </c>
      <c r="I82" s="156">
        <f>-'5.  2015-2020 LRAM'!AD1136</f>
        <v>0</v>
      </c>
      <c r="J82" s="156">
        <f>-'5.  2015-2020 LRAM'!AE1136</f>
        <v>0</v>
      </c>
      <c r="K82" s="156">
        <f>-'5.  2015-2020 LRAM'!AF1136</f>
        <v>0</v>
      </c>
      <c r="L82" s="156">
        <f>-'5.  2015-2020 LRAM'!AG1136</f>
        <v>0</v>
      </c>
      <c r="M82" s="156">
        <f>-'5.  2015-2020 LRAM'!AH1136</f>
        <v>0</v>
      </c>
      <c r="N82" s="156">
        <f>-'5.  2015-2020 LRAM'!AI1136</f>
        <v>0</v>
      </c>
      <c r="O82" s="156">
        <f>-'5.  2015-2020 LRAM'!AJ1136</f>
        <v>0</v>
      </c>
      <c r="P82" s="156">
        <f>-'5.  2015-2020 LRAM'!AK1136</f>
        <v>0</v>
      </c>
      <c r="Q82" s="156">
        <f>-'5.  2015-2020 LRAM'!AL1136</f>
        <v>0</v>
      </c>
      <c r="R82" s="157">
        <f>SUM(D82:Q82)</f>
        <v>0</v>
      </c>
      <c r="S82" s="158"/>
      <c r="U82" s="152"/>
      <c r="V82" s="153"/>
    </row>
    <row r="83" spans="2:22" s="136" customFormat="1">
      <c r="B83" s="625" t="s">
        <v>67</v>
      </c>
      <c r="C83" s="621"/>
      <c r="D83" s="160"/>
      <c r="E83" s="160"/>
      <c r="F83" s="160"/>
      <c r="G83" s="160"/>
      <c r="H83" s="160"/>
      <c r="I83" s="160"/>
      <c r="J83" s="160"/>
      <c r="K83" s="161"/>
      <c r="L83" s="161"/>
      <c r="M83" s="161"/>
      <c r="N83" s="161"/>
      <c r="O83" s="161"/>
      <c r="P83" s="161"/>
      <c r="Q83" s="161"/>
      <c r="R83" s="162"/>
      <c r="U83" s="159"/>
      <c r="V83" s="153"/>
    </row>
    <row r="84" spans="2:22" s="17" customFormat="1" ht="20.25" customHeight="1">
      <c r="B84" s="622" t="s">
        <v>43</v>
      </c>
      <c r="C84" s="621"/>
      <c r="D84" s="679">
        <f>'6.  Carrying Charges'!I162</f>
        <v>4240.5415129429484</v>
      </c>
      <c r="E84" s="679">
        <f>'6.  Carrying Charges'!J162</f>
        <v>1545.2380733024438</v>
      </c>
      <c r="F84" s="679">
        <f>'6.  Carrying Charges'!K162</f>
        <v>-103.9782955565818</v>
      </c>
      <c r="G84" s="679">
        <f>'6.  Carrying Charges'!L162</f>
        <v>6292.8356240774183</v>
      </c>
      <c r="H84" s="679">
        <f>'6.  Carrying Charges'!M162</f>
        <v>4484.6695646151093</v>
      </c>
      <c r="I84" s="679">
        <f>'6.  Carrying Charges'!N162</f>
        <v>0</v>
      </c>
      <c r="J84" s="679">
        <f>'6.  Carrying Charges'!O162</f>
        <v>0</v>
      </c>
      <c r="K84" s="679">
        <f>'6.  Carrying Charges'!P162</f>
        <v>0</v>
      </c>
      <c r="L84" s="679">
        <f>'6.  Carrying Charges'!Q162</f>
        <v>5053.1277817853779</v>
      </c>
      <c r="M84" s="679">
        <f>'6.  Carrying Charges'!R162</f>
        <v>0</v>
      </c>
      <c r="N84" s="679">
        <f>'6.  Carrying Charges'!S162</f>
        <v>0</v>
      </c>
      <c r="O84" s="679">
        <f>'6.  Carrying Charges'!T162</f>
        <v>0</v>
      </c>
      <c r="P84" s="679">
        <f>'6.  Carrying Charges'!U162</f>
        <v>0</v>
      </c>
      <c r="Q84" s="679">
        <f>'6.  Carrying Charges'!V162</f>
        <v>0</v>
      </c>
      <c r="R84" s="680">
        <f>SUM(D84:Q84)</f>
        <v>21512.434261166716</v>
      </c>
      <c r="U84" s="152"/>
      <c r="V84" s="153"/>
    </row>
    <row r="85" spans="2:22" s="163" customFormat="1" ht="21.75" customHeight="1">
      <c r="B85" s="623" t="s">
        <v>240</v>
      </c>
      <c r="C85" s="624"/>
      <c r="D85" s="623">
        <f>SUM(D54:D77)+D84</f>
        <v>88479.460770635473</v>
      </c>
      <c r="E85" s="623">
        <f>SUM(E54:E77)+E84</f>
        <v>33724.60722402572</v>
      </c>
      <c r="F85" s="623">
        <f>SUM(F54:F77)+F84</f>
        <v>-3734.646158444762</v>
      </c>
      <c r="G85" s="623">
        <f>SUM(G54:G77)+G84</f>
        <v>121819.75667772407</v>
      </c>
      <c r="H85" s="623">
        <f>SUM(H54:H77)+H84</f>
        <v>94582.095914810008</v>
      </c>
      <c r="I85" s="623">
        <f t="shared" ref="I85:O85" si="2">SUM(I54:I77)+I84</f>
        <v>0</v>
      </c>
      <c r="J85" s="623">
        <f t="shared" si="2"/>
        <v>0</v>
      </c>
      <c r="K85" s="623">
        <f t="shared" si="2"/>
        <v>0</v>
      </c>
      <c r="L85" s="623">
        <f t="shared" si="2"/>
        <v>99055.675430939096</v>
      </c>
      <c r="M85" s="623">
        <f t="shared" si="2"/>
        <v>0</v>
      </c>
      <c r="N85" s="623">
        <f>SUM(N54:N77)+N84</f>
        <v>0</v>
      </c>
      <c r="O85" s="623">
        <f t="shared" si="2"/>
        <v>0</v>
      </c>
      <c r="P85" s="623">
        <f>SUM(P54:P77)+P84</f>
        <v>0</v>
      </c>
      <c r="Q85" s="623">
        <f>SUM(Q54:Q77)+Q84</f>
        <v>0</v>
      </c>
      <c r="R85" s="623">
        <f>SUM(R54:R77)+R84</f>
        <v>433926.94985968957</v>
      </c>
      <c r="U85" s="152"/>
      <c r="V85" s="153"/>
    </row>
    <row r="86" spans="2:22" ht="20.25" customHeight="1">
      <c r="B86" s="453" t="s">
        <v>535</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V87" s="13"/>
    </row>
    <row r="88" spans="2:22" ht="14.4">
      <c r="E88" s="9"/>
    </row>
    <row r="89" spans="2:22" ht="21" hidden="1" customHeight="1">
      <c r="B89" s="118" t="s">
        <v>536</v>
      </c>
      <c r="F89" s="589"/>
    </row>
    <row r="90" spans="2:22" s="549" customFormat="1" ht="27.75" hidden="1" customHeight="1">
      <c r="B90" s="570" t="s">
        <v>556</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0</v>
      </c>
      <c r="D93" s="556">
        <f>SUM('4.  2011-2014 LRAM'!Y261:AL261)</f>
        <v>0</v>
      </c>
      <c r="E93" s="556">
        <f>SUM('4.  2011-2014 LRAM'!Y391:AL391)</f>
        <v>0</v>
      </c>
      <c r="F93" s="557">
        <f>SUM('4.  2011-2014 LRAM'!Y521:AL521)</f>
        <v>0</v>
      </c>
      <c r="G93" s="557">
        <f>SUM('5.  2015-2020 LRAM'!Y201:AL201)</f>
        <v>0</v>
      </c>
      <c r="H93" s="556">
        <f>SUM('5.  2015-2020 LRAM'!Y385:AL385)</f>
        <v>0</v>
      </c>
      <c r="I93" s="557">
        <f>SUM('5.  2015-2020 LRAM'!Y575:AL575)</f>
        <v>8701.5938741832433</v>
      </c>
      <c r="J93" s="556">
        <f>SUM('5.  2015-2020 LRAM'!Y759:AL759)</f>
        <v>0</v>
      </c>
      <c r="K93" s="556">
        <f>SUM('5.  2015-2020 LRAM'!Y942:AL942)</f>
        <v>0</v>
      </c>
      <c r="L93" s="556">
        <f>SUM('5.  2015-2020 LRAM'!Y1125:AL1125)</f>
        <v>0</v>
      </c>
      <c r="M93" s="556">
        <f>SUM(C93:L93)</f>
        <v>8701.5938741832433</v>
      </c>
      <c r="T93" s="197"/>
      <c r="U93" s="197"/>
    </row>
    <row r="94" spans="2:22" s="90" customFormat="1" ht="23.25" hidden="1" customHeight="1">
      <c r="B94" s="198">
        <v>2012</v>
      </c>
      <c r="C94" s="558"/>
      <c r="D94" s="557">
        <f>SUM('4.  2011-2014 LRAM'!Y262:AL262)</f>
        <v>0</v>
      </c>
      <c r="E94" s="556">
        <f>SUM('4.  2011-2014 LRAM'!Y392:AL392)</f>
        <v>0</v>
      </c>
      <c r="F94" s="557">
        <f>SUM('4.  2011-2014 LRAM'!Y522:AL522)</f>
        <v>0</v>
      </c>
      <c r="G94" s="557">
        <f>SUM('5.  2015-2020 LRAM'!Y202:AL202)</f>
        <v>0</v>
      </c>
      <c r="H94" s="556">
        <f>SUM('5.  2015-2020 LRAM'!Y386:AL386)</f>
        <v>0</v>
      </c>
      <c r="I94" s="557">
        <f>SUM('5.  2015-2020 LRAM'!Y576:AL576)</f>
        <v>22551.217676314191</v>
      </c>
      <c r="J94" s="556">
        <f>SUM('5.  2015-2020 LRAM'!Y760:AL760)</f>
        <v>0</v>
      </c>
      <c r="K94" s="556">
        <f>SUM('5.  2015-2020 LRAM'!Y943:AL943)</f>
        <v>0</v>
      </c>
      <c r="L94" s="556">
        <f>SUM('5.  2015-2020 LRAM'!Y1126:AL1126)</f>
        <v>0</v>
      </c>
      <c r="M94" s="556">
        <f>SUM(D94:L94)</f>
        <v>22551.217676314191</v>
      </c>
      <c r="T94" s="197"/>
      <c r="U94" s="197"/>
    </row>
    <row r="95" spans="2:22" s="90" customFormat="1" ht="23.25" hidden="1" customHeight="1">
      <c r="B95" s="198">
        <v>2013</v>
      </c>
      <c r="C95" s="559"/>
      <c r="D95" s="559"/>
      <c r="E95" s="557">
        <f>SUM('4.  2011-2014 LRAM'!Y393:AL393)</f>
        <v>0</v>
      </c>
      <c r="F95" s="557">
        <f>SUM('4.  2011-2014 LRAM'!Y523:AL523)</f>
        <v>0</v>
      </c>
      <c r="G95" s="557">
        <f>SUM('5.  2015-2020 LRAM'!Y203:AL203)</f>
        <v>0</v>
      </c>
      <c r="H95" s="556">
        <f>SUM('5.  2015-2020 LRAM'!Y387:AL387)</f>
        <v>0</v>
      </c>
      <c r="I95" s="557">
        <f>SUM('5.  2015-2020 LRAM'!Y577:AL577)</f>
        <v>40716.715206465145</v>
      </c>
      <c r="J95" s="556">
        <f>SUM('5.  2015-2020 LRAM'!Y761:AL761)</f>
        <v>0</v>
      </c>
      <c r="K95" s="556">
        <f>SUM('5.  2015-2020 LRAM'!Y944:AL944)</f>
        <v>0</v>
      </c>
      <c r="L95" s="556">
        <f>SUM('5.  2015-2020 LRAM'!Y1127:AL1127)</f>
        <v>0</v>
      </c>
      <c r="M95" s="556">
        <f>SUM(C95:L95)</f>
        <v>40716.715206465145</v>
      </c>
      <c r="T95" s="197"/>
      <c r="U95" s="197"/>
    </row>
    <row r="96" spans="2:22" s="90" customFormat="1" ht="23.25" hidden="1" customHeight="1">
      <c r="B96" s="198">
        <v>2014</v>
      </c>
      <c r="C96" s="559"/>
      <c r="D96" s="559"/>
      <c r="E96" s="559"/>
      <c r="F96" s="557">
        <f>SUM('4.  2011-2014 LRAM'!Y524:AL524)</f>
        <v>0</v>
      </c>
      <c r="G96" s="557">
        <f>SUM('5.  2015-2020 LRAM'!Y204:AL204)</f>
        <v>0</v>
      </c>
      <c r="H96" s="556">
        <f>SUM('5.  2015-2020 LRAM'!Y388:AL388)</f>
        <v>0</v>
      </c>
      <c r="I96" s="557">
        <f>SUM('5.  2015-2020 LRAM'!Y578:AL578)</f>
        <v>101171.47451923125</v>
      </c>
      <c r="J96" s="556">
        <f>SUM('5.  2015-2020 LRAM'!Y762:AL762)</f>
        <v>0</v>
      </c>
      <c r="K96" s="556">
        <f>SUM('5.  2015-2020 LRAM'!Y945:AL945)</f>
        <v>0</v>
      </c>
      <c r="L96" s="556">
        <f>SUM('5.  2015-2020 LRAM'!Y1128:AL1128)</f>
        <v>0</v>
      </c>
      <c r="M96" s="556">
        <f>SUM(F96:L96)</f>
        <v>101171.47451923125</v>
      </c>
      <c r="T96" s="197"/>
      <c r="U96" s="197"/>
    </row>
    <row r="97" spans="2:21" s="90" customFormat="1" ht="23.25" hidden="1" customHeight="1">
      <c r="B97" s="198">
        <v>2015</v>
      </c>
      <c r="C97" s="559"/>
      <c r="D97" s="559"/>
      <c r="E97" s="559"/>
      <c r="F97" s="559"/>
      <c r="G97" s="557">
        <f>SUM('5.  2015-2020 LRAM'!Y205:AL205)</f>
        <v>0</v>
      </c>
      <c r="H97" s="556">
        <f>SUM('5.  2015-2020 LRAM'!Y389:AL389)</f>
        <v>0</v>
      </c>
      <c r="I97" s="557">
        <f>SUM('5.  2015-2020 LRAM'!Y579:AL579)</f>
        <v>130995.49491883221</v>
      </c>
      <c r="J97" s="556">
        <f>SUM('5.  2015-2020 LRAM'!Y763:AL763)</f>
        <v>0</v>
      </c>
      <c r="K97" s="556">
        <f>SUM('5.  2015-2020 LRAM'!Y946:AL946)</f>
        <v>0</v>
      </c>
      <c r="L97" s="556">
        <f>SUM('5.  2015-2020 LRAM'!Y1129:AL1129)</f>
        <v>0</v>
      </c>
      <c r="M97" s="556">
        <f>SUM(G97:L97)</f>
        <v>130995.49491883221</v>
      </c>
      <c r="T97" s="197"/>
      <c r="U97" s="197"/>
    </row>
    <row r="98" spans="2:21" s="90" customFormat="1" ht="23.25" hidden="1" customHeight="1">
      <c r="B98" s="198">
        <v>2016</v>
      </c>
      <c r="C98" s="559"/>
      <c r="D98" s="559"/>
      <c r="E98" s="559"/>
      <c r="F98" s="559"/>
      <c r="G98" s="559"/>
      <c r="H98" s="556">
        <f>SUM('5.  2015-2020 LRAM'!Y390:AL390)</f>
        <v>0</v>
      </c>
      <c r="I98" s="557">
        <f>SUM('5.  2015-2020 LRAM'!Y580:AL580)</f>
        <v>31019.79816904938</v>
      </c>
      <c r="J98" s="556">
        <f>SUM('5.  2015-2020 LRAM'!Y764:AL764)</f>
        <v>23057.61092878487</v>
      </c>
      <c r="K98" s="556">
        <f>SUM('5.  2015-2020 LRAM'!Y947:AL947)</f>
        <v>0</v>
      </c>
      <c r="L98" s="556">
        <f>SUM('5.  2015-2020 LRAM'!Y1130:AL1130)</f>
        <v>0</v>
      </c>
      <c r="M98" s="556">
        <f>SUM(H98:L98)</f>
        <v>54077.40909783425</v>
      </c>
      <c r="T98" s="197"/>
      <c r="U98" s="197"/>
    </row>
    <row r="99" spans="2:21" s="90" customFormat="1" ht="23.25" hidden="1" customHeight="1">
      <c r="B99" s="198">
        <v>2017</v>
      </c>
      <c r="C99" s="559"/>
      <c r="D99" s="559"/>
      <c r="E99" s="559"/>
      <c r="F99" s="559"/>
      <c r="G99" s="559"/>
      <c r="H99" s="559"/>
      <c r="I99" s="556">
        <f>SUM('5.  2015-2020 LRAM'!Y581:AL581)</f>
        <v>103111.88518123236</v>
      </c>
      <c r="J99" s="556">
        <f>SUM('5.  2015-2020 LRAM'!Y765:AL765)</f>
        <v>72896.587742494623</v>
      </c>
      <c r="K99" s="556">
        <f>SUM('5.  2015-2020 LRAM'!Y948:AL948)</f>
        <v>0</v>
      </c>
      <c r="L99" s="556">
        <f>SUM('5.  2015-2020 LRAM'!Y1131:AL1131)</f>
        <v>0</v>
      </c>
      <c r="M99" s="556">
        <f>SUM(I99:L99)</f>
        <v>176008.47292372698</v>
      </c>
      <c r="T99" s="197"/>
      <c r="U99" s="197"/>
    </row>
    <row r="100" spans="2:21" s="90" customFormat="1" ht="23.25" hidden="1" customHeight="1">
      <c r="B100" s="198">
        <v>2018</v>
      </c>
      <c r="C100" s="559"/>
      <c r="D100" s="559"/>
      <c r="E100" s="559"/>
      <c r="F100" s="559"/>
      <c r="G100" s="559"/>
      <c r="H100" s="559"/>
      <c r="I100" s="559"/>
      <c r="J100" s="556">
        <f>SUM('5.  2015-2020 LRAM'!Y766:AL766)</f>
        <v>30436.164881935623</v>
      </c>
      <c r="K100" s="556">
        <f>SUM('5.  2015-2020 LRAM'!Y949:AL949)</f>
        <v>0</v>
      </c>
      <c r="L100" s="556">
        <f>SUM('5.  2015-2020 LRAM'!Y1132:AL1132)</f>
        <v>0</v>
      </c>
      <c r="M100" s="556">
        <f>SUM(J100:L100)</f>
        <v>30436.164881935623</v>
      </c>
      <c r="T100" s="197"/>
      <c r="U100" s="197"/>
    </row>
    <row r="101" spans="2:21" s="90" customFormat="1" ht="23.25" hidden="1" customHeight="1">
      <c r="B101" s="198">
        <v>2019</v>
      </c>
      <c r="C101" s="559"/>
      <c r="D101" s="559"/>
      <c r="E101" s="559"/>
      <c r="F101" s="559"/>
      <c r="G101" s="559"/>
      <c r="H101" s="559"/>
      <c r="I101" s="559"/>
      <c r="J101" s="559"/>
      <c r="K101" s="556">
        <f>SUM('5.  2015-2020 LRAM'!Y950:AL950)</f>
        <v>0</v>
      </c>
      <c r="L101" s="556">
        <f>SUM('5.  2015-2020 LRAM'!Y1133:AL1133)</f>
        <v>0</v>
      </c>
      <c r="M101" s="556">
        <f>SUM(K101:L101)</f>
        <v>0</v>
      </c>
      <c r="T101" s="197"/>
      <c r="U101" s="197"/>
    </row>
    <row r="102" spans="2:21" s="90" customFormat="1" ht="23.25" hidden="1" customHeight="1">
      <c r="B102" s="198">
        <v>2020</v>
      </c>
      <c r="C102" s="559"/>
      <c r="D102" s="559"/>
      <c r="E102" s="559"/>
      <c r="F102" s="559"/>
      <c r="G102" s="559"/>
      <c r="H102" s="559"/>
      <c r="I102" s="559"/>
      <c r="J102" s="559"/>
      <c r="K102" s="559"/>
      <c r="L102" s="558">
        <f>SUM('5.  2015-2020 LRAM'!Y1134:AL1134)</f>
        <v>0</v>
      </c>
      <c r="M102" s="558">
        <f>L102</f>
        <v>0</v>
      </c>
      <c r="T102" s="197"/>
      <c r="U102" s="197"/>
    </row>
    <row r="103" spans="2:21" s="196" customFormat="1" ht="24" hidden="1" customHeight="1">
      <c r="B103" s="571" t="s">
        <v>518</v>
      </c>
      <c r="C103" s="555">
        <f>C93</f>
        <v>0</v>
      </c>
      <c r="D103" s="556">
        <f>D93+D94</f>
        <v>0</v>
      </c>
      <c r="E103" s="556">
        <f>E93+E94+E95</f>
        <v>0</v>
      </c>
      <c r="F103" s="556">
        <f>F93+F94+F95+F96</f>
        <v>0</v>
      </c>
      <c r="G103" s="556">
        <f>G93+G94+G95+G96+G97</f>
        <v>0</v>
      </c>
      <c r="H103" s="556">
        <f>H93+H94+H95+H96+H97+H98</f>
        <v>0</v>
      </c>
      <c r="I103" s="556">
        <f>I93+I94+I95+I96+I97+I98+I99</f>
        <v>438268.17954530776</v>
      </c>
      <c r="J103" s="556">
        <f>J93+J94+J95+J96+J97+J98+J99+J100</f>
        <v>126390.36355321511</v>
      </c>
      <c r="K103" s="556">
        <f>K93+K94+K95+K96+K97+K98+K99+K100+K101</f>
        <v>0</v>
      </c>
      <c r="L103" s="556">
        <f>SUM(L93:L102)</f>
        <v>0</v>
      </c>
      <c r="M103" s="556">
        <f>SUM(M93:M102)</f>
        <v>564658.54309852282</v>
      </c>
      <c r="T103" s="199"/>
      <c r="U103" s="199"/>
    </row>
    <row r="104" spans="2:21" s="27" customFormat="1" ht="24.75" hidden="1" customHeight="1">
      <c r="B104" s="572" t="s">
        <v>517</v>
      </c>
      <c r="C104" s="554">
        <f>'4.  2011-2014 LRAM'!AM132</f>
        <v>0</v>
      </c>
      <c r="D104" s="554">
        <f>'4.  2011-2014 LRAM'!AM264</f>
        <v>0</v>
      </c>
      <c r="E104" s="554">
        <f>'4.  2011-2014 LRAM'!AM395</f>
        <v>0</v>
      </c>
      <c r="F104" s="554">
        <f>'4.  2011-2014 LRAM'!AM526</f>
        <v>0</v>
      </c>
      <c r="G104" s="554">
        <f>'5.  2015-2020 LRAM'!AM207</f>
        <v>0</v>
      </c>
      <c r="H104" s="554">
        <f>'5.  2015-2020 LRAM'!AM392</f>
        <v>0</v>
      </c>
      <c r="I104" s="554">
        <f>'5.  2015-2020 LRAM'!AM583</f>
        <v>81777.571399999986</v>
      </c>
      <c r="J104" s="554">
        <f>'5.  2015-2020 LRAM'!AM768</f>
        <v>70466.456099999996</v>
      </c>
      <c r="K104" s="554">
        <f>'5.  2015-2020 LRAM'!AM952</f>
        <v>0</v>
      </c>
      <c r="L104" s="554">
        <f>'5.  2015-2020 LRAM'!AM1136</f>
        <v>0</v>
      </c>
      <c r="M104" s="556">
        <f>SUM(C104:L104)</f>
        <v>152244.02749999997</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0</v>
      </c>
      <c r="H105" s="554">
        <f>'6.  Carrying Charges'!W102</f>
        <v>0</v>
      </c>
      <c r="I105" s="554">
        <f>'6.  Carrying Charges'!W117</f>
        <v>2094.382322853683</v>
      </c>
      <c r="J105" s="554">
        <f>'6.  Carrying Charges'!W132</f>
        <v>9246.5392097406511</v>
      </c>
      <c r="K105" s="554">
        <f>'6.  Carrying Charges'!W147</f>
        <v>18515.555447817449</v>
      </c>
      <c r="L105" s="554">
        <f>'6.  Carrying Charges'!W162</f>
        <v>21512.434261166713</v>
      </c>
      <c r="M105" s="556">
        <f>SUM(C105:L105)</f>
        <v>51368.911241578491</v>
      </c>
    </row>
    <row r="106" spans="2:21" ht="23.25" hidden="1" customHeight="1">
      <c r="B106" s="571" t="s">
        <v>26</v>
      </c>
      <c r="C106" s="554">
        <f>C103-C104+C105</f>
        <v>0</v>
      </c>
      <c r="D106" s="554">
        <f t="shared" ref="D106:J106" si="3">D103-D104+D105</f>
        <v>0</v>
      </c>
      <c r="E106" s="554">
        <f t="shared" si="3"/>
        <v>0</v>
      </c>
      <c r="F106" s="554">
        <f t="shared" si="3"/>
        <v>0</v>
      </c>
      <c r="G106" s="554">
        <f t="shared" si="3"/>
        <v>0</v>
      </c>
      <c r="H106" s="554">
        <f t="shared" si="3"/>
        <v>0</v>
      </c>
      <c r="I106" s="554">
        <f t="shared" si="3"/>
        <v>358584.99046816141</v>
      </c>
      <c r="J106" s="554">
        <f t="shared" si="3"/>
        <v>65170.446662955765</v>
      </c>
      <c r="K106" s="554">
        <f>K103-K104+K105</f>
        <v>18515.555447817449</v>
      </c>
      <c r="L106" s="554">
        <f>L103-L104+L105</f>
        <v>21512.434261166713</v>
      </c>
      <c r="M106" s="554">
        <f>M103-M104+M105</f>
        <v>463783.42684010137</v>
      </c>
    </row>
    <row r="107" spans="2:21" hidden="1"/>
    <row r="108" spans="2:21">
      <c r="B108" s="589" t="s">
        <v>525</v>
      </c>
    </row>
  </sheetData>
  <mergeCells count="20">
    <mergeCell ref="B37:C37"/>
    <mergeCell ref="B38:C38"/>
    <mergeCell ref="B32:C32"/>
    <mergeCell ref="B33:C33"/>
    <mergeCell ref="B34:C34"/>
    <mergeCell ref="B35:C35"/>
    <mergeCell ref="B36:C36"/>
    <mergeCell ref="B26:G26"/>
    <mergeCell ref="B28:C28"/>
    <mergeCell ref="B29:C29"/>
    <mergeCell ref="B30:C30"/>
    <mergeCell ref="B31:C31"/>
    <mergeCell ref="B39:C39"/>
    <mergeCell ref="B40:C40"/>
    <mergeCell ref="B48:L48"/>
    <mergeCell ref="B49:L49"/>
    <mergeCell ref="B50:L50"/>
    <mergeCell ref="B41:C41"/>
    <mergeCell ref="B42:C42"/>
    <mergeCell ref="B43:C43"/>
  </mergeCells>
  <hyperlinks>
    <hyperlink ref="B84" location="'6.  Carrying Charges'!A1" display="Carrying Charges"/>
    <hyperlink ref="B108" location="'1.  LRAMVA Summary'!A1" display="Return to top"/>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960120</xdr:colOff>
                    <xdr:row>53</xdr:row>
                    <xdr:rowOff>30480</xdr:rowOff>
                  </from>
                  <to>
                    <xdr:col>2</xdr:col>
                    <xdr:colOff>1379220</xdr:colOff>
                    <xdr:row>54</xdr:row>
                    <xdr:rowOff>160020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960120</xdr:colOff>
                    <xdr:row>56</xdr:row>
                    <xdr:rowOff>30480</xdr:rowOff>
                  </from>
                  <to>
                    <xdr:col>2</xdr:col>
                    <xdr:colOff>1379220</xdr:colOff>
                    <xdr:row>57</xdr:row>
                    <xdr:rowOff>160020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960120</xdr:colOff>
                    <xdr:row>59</xdr:row>
                    <xdr:rowOff>30480</xdr:rowOff>
                  </from>
                  <to>
                    <xdr:col>2</xdr:col>
                    <xdr:colOff>1379220</xdr:colOff>
                    <xdr:row>60</xdr:row>
                    <xdr:rowOff>160020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960120</xdr:colOff>
                    <xdr:row>62</xdr:row>
                    <xdr:rowOff>30480</xdr:rowOff>
                  </from>
                  <to>
                    <xdr:col>2</xdr:col>
                    <xdr:colOff>1379220</xdr:colOff>
                    <xdr:row>63</xdr:row>
                    <xdr:rowOff>160020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960120</xdr:colOff>
                    <xdr:row>65</xdr:row>
                    <xdr:rowOff>30480</xdr:rowOff>
                  </from>
                  <to>
                    <xdr:col>2</xdr:col>
                    <xdr:colOff>1379220</xdr:colOff>
                    <xdr:row>66</xdr:row>
                    <xdr:rowOff>160020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960120</xdr:colOff>
                    <xdr:row>68</xdr:row>
                    <xdr:rowOff>38100</xdr:rowOff>
                  </from>
                  <to>
                    <xdr:col>2</xdr:col>
                    <xdr:colOff>1379220</xdr:colOff>
                    <xdr:row>69</xdr:row>
                    <xdr:rowOff>182880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960120</xdr:colOff>
                    <xdr:row>71</xdr:row>
                    <xdr:rowOff>38100</xdr:rowOff>
                  </from>
                  <to>
                    <xdr:col>2</xdr:col>
                    <xdr:colOff>1379220</xdr:colOff>
                    <xdr:row>72</xdr:row>
                    <xdr:rowOff>182880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3:H50"/>
  <sheetViews>
    <sheetView topLeftCell="A15" zoomScale="80" zoomScaleNormal="80" workbookViewId="0">
      <selection activeCell="D36" sqref="D36"/>
    </sheetView>
  </sheetViews>
  <sheetFormatPr defaultColWidth="9.109375" defaultRowHeight="14.4"/>
  <cols>
    <col min="1" max="1" width="5.44140625" style="12" customWidth="1"/>
    <col min="2" max="2" width="27" style="12" customWidth="1"/>
    <col min="3" max="3" width="24.33203125" style="12" customWidth="1"/>
    <col min="4" max="4" width="23.44140625" style="12" customWidth="1"/>
    <col min="5" max="5" width="28.6640625" style="12" customWidth="1"/>
    <col min="6" max="6" width="43.88671875" style="12" customWidth="1"/>
    <col min="7" max="7" width="72.6640625" style="12" customWidth="1"/>
    <col min="8" max="16384" width="9.109375" style="12"/>
  </cols>
  <sheetData>
    <row r="13" spans="2:3" ht="15" thickBot="1"/>
    <row r="14" spans="2:3" ht="26.25" customHeight="1" thickBot="1">
      <c r="B14" s="537" t="s">
        <v>171</v>
      </c>
      <c r="C14" s="126" t="s">
        <v>175</v>
      </c>
    </row>
    <row r="15" spans="2:3" ht="26.25" customHeight="1" thickBot="1">
      <c r="C15" s="128" t="s">
        <v>406</v>
      </c>
    </row>
    <row r="16" spans="2:3" ht="27" customHeight="1" thickBot="1">
      <c r="C16" s="569" t="s">
        <v>550</v>
      </c>
    </row>
    <row r="19" spans="2:8" ht="15.6">
      <c r="B19" s="537" t="s">
        <v>618</v>
      </c>
    </row>
    <row r="20" spans="2:8" ht="13.5" customHeight="1"/>
    <row r="21" spans="2:8" ht="41.1" customHeight="1">
      <c r="B21" s="825" t="s">
        <v>680</v>
      </c>
      <c r="C21" s="825"/>
      <c r="D21" s="825"/>
      <c r="E21" s="825"/>
      <c r="F21" s="825"/>
      <c r="G21" s="825"/>
      <c r="H21" s="825"/>
    </row>
    <row r="23" spans="2:8" s="609" customFormat="1" ht="15.6">
      <c r="B23" s="619" t="s">
        <v>545</v>
      </c>
      <c r="C23" s="619" t="s">
        <v>560</v>
      </c>
      <c r="D23" s="619" t="s">
        <v>544</v>
      </c>
      <c r="E23" s="834" t="s">
        <v>34</v>
      </c>
      <c r="F23" s="835"/>
      <c r="G23" s="834" t="s">
        <v>543</v>
      </c>
      <c r="H23" s="835"/>
    </row>
    <row r="24" spans="2:8">
      <c r="B24" s="608">
        <v>1</v>
      </c>
      <c r="C24" s="644" t="s">
        <v>169</v>
      </c>
      <c r="D24" s="607" t="s">
        <v>762</v>
      </c>
      <c r="E24" s="830" t="s">
        <v>763</v>
      </c>
      <c r="F24" s="831"/>
      <c r="G24" s="832" t="s">
        <v>764</v>
      </c>
      <c r="H24" s="833"/>
    </row>
    <row r="25" spans="2:8">
      <c r="B25" s="608">
        <v>2</v>
      </c>
      <c r="C25" s="644" t="s">
        <v>368</v>
      </c>
      <c r="D25" s="607" t="s">
        <v>827</v>
      </c>
      <c r="E25" s="830" t="s">
        <v>828</v>
      </c>
      <c r="F25" s="831"/>
      <c r="G25" s="832" t="s">
        <v>835</v>
      </c>
      <c r="H25" s="833"/>
    </row>
    <row r="26" spans="2:8" ht="28.8">
      <c r="B26" s="795">
        <v>3</v>
      </c>
      <c r="C26" s="796" t="s">
        <v>368</v>
      </c>
      <c r="D26" s="797" t="s">
        <v>829</v>
      </c>
      <c r="E26" s="838" t="s">
        <v>830</v>
      </c>
      <c r="F26" s="839"/>
      <c r="G26" s="836" t="s">
        <v>765</v>
      </c>
      <c r="H26" s="837"/>
    </row>
    <row r="27" spans="2:8">
      <c r="B27" s="608">
        <v>4</v>
      </c>
      <c r="C27" s="644" t="s">
        <v>368</v>
      </c>
      <c r="D27" s="607" t="s">
        <v>831</v>
      </c>
      <c r="E27" s="830" t="s">
        <v>832</v>
      </c>
      <c r="F27" s="831"/>
      <c r="G27" s="832" t="s">
        <v>833</v>
      </c>
      <c r="H27" s="833"/>
    </row>
    <row r="28" spans="2:8">
      <c r="B28" s="608">
        <v>5</v>
      </c>
      <c r="C28" s="644" t="s">
        <v>369</v>
      </c>
      <c r="D28" s="607" t="s">
        <v>834</v>
      </c>
      <c r="E28" s="830" t="s">
        <v>828</v>
      </c>
      <c r="F28" s="831"/>
      <c r="G28" s="832" t="s">
        <v>835</v>
      </c>
      <c r="H28" s="833"/>
    </row>
    <row r="29" spans="2:8" ht="28.8">
      <c r="B29" s="795">
        <v>6</v>
      </c>
      <c r="C29" s="796" t="s">
        <v>369</v>
      </c>
      <c r="D29" s="797" t="s">
        <v>836</v>
      </c>
      <c r="E29" s="838" t="s">
        <v>837</v>
      </c>
      <c r="F29" s="839"/>
      <c r="G29" s="836" t="s">
        <v>838</v>
      </c>
      <c r="H29" s="837"/>
    </row>
    <row r="30" spans="2:8">
      <c r="B30" s="608">
        <v>7</v>
      </c>
      <c r="C30" s="644" t="s">
        <v>369</v>
      </c>
      <c r="D30" s="607" t="s">
        <v>839</v>
      </c>
      <c r="E30" s="830" t="s">
        <v>751</v>
      </c>
      <c r="F30" s="831"/>
      <c r="G30" s="832" t="s">
        <v>844</v>
      </c>
      <c r="H30" s="833"/>
    </row>
    <row r="31" spans="2:8">
      <c r="B31" s="608">
        <v>8</v>
      </c>
      <c r="C31" s="644" t="s">
        <v>369</v>
      </c>
      <c r="D31" s="607" t="s">
        <v>840</v>
      </c>
      <c r="E31" s="830" t="s">
        <v>832</v>
      </c>
      <c r="F31" s="831"/>
      <c r="G31" s="832" t="s">
        <v>833</v>
      </c>
      <c r="H31" s="833"/>
    </row>
    <row r="32" spans="2:8">
      <c r="B32" s="608">
        <v>9</v>
      </c>
      <c r="C32" s="644" t="s">
        <v>370</v>
      </c>
      <c r="D32" s="607" t="s">
        <v>766</v>
      </c>
      <c r="E32" s="830" t="s">
        <v>767</v>
      </c>
      <c r="F32" s="831"/>
      <c r="G32" s="832" t="s">
        <v>768</v>
      </c>
      <c r="H32" s="833"/>
    </row>
    <row r="33" spans="2:8">
      <c r="B33" s="608">
        <v>10</v>
      </c>
      <c r="C33" s="644" t="s">
        <v>841</v>
      </c>
      <c r="D33" s="607" t="s">
        <v>842</v>
      </c>
      <c r="E33" s="830" t="s">
        <v>843</v>
      </c>
      <c r="F33" s="831"/>
      <c r="G33" s="832" t="s">
        <v>844</v>
      </c>
      <c r="H33" s="833"/>
    </row>
    <row r="34" spans="2:8">
      <c r="B34" s="608" t="s">
        <v>479</v>
      </c>
      <c r="C34" s="644" t="s">
        <v>752</v>
      </c>
      <c r="D34" s="607" t="s">
        <v>753</v>
      </c>
      <c r="E34" s="830" t="s">
        <v>754</v>
      </c>
      <c r="F34" s="831"/>
      <c r="G34" s="832" t="s">
        <v>755</v>
      </c>
      <c r="H34" s="833"/>
    </row>
    <row r="36" spans="2:8" ht="30.75" customHeight="1">
      <c r="B36" s="537" t="s">
        <v>614</v>
      </c>
    </row>
    <row r="37" spans="2:8" ht="23.25" customHeight="1">
      <c r="B37" s="568" t="s">
        <v>619</v>
      </c>
      <c r="C37" s="605"/>
      <c r="D37" s="605"/>
      <c r="E37" s="605"/>
      <c r="F37" s="605"/>
      <c r="G37" s="605"/>
      <c r="H37" s="605"/>
    </row>
    <row r="39" spans="2:8" s="90" customFormat="1" ht="15.6">
      <c r="B39" s="619" t="s">
        <v>545</v>
      </c>
      <c r="C39" s="619" t="s">
        <v>560</v>
      </c>
      <c r="D39" s="619" t="s">
        <v>544</v>
      </c>
      <c r="E39" s="834" t="s">
        <v>34</v>
      </c>
      <c r="F39" s="835"/>
      <c r="G39" s="834" t="s">
        <v>543</v>
      </c>
      <c r="H39" s="835"/>
    </row>
    <row r="40" spans="2:8">
      <c r="B40" s="608">
        <v>1</v>
      </c>
      <c r="C40" s="644"/>
      <c r="D40" s="607"/>
      <c r="E40" s="830"/>
      <c r="F40" s="831"/>
      <c r="G40" s="832"/>
      <c r="H40" s="833"/>
    </row>
    <row r="41" spans="2:8">
      <c r="B41" s="608">
        <v>2</v>
      </c>
      <c r="C41" s="644"/>
      <c r="D41" s="607"/>
      <c r="E41" s="830"/>
      <c r="F41" s="831"/>
      <c r="G41" s="832"/>
      <c r="H41" s="833"/>
    </row>
    <row r="42" spans="2:8">
      <c r="B42" s="608">
        <v>3</v>
      </c>
      <c r="C42" s="644"/>
      <c r="D42" s="607"/>
      <c r="E42" s="830"/>
      <c r="F42" s="831"/>
      <c r="G42" s="832"/>
      <c r="H42" s="833"/>
    </row>
    <row r="43" spans="2:8">
      <c r="B43" s="608">
        <v>4</v>
      </c>
      <c r="C43" s="644"/>
      <c r="D43" s="607"/>
      <c r="E43" s="830"/>
      <c r="F43" s="831"/>
      <c r="G43" s="832"/>
      <c r="H43" s="833"/>
    </row>
    <row r="44" spans="2:8">
      <c r="B44" s="608">
        <v>5</v>
      </c>
      <c r="C44" s="644"/>
      <c r="D44" s="607"/>
      <c r="E44" s="830"/>
      <c r="F44" s="831"/>
      <c r="G44" s="832"/>
      <c r="H44" s="833"/>
    </row>
    <row r="45" spans="2:8">
      <c r="B45" s="608">
        <v>6</v>
      </c>
      <c r="C45" s="644"/>
      <c r="D45" s="607"/>
      <c r="E45" s="830"/>
      <c r="F45" s="831"/>
      <c r="G45" s="832"/>
      <c r="H45" s="833"/>
    </row>
    <row r="46" spans="2:8">
      <c r="B46" s="608">
        <v>7</v>
      </c>
      <c r="C46" s="644"/>
      <c r="D46" s="607"/>
      <c r="E46" s="830"/>
      <c r="F46" s="831"/>
      <c r="G46" s="832"/>
      <c r="H46" s="833"/>
    </row>
    <row r="47" spans="2:8">
      <c r="B47" s="608">
        <v>8</v>
      </c>
      <c r="C47" s="644"/>
      <c r="D47" s="607"/>
      <c r="E47" s="830"/>
      <c r="F47" s="831"/>
      <c r="G47" s="832"/>
      <c r="H47" s="833"/>
    </row>
    <row r="48" spans="2:8">
      <c r="B48" s="608">
        <v>9</v>
      </c>
      <c r="C48" s="644"/>
      <c r="D48" s="607"/>
      <c r="E48" s="830"/>
      <c r="F48" s="831"/>
      <c r="G48" s="832"/>
      <c r="H48" s="833"/>
    </row>
    <row r="49" spans="2:8">
      <c r="B49" s="608">
        <v>10</v>
      </c>
      <c r="C49" s="644"/>
      <c r="D49" s="607"/>
      <c r="E49" s="830"/>
      <c r="F49" s="831"/>
      <c r="G49" s="832"/>
      <c r="H49" s="833"/>
    </row>
    <row r="50" spans="2:8">
      <c r="B50" s="608" t="s">
        <v>479</v>
      </c>
      <c r="C50" s="644"/>
      <c r="D50" s="607"/>
      <c r="E50" s="830"/>
      <c r="F50" s="831"/>
      <c r="G50" s="832"/>
      <c r="H50" s="833"/>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C40:C50 C24:C32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AF96"/>
  <sheetViews>
    <sheetView topLeftCell="A26" zoomScale="80" zoomScaleNormal="80" workbookViewId="0">
      <selection activeCell="H36" sqref="H36"/>
    </sheetView>
  </sheetViews>
  <sheetFormatPr defaultColWidth="9.109375" defaultRowHeight="14.4"/>
  <cols>
    <col min="1" max="1" width="5.33203125" style="12" customWidth="1"/>
    <col min="2" max="2" width="27.33203125" style="10" customWidth="1"/>
    <col min="3" max="3" width="23" style="10" customWidth="1"/>
    <col min="4" max="4" width="32.33203125" style="12" customWidth="1"/>
    <col min="5" max="5" width="26.33203125" style="12" customWidth="1"/>
    <col min="6" max="6" width="24" style="12" customWidth="1"/>
    <col min="7" max="7" width="21.44140625" style="12" customWidth="1"/>
    <col min="8" max="8" width="24.109375" style="12" customWidth="1"/>
    <col min="9" max="13" width="22.109375" style="12" customWidth="1"/>
    <col min="14" max="14" width="26" style="12" customWidth="1"/>
    <col min="15" max="16" width="22.109375" style="12" customWidth="1"/>
    <col min="17" max="17" width="16.33203125" style="12" customWidth="1"/>
    <col min="18" max="18" width="13.44140625" style="12" customWidth="1"/>
    <col min="19" max="19" width="13.88671875" style="12" customWidth="1"/>
    <col min="20" max="20" width="20" style="12" customWidth="1"/>
    <col min="21" max="21" width="10.109375" style="12" customWidth="1"/>
    <col min="22" max="30" width="14" style="12" customWidth="1"/>
    <col min="31" max="16384" width="9.10937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550</v>
      </c>
      <c r="P7" s="105"/>
      <c r="Q7" s="105"/>
    </row>
    <row r="8" spans="2:17" s="104" customFormat="1" ht="30" customHeight="1">
      <c r="D8" s="574"/>
      <c r="P8" s="105"/>
      <c r="Q8" s="105"/>
    </row>
    <row r="9" spans="2:17" s="2" customFormat="1" ht="24.75" customHeight="1">
      <c r="B9" s="118" t="s">
        <v>411</v>
      </c>
      <c r="C9" s="17"/>
      <c r="D9" s="455">
        <v>2012</v>
      </c>
    </row>
    <row r="10" spans="2:17" s="17" customFormat="1" ht="16.5" customHeight="1"/>
    <row r="11" spans="2:17" s="17" customFormat="1" ht="36.75" customHeight="1">
      <c r="B11" s="840" t="s">
        <v>562</v>
      </c>
      <c r="C11" s="840"/>
      <c r="D11" s="840"/>
      <c r="E11" s="840"/>
      <c r="F11" s="840"/>
      <c r="G11" s="840"/>
      <c r="H11" s="840"/>
      <c r="I11" s="840"/>
      <c r="J11" s="840"/>
      <c r="K11" s="840"/>
      <c r="L11" s="840"/>
      <c r="M11" s="840"/>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GS&gt;50 to 999 kW</v>
      </c>
      <c r="G13" s="243" t="str">
        <f>'1.  LRAMVA Summary'!G52</f>
        <v>Intermediate</v>
      </c>
      <c r="H13" s="243" t="str">
        <f>'1.  LRAMVA Summary'!H52</f>
        <v>Large Use</v>
      </c>
      <c r="I13" s="243" t="str">
        <f>'1.  LRAMVA Summary'!I52</f>
        <v>Embedded Distributor</v>
      </c>
      <c r="J13" s="243" t="str">
        <f>'1.  LRAMVA Summary'!J52</f>
        <v>Unmetered Scattered Load</v>
      </c>
      <c r="K13" s="243" t="str">
        <f>'1.  LRAMVA Summary'!K52</f>
        <v>Sentinel Lighting</v>
      </c>
      <c r="L13" s="243" t="str">
        <f>'1.  LRAMVA Summary'!L52</f>
        <v>Street Lighting</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v>
      </c>
      <c r="H14" s="579" t="str">
        <f>'1.  LRAMVA Summary'!H53</f>
        <v>kW</v>
      </c>
      <c r="I14" s="579" t="str">
        <f>'1.  LRAMVA Summary'!I53</f>
        <v>kW</v>
      </c>
      <c r="J14" s="579" t="str">
        <f>'1.  LRAMVA Summary'!J53</f>
        <v>kWh</v>
      </c>
      <c r="K14" s="579" t="str">
        <f>'1.  LRAMVA Summary'!K53</f>
        <v>kW</v>
      </c>
      <c r="L14" s="579" t="str">
        <f>'1.  LRAMVA Summary'!L53</f>
        <v>kW</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4594000</v>
      </c>
      <c r="D15" s="451">
        <v>1457817</v>
      </c>
      <c r="E15" s="451">
        <v>497827</v>
      </c>
      <c r="F15" s="451">
        <v>438559</v>
      </c>
      <c r="G15" s="451">
        <v>1012174</v>
      </c>
      <c r="H15" s="451">
        <v>958416</v>
      </c>
      <c r="I15" s="451">
        <v>171169</v>
      </c>
      <c r="J15" s="451">
        <v>6100</v>
      </c>
      <c r="K15" s="451">
        <v>2810</v>
      </c>
      <c r="L15" s="451">
        <v>49128</v>
      </c>
      <c r="M15" s="451"/>
      <c r="N15" s="451"/>
      <c r="O15" s="451"/>
      <c r="P15" s="452"/>
      <c r="Q15" s="452"/>
    </row>
    <row r="16" spans="2:17" s="456" customFormat="1" ht="15.75" customHeight="1">
      <c r="B16" s="461" t="s">
        <v>28</v>
      </c>
      <c r="C16" s="626">
        <f>SUM(D16:Q16)</f>
        <v>1044</v>
      </c>
      <c r="D16" s="450"/>
      <c r="E16" s="450"/>
      <c r="F16" s="450">
        <v>265</v>
      </c>
      <c r="G16" s="450">
        <v>384</v>
      </c>
      <c r="H16" s="450">
        <v>296</v>
      </c>
      <c r="I16" s="450">
        <v>73</v>
      </c>
      <c r="J16" s="450"/>
      <c r="K16" s="452">
        <v>1</v>
      </c>
      <c r="L16" s="452">
        <v>25</v>
      </c>
      <c r="M16" s="452"/>
      <c r="N16" s="452"/>
      <c r="O16" s="452"/>
      <c r="P16" s="452"/>
      <c r="Q16" s="452"/>
    </row>
    <row r="17" spans="2:17" s="17" customFormat="1" ht="15.75" customHeight="1"/>
    <row r="18" spans="2:17" s="25" customFormat="1" ht="15.75" customHeight="1">
      <c r="B18" s="191" t="s">
        <v>450</v>
      </c>
      <c r="C18" s="192"/>
      <c r="D18" s="192">
        <f t="shared" ref="D18:E18" si="0">IF(D14="kw",HLOOKUP(D14,D14:D16,3,FALSE),HLOOKUP(D14,D14:D16,2,FALSE))</f>
        <v>1457817</v>
      </c>
      <c r="E18" s="192">
        <f t="shared" si="0"/>
        <v>497827</v>
      </c>
      <c r="F18" s="192">
        <f>IF(F14="kw",HLOOKUP(F14,F14:F16,3,FALSE),HLOOKUP(F14,F14:F16,2,FALSE))</f>
        <v>265</v>
      </c>
      <c r="G18" s="192">
        <f t="shared" ref="G18:Q18" si="1">IF(G14="kw",HLOOKUP(G14,G14:G16,3,FALSE),HLOOKUP(G14,G14:G16,2,FALSE))</f>
        <v>384</v>
      </c>
      <c r="H18" s="192">
        <f t="shared" si="1"/>
        <v>296</v>
      </c>
      <c r="I18" s="192">
        <f t="shared" si="1"/>
        <v>73</v>
      </c>
      <c r="J18" s="192">
        <f t="shared" si="1"/>
        <v>6100</v>
      </c>
      <c r="K18" s="192">
        <f t="shared" si="1"/>
        <v>1</v>
      </c>
      <c r="L18" s="192">
        <f t="shared" si="1"/>
        <v>25</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674</v>
      </c>
      <c r="C20" s="453" t="s">
        <v>746</v>
      </c>
      <c r="D20" s="454"/>
    </row>
    <row r="21" spans="2:17" s="438" customFormat="1" ht="21" customHeight="1">
      <c r="B21" s="460" t="s">
        <v>366</v>
      </c>
      <c r="C21" s="453" t="s">
        <v>719</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v>2018</v>
      </c>
    </row>
    <row r="25" spans="2:17" s="2" customFormat="1" ht="15.75" customHeight="1">
      <c r="D25" s="20"/>
    </row>
    <row r="26" spans="2:17" s="2" customFormat="1" ht="42" customHeight="1">
      <c r="B26" s="840" t="s">
        <v>561</v>
      </c>
      <c r="C26" s="840"/>
      <c r="D26" s="840"/>
      <c r="E26" s="840"/>
      <c r="F26" s="840"/>
      <c r="G26" s="840"/>
      <c r="H26" s="840"/>
      <c r="I26" s="840"/>
      <c r="J26" s="840"/>
      <c r="K26" s="840"/>
      <c r="L26" s="840"/>
      <c r="M26" s="840"/>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GS&gt;50 to 999 kW</v>
      </c>
      <c r="G28" s="243" t="str">
        <f>'1.  LRAMVA Summary'!G52</f>
        <v>Intermediate</v>
      </c>
      <c r="H28" s="243" t="str">
        <f>'1.  LRAMVA Summary'!H52</f>
        <v>Large Use</v>
      </c>
      <c r="I28" s="243" t="str">
        <f>'1.  LRAMVA Summary'!I52</f>
        <v>Embedded Distributor</v>
      </c>
      <c r="J28" s="243" t="str">
        <f>'1.  LRAMVA Summary'!J52</f>
        <v>Unmetered Scattered Load</v>
      </c>
      <c r="K28" s="243" t="str">
        <f>'1.  LRAMVA Summary'!K52</f>
        <v>Sentinel Lighting</v>
      </c>
      <c r="L28" s="243" t="str">
        <f>'1.  LRAMVA Summary'!L52</f>
        <v>Street Lighting</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v>
      </c>
      <c r="H29" s="579" t="str">
        <f>'1.  LRAMVA Summary'!H53</f>
        <v>kW</v>
      </c>
      <c r="I29" s="579" t="str">
        <f>'1.  LRAMVA Summary'!I53</f>
        <v>kW</v>
      </c>
      <c r="J29" s="579" t="str">
        <f>'1.  LRAMVA Summary'!J53</f>
        <v>kWh</v>
      </c>
      <c r="K29" s="579" t="str">
        <f>'1.  LRAMVA Summary'!K53</f>
        <v>kW</v>
      </c>
      <c r="L29" s="579" t="str">
        <f>'1.  LRAMVA Summary'!L53</f>
        <v>kW</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12498024</v>
      </c>
      <c r="D30" s="462">
        <v>1716960</v>
      </c>
      <c r="E30" s="462">
        <v>1712889</v>
      </c>
      <c r="F30" s="462">
        <v>3150670</v>
      </c>
      <c r="G30" s="462">
        <v>1119803</v>
      </c>
      <c r="H30" s="462">
        <v>4797702</v>
      </c>
      <c r="I30" s="462"/>
      <c r="J30" s="462"/>
      <c r="K30" s="462"/>
      <c r="L30" s="462"/>
      <c r="M30" s="462"/>
      <c r="N30" s="462"/>
      <c r="O30" s="462"/>
      <c r="P30" s="462"/>
      <c r="Q30" s="452"/>
    </row>
    <row r="31" spans="2:17" s="463" customFormat="1" ht="15" customHeight="1">
      <c r="B31" s="461" t="s">
        <v>28</v>
      </c>
      <c r="C31" s="626">
        <f>SUM(D31:Q31)</f>
        <v>14078</v>
      </c>
      <c r="D31" s="450"/>
      <c r="E31" s="450"/>
      <c r="F31" s="450">
        <v>6608</v>
      </c>
      <c r="G31" s="450">
        <v>1675</v>
      </c>
      <c r="H31" s="450">
        <v>5795</v>
      </c>
      <c r="I31" s="450"/>
      <c r="J31" s="450"/>
      <c r="K31" s="452"/>
      <c r="L31" s="452"/>
      <c r="M31" s="452"/>
      <c r="N31" s="452"/>
      <c r="O31" s="452"/>
      <c r="P31" s="452"/>
      <c r="Q31" s="452"/>
    </row>
    <row r="32" spans="2:17" s="17" customFormat="1" ht="15.75" customHeight="1"/>
    <row r="33" spans="2:32" s="25" customFormat="1" ht="15.75" customHeight="1">
      <c r="B33" s="191" t="s">
        <v>450</v>
      </c>
      <c r="C33" s="192"/>
      <c r="D33" s="192">
        <f>IF(D29="kw",HLOOKUP(D29,D29:D31,3,FALSE),HLOOKUP(D29,D29:D31,2,FALSE))</f>
        <v>1716960</v>
      </c>
      <c r="E33" s="192">
        <f>IF(E29="kw",HLOOKUP(E29,E29:E31,3,FALSE),HLOOKUP(E29,E29:E31,2,FALSE))</f>
        <v>1712889</v>
      </c>
      <c r="F33" s="192">
        <f>IF(F29="kw",HLOOKUP(F29,F29:F31,3,FALSE),HLOOKUP(F29,F29:F31,2,FALSE))</f>
        <v>6608</v>
      </c>
      <c r="G33" s="192">
        <f>IF(G29="kw",HLOOKUP(G29,G29:G31,3,FALSE),HLOOKUP(G29,G29:G31,2,FALSE))</f>
        <v>1675</v>
      </c>
      <c r="H33" s="192">
        <f t="shared" ref="H33:Q33" si="2">IF(H29="kw",HLOOKUP(H29,H29:H31,3,FALSE),HLOOKUP(H29,H29:H31,2,FALSE))</f>
        <v>5795</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674</v>
      </c>
      <c r="C35" s="453" t="s">
        <v>714</v>
      </c>
      <c r="D35" s="454"/>
      <c r="E35" s="93"/>
      <c r="F35" s="93"/>
      <c r="G35" s="93"/>
      <c r="H35" s="93"/>
      <c r="I35" s="93"/>
      <c r="J35" s="93"/>
      <c r="K35" s="93"/>
      <c r="L35" s="93"/>
      <c r="M35" s="93"/>
      <c r="N35" s="93"/>
      <c r="O35" s="93"/>
      <c r="P35" s="93"/>
      <c r="Q35" s="93"/>
    </row>
    <row r="36" spans="2:32" s="438" customFormat="1" ht="21" customHeight="1">
      <c r="B36" s="460" t="s">
        <v>366</v>
      </c>
      <c r="C36" s="453" t="s">
        <v>715</v>
      </c>
      <c r="D36" s="454"/>
    </row>
    <row r="37" spans="2:32" s="17" customFormat="1" ht="15.75" customHeight="1">
      <c r="B37" s="166"/>
      <c r="C37" s="167"/>
      <c r="D37" s="163"/>
      <c r="R37" s="163"/>
    </row>
    <row r="38" spans="2:32" s="17" customFormat="1" ht="15.75" customHeight="1">
      <c r="B38" s="166"/>
      <c r="C38" s="166"/>
      <c r="D38" s="163"/>
      <c r="R38" s="163"/>
    </row>
    <row r="39" spans="2:32" s="20" customFormat="1" ht="15.6">
      <c r="B39" s="118" t="s">
        <v>452</v>
      </c>
      <c r="C39" s="35"/>
      <c r="D39" s="34"/>
      <c r="E39" s="39"/>
      <c r="F39" s="40"/>
    </row>
    <row r="40" spans="2:32" s="70" customFormat="1" ht="39" customHeight="1">
      <c r="B40" s="840" t="s">
        <v>612</v>
      </c>
      <c r="C40" s="840"/>
      <c r="D40" s="840"/>
      <c r="E40" s="840"/>
      <c r="F40" s="840"/>
      <c r="G40" s="840"/>
      <c r="H40" s="840"/>
      <c r="I40" s="840"/>
      <c r="J40" s="840"/>
      <c r="K40" s="840"/>
      <c r="L40" s="840"/>
      <c r="M40" s="840"/>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609</v>
      </c>
      <c r="D42" s="243" t="str">
        <f>'1.  LRAMVA Summary'!D52</f>
        <v>Residential</v>
      </c>
      <c r="E42" s="243" t="str">
        <f>'1.  LRAMVA Summary'!E52</f>
        <v>GS&lt;50 kW</v>
      </c>
      <c r="F42" s="243" t="str">
        <f>'1.  LRAMVA Summary'!F52</f>
        <v>GS&gt;50 to 999 kW</v>
      </c>
      <c r="G42" s="243" t="str">
        <f>'1.  LRAMVA Summary'!G52</f>
        <v>Intermediate</v>
      </c>
      <c r="H42" s="243" t="str">
        <f>'1.  LRAMVA Summary'!H52</f>
        <v>Large Use</v>
      </c>
      <c r="I42" s="243" t="str">
        <f>'1.  LRAMVA Summary'!I52</f>
        <v>Embedded Distributor</v>
      </c>
      <c r="J42" s="243" t="str">
        <f>'1.  LRAMVA Summary'!J52</f>
        <v>Unmetered Scattered Load</v>
      </c>
      <c r="K42" s="243" t="str">
        <f>'1.  LRAMVA Summary'!K52</f>
        <v>Sentinel Lighting</v>
      </c>
      <c r="L42" s="243" t="str">
        <f>'1.  LRAMVA Summary'!L52</f>
        <v>Street Lighting</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v>
      </c>
      <c r="H43" s="583" t="str">
        <f>'1.  LRAMVA Summary'!H53</f>
        <v>kW</v>
      </c>
      <c r="I43" s="583" t="str">
        <f>'1.  LRAMVA Summary'!I53</f>
        <v>kW</v>
      </c>
      <c r="J43" s="583" t="str">
        <f>'1.  LRAMVA Summary'!J53</f>
        <v>kWh</v>
      </c>
      <c r="K43" s="583" t="str">
        <f>'1.  LRAMVA Summary'!K53</f>
        <v>kW</v>
      </c>
      <c r="L43" s="583" t="str">
        <f>'1.  LRAMVA Summary'!L53</f>
        <v>kW</v>
      </c>
      <c r="M43" s="583">
        <f>'1.  LRAMVA Summary'!M53</f>
        <v>0</v>
      </c>
      <c r="N43" s="583">
        <f>'1.  LRAMVA Summary'!N53</f>
        <v>0</v>
      </c>
      <c r="O43" s="583">
        <f>'1.  LRAMVA Summary'!O53</f>
        <v>0</v>
      </c>
      <c r="P43" s="583">
        <f>'1.  LRAMVA Summary'!P53</f>
        <v>0</v>
      </c>
      <c r="Q43" s="584">
        <f>'1.  LRAMVA Summary'!Q53</f>
        <v>0</v>
      </c>
      <c r="R43" s="169"/>
    </row>
    <row r="44" spans="2:32" s="17" customFormat="1" ht="15.6">
      <c r="B44" s="170">
        <v>2011</v>
      </c>
      <c r="C44" s="53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6">
      <c r="B45" s="170">
        <v>2012</v>
      </c>
      <c r="C45" s="53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6">
      <c r="B46" s="171">
        <v>2013</v>
      </c>
      <c r="C46" s="534"/>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6">
      <c r="B47" s="171">
        <v>2014</v>
      </c>
      <c r="C47" s="534"/>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6">
      <c r="B48" s="171">
        <v>2015</v>
      </c>
      <c r="C48" s="534"/>
      <c r="D48" s="190">
        <f t="shared" ref="D48:Q48" si="7">IF(ISBLANK($C$48),0,IF($C$48=$D$9,HLOOKUP(D43,D14:D18,5,FALSE),HLOOKUP(D43,D29:D33,5,FALSE)))</f>
        <v>0</v>
      </c>
      <c r="E48" s="190">
        <f t="shared" si="7"/>
        <v>0</v>
      </c>
      <c r="F48" s="190">
        <f t="shared" si="7"/>
        <v>0</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6">
      <c r="B49" s="171">
        <v>2016</v>
      </c>
      <c r="C49" s="534"/>
      <c r="D49" s="190">
        <f t="shared" ref="D49:Q49" si="8">IF(ISBLANK($C$49),0,IF($C$49=$D$9,HLOOKUP(D43,D14:D18,5,FALSE),HLOOKUP(D43,D29:D33,5,FALSE)))</f>
        <v>0</v>
      </c>
      <c r="E49" s="190">
        <f t="shared" si="8"/>
        <v>0</v>
      </c>
      <c r="F49" s="190">
        <f t="shared" si="8"/>
        <v>0</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6">
      <c r="B50" s="171">
        <v>2017</v>
      </c>
      <c r="C50" s="534">
        <v>2013</v>
      </c>
      <c r="D50" s="190">
        <f t="shared" ref="D50:I50" si="9">IF(ISBLANK($C$50),0,IF($C$50=$D$9,HLOOKUP(D43,D14:D18,5,FALSE),HLOOKUP(D43,D29:D33,5,FALSE)))</f>
        <v>1716960</v>
      </c>
      <c r="E50" s="190">
        <f t="shared" si="9"/>
        <v>1712889</v>
      </c>
      <c r="F50" s="190">
        <f t="shared" si="9"/>
        <v>6608</v>
      </c>
      <c r="G50" s="190">
        <f t="shared" si="9"/>
        <v>1675</v>
      </c>
      <c r="H50" s="190">
        <f t="shared" si="9"/>
        <v>5795</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6">
      <c r="B51" s="171">
        <v>2018</v>
      </c>
      <c r="C51" s="534">
        <v>2018</v>
      </c>
      <c r="D51" s="190">
        <f t="shared" ref="D51:Q51" si="11">IF(ISBLANK($C$51),0,IF($C$51=$D$9,HLOOKUP(D43,D14:D18,5,FALSE),HLOOKUP(D43,D29:D33,5,FALSE)))</f>
        <v>1716960</v>
      </c>
      <c r="E51" s="190">
        <f t="shared" si="11"/>
        <v>1712889</v>
      </c>
      <c r="F51" s="190">
        <f t="shared" si="11"/>
        <v>6608</v>
      </c>
      <c r="G51" s="190">
        <f t="shared" si="11"/>
        <v>1675</v>
      </c>
      <c r="H51" s="190">
        <f t="shared" si="11"/>
        <v>5795</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6" hidden="1">
      <c r="B52" s="171">
        <v>2019</v>
      </c>
      <c r="C52" s="534"/>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6" hidden="1">
      <c r="B53" s="171">
        <v>2020</v>
      </c>
      <c r="C53" s="534"/>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535</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Z136"/>
  <sheetViews>
    <sheetView zoomScale="80" zoomScaleNormal="80" workbookViewId="0">
      <pane ySplit="14" topLeftCell="A120" activePane="bottomLeft" state="frozen"/>
      <selection pane="bottomLeft" activeCell="B135" sqref="B135"/>
    </sheetView>
  </sheetViews>
  <sheetFormatPr defaultColWidth="9.109375" defaultRowHeight="14.4" outlineLevelRow="1"/>
  <cols>
    <col min="1" max="1" width="6.44140625" style="4" customWidth="1"/>
    <col min="2" max="2" width="36.44140625" style="5" customWidth="1"/>
    <col min="3" max="3" width="16.88671875" style="78" customWidth="1"/>
    <col min="4" max="5" width="17.88671875" style="5" customWidth="1"/>
    <col min="6" max="6" width="18.6640625" style="5" customWidth="1"/>
    <col min="7" max="8" width="15.44140625" style="5" customWidth="1"/>
    <col min="9" max="9" width="17.33203125" style="5" customWidth="1"/>
    <col min="10" max="13" width="15.88671875" style="5" customWidth="1"/>
    <col min="14" max="14" width="18.88671875" style="5" customWidth="1"/>
    <col min="15" max="15" width="16.44140625" style="5" customWidth="1"/>
    <col min="16" max="16" width="17.109375" style="5" customWidth="1"/>
    <col min="17" max="16384" width="9.10937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46" t="s">
        <v>171</v>
      </c>
      <c r="C4" s="85" t="s">
        <v>175</v>
      </c>
      <c r="D4" s="85"/>
      <c r="E4" s="49"/>
    </row>
    <row r="5" spans="1:26" s="18" customFormat="1" ht="26.25" hidden="1" customHeight="1" outlineLevel="1" thickBot="1">
      <c r="A5" s="4"/>
      <c r="B5" s="846"/>
      <c r="C5" s="86" t="s">
        <v>172</v>
      </c>
      <c r="D5" s="86"/>
      <c r="E5" s="49"/>
    </row>
    <row r="6" spans="1:26" ht="26.25" hidden="1" customHeight="1" outlineLevel="1" thickBot="1">
      <c r="B6" s="846"/>
      <c r="C6" s="849" t="s">
        <v>550</v>
      </c>
      <c r="D6" s="850"/>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526</v>
      </c>
      <c r="C8" s="594" t="s">
        <v>481</v>
      </c>
      <c r="D8" s="593"/>
      <c r="M8" s="6"/>
      <c r="N8" s="6"/>
      <c r="O8" s="6"/>
      <c r="P8" s="6"/>
      <c r="Q8" s="6"/>
      <c r="R8" s="6"/>
      <c r="S8" s="6"/>
      <c r="T8" s="6"/>
      <c r="U8" s="6"/>
      <c r="V8" s="6"/>
      <c r="W8" s="6"/>
      <c r="X8" s="6"/>
      <c r="Y8" s="6"/>
      <c r="Z8" s="6"/>
    </row>
    <row r="9" spans="1:26" s="18" customFormat="1" ht="19.5" hidden="1" customHeight="1" outlineLevel="1">
      <c r="A9" s="4"/>
      <c r="B9" s="540"/>
      <c r="C9" s="594" t="s">
        <v>527</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482</v>
      </c>
      <c r="O11" s="552"/>
    </row>
    <row r="12" spans="1:26" ht="58.5" customHeight="1">
      <c r="B12" s="844" t="s">
        <v>620</v>
      </c>
      <c r="C12" s="844"/>
      <c r="D12" s="844"/>
      <c r="E12" s="844"/>
      <c r="F12" s="844"/>
      <c r="G12" s="844"/>
      <c r="H12" s="844"/>
      <c r="I12" s="844"/>
      <c r="J12" s="844"/>
      <c r="K12" s="844"/>
      <c r="L12" s="844"/>
      <c r="M12" s="844"/>
      <c r="N12" s="844"/>
      <c r="O12" s="844"/>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564</v>
      </c>
      <c r="E14" s="472" t="s">
        <v>565</v>
      </c>
      <c r="F14" s="472" t="s">
        <v>566</v>
      </c>
      <c r="G14" s="472" t="s">
        <v>567</v>
      </c>
      <c r="H14" s="472" t="s">
        <v>568</v>
      </c>
      <c r="I14" s="472" t="s">
        <v>569</v>
      </c>
      <c r="J14" s="472" t="s">
        <v>710</v>
      </c>
      <c r="K14" s="472" t="s">
        <v>709</v>
      </c>
      <c r="L14" s="472" t="s">
        <v>705</v>
      </c>
      <c r="M14" s="472" t="s">
        <v>711</v>
      </c>
      <c r="N14" s="472" t="s">
        <v>708</v>
      </c>
      <c r="O14" s="472" t="s">
        <v>570</v>
      </c>
      <c r="P14" s="7"/>
    </row>
    <row r="15" spans="1:26" s="7" customFormat="1" ht="18.75" customHeight="1">
      <c r="B15" s="473" t="s">
        <v>188</v>
      </c>
      <c r="C15" s="847"/>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558</v>
      </c>
      <c r="C16" s="842"/>
      <c r="D16" s="477"/>
      <c r="E16" s="477"/>
      <c r="F16" s="477"/>
      <c r="G16" s="477"/>
      <c r="H16" s="477"/>
      <c r="I16" s="477"/>
      <c r="J16" s="477">
        <v>4</v>
      </c>
      <c r="K16" s="477">
        <v>4</v>
      </c>
      <c r="L16" s="477">
        <v>4</v>
      </c>
      <c r="M16" s="477">
        <v>4</v>
      </c>
      <c r="N16" s="477">
        <v>4</v>
      </c>
      <c r="O16" s="478">
        <v>4</v>
      </c>
    </row>
    <row r="17" spans="1:15" s="111" customFormat="1" ht="17.25" customHeight="1">
      <c r="B17" s="479" t="s">
        <v>559</v>
      </c>
      <c r="C17" s="848"/>
      <c r="D17" s="112">
        <f>12-D16</f>
        <v>12</v>
      </c>
      <c r="E17" s="112">
        <f>12-E16</f>
        <v>12</v>
      </c>
      <c r="F17" s="112">
        <f t="shared" ref="F17:K17" si="0">12-F16</f>
        <v>12</v>
      </c>
      <c r="G17" s="112">
        <f t="shared" si="0"/>
        <v>12</v>
      </c>
      <c r="H17" s="112">
        <f t="shared" si="0"/>
        <v>12</v>
      </c>
      <c r="I17" s="112">
        <f t="shared" si="0"/>
        <v>12</v>
      </c>
      <c r="J17" s="112">
        <f t="shared" si="0"/>
        <v>8</v>
      </c>
      <c r="K17" s="112">
        <f t="shared" si="0"/>
        <v>8</v>
      </c>
      <c r="L17" s="112">
        <f t="shared" ref="L17:O17" si="1">12-L16</f>
        <v>8</v>
      </c>
      <c r="M17" s="112">
        <f t="shared" si="1"/>
        <v>8</v>
      </c>
      <c r="N17" s="112">
        <f t="shared" si="1"/>
        <v>8</v>
      </c>
      <c r="O17" s="113">
        <f t="shared" si="1"/>
        <v>8</v>
      </c>
    </row>
    <row r="18" spans="1:15" s="7" customFormat="1" ht="17.25" customHeight="1">
      <c r="B18" s="480" t="str">
        <f>'1.  LRAMVA Summary'!B29</f>
        <v>Residential</v>
      </c>
      <c r="C18" s="841" t="str">
        <f>'2. LRAMVA Threshold'!D43</f>
        <v>kWh</v>
      </c>
      <c r="D18" s="46"/>
      <c r="E18" s="46"/>
      <c r="F18" s="46"/>
      <c r="G18" s="46"/>
      <c r="H18" s="46"/>
      <c r="I18" s="46"/>
      <c r="J18" s="46">
        <v>1.3899999999999999E-2</v>
      </c>
      <c r="K18" s="46">
        <v>9.4000000000000004E-3</v>
      </c>
      <c r="L18" s="46">
        <v>5.1000000000000004E-3</v>
      </c>
      <c r="M18" s="46"/>
      <c r="N18" s="46"/>
      <c r="O18" s="69"/>
    </row>
    <row r="19" spans="1:15" s="7" customFormat="1" ht="15" customHeight="1" outlineLevel="1">
      <c r="B19" s="536" t="s">
        <v>510</v>
      </c>
      <c r="C19" s="842"/>
      <c r="D19" s="46"/>
      <c r="E19" s="46"/>
      <c r="F19" s="46"/>
      <c r="G19" s="46"/>
      <c r="H19" s="46"/>
      <c r="I19" s="46"/>
      <c r="J19" s="46"/>
      <c r="K19" s="46"/>
      <c r="L19" s="46"/>
      <c r="M19" s="46"/>
      <c r="N19" s="46"/>
      <c r="O19" s="69"/>
    </row>
    <row r="20" spans="1:15" s="7" customFormat="1" ht="15" customHeight="1" outlineLevel="1">
      <c r="B20" s="536" t="s">
        <v>511</v>
      </c>
      <c r="C20" s="842"/>
      <c r="D20" s="46"/>
      <c r="E20" s="46"/>
      <c r="F20" s="46"/>
      <c r="G20" s="46"/>
      <c r="H20" s="46"/>
      <c r="I20" s="46"/>
      <c r="J20" s="46"/>
      <c r="K20" s="46"/>
      <c r="L20" s="46"/>
      <c r="M20" s="46"/>
      <c r="N20" s="46"/>
      <c r="O20" s="69"/>
    </row>
    <row r="21" spans="1:15" s="7" customFormat="1" ht="15" customHeight="1" outlineLevel="1">
      <c r="B21" s="536" t="s">
        <v>489</v>
      </c>
      <c r="C21" s="842"/>
      <c r="D21" s="46"/>
      <c r="E21" s="46"/>
      <c r="F21" s="46"/>
      <c r="G21" s="46"/>
      <c r="H21" s="46"/>
      <c r="I21" s="46"/>
      <c r="J21" s="46"/>
      <c r="K21" s="46"/>
      <c r="L21" s="46"/>
      <c r="M21" s="46"/>
      <c r="N21" s="46"/>
      <c r="O21" s="69"/>
    </row>
    <row r="22" spans="1:15" s="7" customFormat="1" ht="14.25" customHeight="1">
      <c r="B22" s="536" t="s">
        <v>512</v>
      </c>
      <c r="C22" s="843"/>
      <c r="D22" s="65">
        <f>SUM(D18:D21)</f>
        <v>0</v>
      </c>
      <c r="E22" s="65">
        <f>SUM(E18:E21)</f>
        <v>0</v>
      </c>
      <c r="F22" s="65">
        <f>SUM(F18:F21)</f>
        <v>0</v>
      </c>
      <c r="G22" s="65">
        <f t="shared" ref="G22:N22" si="2">SUM(G18:G21)</f>
        <v>0</v>
      </c>
      <c r="H22" s="65">
        <f t="shared" si="2"/>
        <v>0</v>
      </c>
      <c r="I22" s="65">
        <f t="shared" si="2"/>
        <v>0</v>
      </c>
      <c r="J22" s="65">
        <f t="shared" si="2"/>
        <v>1.3899999999999999E-2</v>
      </c>
      <c r="K22" s="65">
        <f t="shared" si="2"/>
        <v>9.4000000000000004E-3</v>
      </c>
      <c r="L22" s="65">
        <f t="shared" si="2"/>
        <v>5.1000000000000004E-3</v>
      </c>
      <c r="M22" s="65">
        <f t="shared" si="2"/>
        <v>0</v>
      </c>
      <c r="N22" s="65">
        <f t="shared" si="2"/>
        <v>0</v>
      </c>
      <c r="O22" s="76"/>
    </row>
    <row r="23" spans="1:15" s="63" customFormat="1">
      <c r="A23" s="62"/>
      <c r="B23" s="492" t="s">
        <v>513</v>
      </c>
      <c r="C23" s="482"/>
      <c r="D23" s="483"/>
      <c r="E23" s="484">
        <f>ROUND(SUM(D22*E16+E22*E17)/12,4)</f>
        <v>0</v>
      </c>
      <c r="F23" s="484">
        <f>ROUND(SUM(E22*F16+F22*F17)/12,4)</f>
        <v>0</v>
      </c>
      <c r="G23" s="484">
        <f>ROUND(SUM(F22*G16+G22*G17)/12,4)</f>
        <v>0</v>
      </c>
      <c r="H23" s="484">
        <f>ROUND(SUM(G22*H16+H22*H17)/12,4)</f>
        <v>0</v>
      </c>
      <c r="I23" s="484">
        <f>ROUND(SUM(H22*I16+I22*I17)/12,4)</f>
        <v>0</v>
      </c>
      <c r="J23" s="484">
        <f t="shared" ref="J23:N23" si="3">ROUND(SUM(I22*J16+J22*J17)/12,4)</f>
        <v>9.2999999999999992E-3</v>
      </c>
      <c r="K23" s="484">
        <f t="shared" si="3"/>
        <v>1.09E-2</v>
      </c>
      <c r="L23" s="484">
        <f t="shared" si="3"/>
        <v>6.4999999999999997E-3</v>
      </c>
      <c r="M23" s="484">
        <f t="shared" si="3"/>
        <v>1.6999999999999999E-3</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GS&lt;50 kW</v>
      </c>
      <c r="C25" s="841" t="str">
        <f>'2. LRAMVA Threshold'!E43</f>
        <v>kWh</v>
      </c>
      <c r="D25" s="46"/>
      <c r="E25" s="46"/>
      <c r="F25" s="46"/>
      <c r="G25" s="46"/>
      <c r="H25" s="46"/>
      <c r="I25" s="46"/>
      <c r="J25" s="46">
        <v>1.43E-2</v>
      </c>
      <c r="K25" s="46">
        <v>1.4500000000000001E-2</v>
      </c>
      <c r="L25" s="46">
        <v>1.41E-2</v>
      </c>
      <c r="M25" s="46"/>
      <c r="N25" s="46"/>
      <c r="O25" s="69"/>
    </row>
    <row r="26" spans="1:15" s="18" customFormat="1" outlineLevel="1">
      <c r="A26" s="4"/>
      <c r="B26" s="536" t="s">
        <v>510</v>
      </c>
      <c r="C26" s="842"/>
      <c r="D26" s="46"/>
      <c r="E26" s="46"/>
      <c r="F26" s="46"/>
      <c r="G26" s="46"/>
      <c r="H26" s="46"/>
      <c r="I26" s="46"/>
      <c r="J26" s="46"/>
      <c r="K26" s="46"/>
      <c r="L26" s="46"/>
      <c r="M26" s="46"/>
      <c r="N26" s="46"/>
      <c r="O26" s="69"/>
    </row>
    <row r="27" spans="1:15" s="18" customFormat="1" outlineLevel="1">
      <c r="A27" s="4"/>
      <c r="B27" s="536" t="s">
        <v>511</v>
      </c>
      <c r="C27" s="842"/>
      <c r="D27" s="46"/>
      <c r="E27" s="46"/>
      <c r="F27" s="46"/>
      <c r="G27" s="46"/>
      <c r="H27" s="46"/>
      <c r="I27" s="46"/>
      <c r="J27" s="46"/>
      <c r="K27" s="46"/>
      <c r="L27" s="46"/>
      <c r="M27" s="46"/>
      <c r="N27" s="46"/>
      <c r="O27" s="69"/>
    </row>
    <row r="28" spans="1:15" s="18" customFormat="1" outlineLevel="1">
      <c r="A28" s="4"/>
      <c r="B28" s="536" t="s">
        <v>489</v>
      </c>
      <c r="C28" s="842"/>
      <c r="D28" s="46"/>
      <c r="E28" s="46"/>
      <c r="F28" s="46"/>
      <c r="G28" s="46"/>
      <c r="H28" s="46"/>
      <c r="I28" s="46"/>
      <c r="J28" s="46"/>
      <c r="K28" s="46"/>
      <c r="L28" s="46"/>
      <c r="M28" s="46"/>
      <c r="N28" s="46"/>
      <c r="O28" s="69"/>
    </row>
    <row r="29" spans="1:15" s="18" customFormat="1">
      <c r="A29" s="4"/>
      <c r="B29" s="536" t="s">
        <v>512</v>
      </c>
      <c r="C29" s="843"/>
      <c r="D29" s="65">
        <f>SUM(D25:D28)</f>
        <v>0</v>
      </c>
      <c r="E29" s="65">
        <f t="shared" ref="E29:N29" si="4">SUM(E25:E28)</f>
        <v>0</v>
      </c>
      <c r="F29" s="65">
        <f t="shared" si="4"/>
        <v>0</v>
      </c>
      <c r="G29" s="65">
        <f t="shared" si="4"/>
        <v>0</v>
      </c>
      <c r="H29" s="65">
        <f t="shared" si="4"/>
        <v>0</v>
      </c>
      <c r="I29" s="65">
        <f t="shared" si="4"/>
        <v>0</v>
      </c>
      <c r="J29" s="65">
        <f t="shared" si="4"/>
        <v>1.43E-2</v>
      </c>
      <c r="K29" s="65">
        <f t="shared" si="4"/>
        <v>1.4500000000000001E-2</v>
      </c>
      <c r="L29" s="65">
        <f t="shared" si="4"/>
        <v>1.41E-2</v>
      </c>
      <c r="M29" s="65">
        <f t="shared" si="4"/>
        <v>0</v>
      </c>
      <c r="N29" s="65">
        <f t="shared" si="4"/>
        <v>0</v>
      </c>
      <c r="O29" s="76"/>
    </row>
    <row r="30" spans="1:15" s="18" customFormat="1">
      <c r="A30" s="4"/>
      <c r="B30" s="492" t="s">
        <v>513</v>
      </c>
      <c r="C30" s="488"/>
      <c r="D30" s="71"/>
      <c r="E30" s="484">
        <f>ROUND(SUM(D29*E16+E29*E17)/12,4)</f>
        <v>0</v>
      </c>
      <c r="F30" s="484">
        <f t="shared" ref="F30:N30" si="5">ROUND(SUM(E29*F16+F29*F17)/12,4)</f>
        <v>0</v>
      </c>
      <c r="G30" s="484">
        <f t="shared" si="5"/>
        <v>0</v>
      </c>
      <c r="H30" s="484">
        <f t="shared" si="5"/>
        <v>0</v>
      </c>
      <c r="I30" s="484">
        <f t="shared" si="5"/>
        <v>0</v>
      </c>
      <c r="J30" s="484">
        <f>ROUND(SUM(I29*J16+J29*J17)/12,4)</f>
        <v>9.4999999999999998E-3</v>
      </c>
      <c r="K30" s="484">
        <f t="shared" si="5"/>
        <v>1.44E-2</v>
      </c>
      <c r="L30" s="484">
        <f t="shared" si="5"/>
        <v>1.4200000000000001E-2</v>
      </c>
      <c r="M30" s="484">
        <f t="shared" si="5"/>
        <v>4.7000000000000002E-3</v>
      </c>
      <c r="N30" s="484">
        <f t="shared" si="5"/>
        <v>0</v>
      </c>
      <c r="O30" s="489"/>
    </row>
    <row r="31" spans="1:15" s="18" customFormat="1">
      <c r="A31" s="4"/>
      <c r="B31" s="481"/>
      <c r="C31" s="490"/>
      <c r="D31" s="491"/>
      <c r="E31" s="491"/>
      <c r="F31" s="491"/>
      <c r="G31" s="491"/>
      <c r="H31" s="491"/>
      <c r="I31" s="491"/>
      <c r="J31" s="491"/>
      <c r="K31" s="491"/>
      <c r="L31" s="491"/>
      <c r="M31" s="491"/>
      <c r="N31" s="487"/>
      <c r="O31" s="489"/>
    </row>
    <row r="32" spans="1:15" s="64" customFormat="1">
      <c r="B32" s="604" t="str">
        <f>'1.  LRAMVA Summary'!B31</f>
        <v>GS&gt;50 to 999 kW</v>
      </c>
      <c r="C32" s="841" t="str">
        <f>'2. LRAMVA Threshold'!F43</f>
        <v>kW</v>
      </c>
      <c r="D32" s="46"/>
      <c r="E32" s="46"/>
      <c r="F32" s="46"/>
      <c r="G32" s="46"/>
      <c r="H32" s="46"/>
      <c r="I32" s="46"/>
      <c r="J32" s="46">
        <v>3.0535000000000001</v>
      </c>
      <c r="K32" s="46">
        <v>3.1023999999999998</v>
      </c>
      <c r="L32" s="46">
        <v>2.9893999999999998</v>
      </c>
      <c r="M32" s="46"/>
      <c r="N32" s="46"/>
      <c r="O32" s="69"/>
    </row>
    <row r="33" spans="1:15" s="18" customFormat="1" outlineLevel="1">
      <c r="A33" s="4"/>
      <c r="B33" s="536" t="s">
        <v>510</v>
      </c>
      <c r="C33" s="842"/>
      <c r="D33" s="46"/>
      <c r="E33" s="46"/>
      <c r="F33" s="46"/>
      <c r="G33" s="46"/>
      <c r="H33" s="46"/>
      <c r="I33" s="46"/>
      <c r="J33" s="46"/>
      <c r="K33" s="46"/>
      <c r="L33" s="46"/>
      <c r="M33" s="46"/>
      <c r="N33" s="46"/>
      <c r="O33" s="69"/>
    </row>
    <row r="34" spans="1:15" s="18" customFormat="1" outlineLevel="1">
      <c r="A34" s="4"/>
      <c r="B34" s="536" t="s">
        <v>511</v>
      </c>
      <c r="C34" s="842"/>
      <c r="D34" s="46"/>
      <c r="E34" s="46"/>
      <c r="F34" s="46"/>
      <c r="G34" s="46"/>
      <c r="H34" s="46"/>
      <c r="I34" s="46"/>
      <c r="J34" s="46"/>
      <c r="K34" s="46"/>
      <c r="L34" s="46"/>
      <c r="M34" s="46"/>
      <c r="N34" s="46"/>
      <c r="O34" s="69"/>
    </row>
    <row r="35" spans="1:15" s="18" customFormat="1" outlineLevel="1">
      <c r="A35" s="4"/>
      <c r="B35" s="536" t="s">
        <v>489</v>
      </c>
      <c r="C35" s="842"/>
      <c r="D35" s="46"/>
      <c r="E35" s="46"/>
      <c r="F35" s="46"/>
      <c r="G35" s="46"/>
      <c r="H35" s="46"/>
      <c r="I35" s="46"/>
      <c r="J35" s="46"/>
      <c r="K35" s="46"/>
      <c r="L35" s="46"/>
      <c r="M35" s="46"/>
      <c r="N35" s="46"/>
      <c r="O35" s="69"/>
    </row>
    <row r="36" spans="1:15" s="18" customFormat="1">
      <c r="A36" s="4"/>
      <c r="B36" s="536" t="s">
        <v>512</v>
      </c>
      <c r="C36" s="843"/>
      <c r="D36" s="65">
        <f>SUM(D32:D35)</f>
        <v>0</v>
      </c>
      <c r="E36" s="65">
        <f>SUM(E32:E35)</f>
        <v>0</v>
      </c>
      <c r="F36" s="65">
        <f t="shared" ref="F36:M36" si="6">SUM(F32:F35)</f>
        <v>0</v>
      </c>
      <c r="G36" s="65">
        <f t="shared" si="6"/>
        <v>0</v>
      </c>
      <c r="H36" s="65">
        <f t="shared" si="6"/>
        <v>0</v>
      </c>
      <c r="I36" s="65">
        <f t="shared" si="6"/>
        <v>0</v>
      </c>
      <c r="J36" s="65">
        <f t="shared" si="6"/>
        <v>3.0535000000000001</v>
      </c>
      <c r="K36" s="65">
        <f t="shared" si="6"/>
        <v>3.1023999999999998</v>
      </c>
      <c r="L36" s="65">
        <f t="shared" si="6"/>
        <v>2.9893999999999998</v>
      </c>
      <c r="M36" s="65">
        <f t="shared" si="6"/>
        <v>0</v>
      </c>
      <c r="N36" s="65">
        <f>SUM(N32:N35)</f>
        <v>0</v>
      </c>
      <c r="O36" s="76"/>
    </row>
    <row r="37" spans="1:15" s="18" customFormat="1">
      <c r="A37" s="4"/>
      <c r="B37" s="492" t="s">
        <v>513</v>
      </c>
      <c r="C37" s="488"/>
      <c r="D37" s="71"/>
      <c r="E37" s="484">
        <f t="shared" ref="E37:N37" si="7">ROUND(SUM(D36*E16+E36*E17)/12,4)</f>
        <v>0</v>
      </c>
      <c r="F37" s="484">
        <f t="shared" si="7"/>
        <v>0</v>
      </c>
      <c r="G37" s="484">
        <f t="shared" si="7"/>
        <v>0</v>
      </c>
      <c r="H37" s="484">
        <f t="shared" si="7"/>
        <v>0</v>
      </c>
      <c r="I37" s="484">
        <f t="shared" si="7"/>
        <v>0</v>
      </c>
      <c r="J37" s="484">
        <f t="shared" si="7"/>
        <v>2.0356999999999998</v>
      </c>
      <c r="K37" s="484">
        <f t="shared" si="7"/>
        <v>3.0861000000000001</v>
      </c>
      <c r="L37" s="484">
        <f t="shared" si="7"/>
        <v>3.0270999999999999</v>
      </c>
      <c r="M37" s="484">
        <f t="shared" si="7"/>
        <v>0.99650000000000005</v>
      </c>
      <c r="N37" s="484">
        <f t="shared" si="7"/>
        <v>0</v>
      </c>
      <c r="O37" s="489"/>
    </row>
    <row r="38" spans="1:15" s="70" customFormat="1" ht="15.75" customHeight="1">
      <c r="B38" s="492"/>
      <c r="C38" s="488"/>
      <c r="D38" s="71"/>
      <c r="E38" s="71"/>
      <c r="F38" s="71"/>
      <c r="G38" s="71"/>
      <c r="H38" s="71"/>
      <c r="I38" s="71"/>
      <c r="J38" s="71"/>
      <c r="K38" s="71"/>
      <c r="L38" s="487"/>
      <c r="M38" s="487"/>
      <c r="N38" s="487"/>
      <c r="O38" s="493"/>
    </row>
    <row r="39" spans="1:15" s="64" customFormat="1">
      <c r="A39" s="62"/>
      <c r="B39" s="604" t="str">
        <f>'1.  LRAMVA Summary'!B32</f>
        <v>Intermediate</v>
      </c>
      <c r="C39" s="841" t="str">
        <f>'2. LRAMVA Threshold'!G43</f>
        <v>kW</v>
      </c>
      <c r="D39" s="46"/>
      <c r="E39" s="46"/>
      <c r="F39" s="46"/>
      <c r="G39" s="46"/>
      <c r="H39" s="46"/>
      <c r="I39" s="46"/>
      <c r="J39" s="46">
        <v>4.1497000000000002</v>
      </c>
      <c r="K39" s="46">
        <v>4.2161</v>
      </c>
      <c r="L39" s="46">
        <v>1.5459000000000001</v>
      </c>
      <c r="M39" s="46"/>
      <c r="N39" s="46"/>
      <c r="O39" s="69"/>
    </row>
    <row r="40" spans="1:15" s="18" customFormat="1" outlineLevel="1">
      <c r="A40" s="4"/>
      <c r="B40" s="536" t="s">
        <v>510</v>
      </c>
      <c r="C40" s="842"/>
      <c r="D40" s="46"/>
      <c r="E40" s="46"/>
      <c r="F40" s="46"/>
      <c r="G40" s="46"/>
      <c r="H40" s="46"/>
      <c r="I40" s="46"/>
      <c r="J40" s="46"/>
      <c r="K40" s="46"/>
      <c r="L40" s="46"/>
      <c r="M40" s="46"/>
      <c r="N40" s="46"/>
      <c r="O40" s="69"/>
    </row>
    <row r="41" spans="1:15" s="18" customFormat="1" outlineLevel="1">
      <c r="A41" s="4"/>
      <c r="B41" s="536" t="s">
        <v>511</v>
      </c>
      <c r="C41" s="842"/>
      <c r="D41" s="46"/>
      <c r="E41" s="46"/>
      <c r="F41" s="46"/>
      <c r="G41" s="46"/>
      <c r="H41" s="46"/>
      <c r="I41" s="46"/>
      <c r="J41" s="46"/>
      <c r="K41" s="46"/>
      <c r="L41" s="46"/>
      <c r="M41" s="46"/>
      <c r="N41" s="46"/>
      <c r="O41" s="69"/>
    </row>
    <row r="42" spans="1:15" s="18" customFormat="1" outlineLevel="1">
      <c r="A42" s="4"/>
      <c r="B42" s="536" t="s">
        <v>489</v>
      </c>
      <c r="C42" s="842"/>
      <c r="D42" s="46"/>
      <c r="E42" s="46"/>
      <c r="F42" s="46"/>
      <c r="G42" s="46"/>
      <c r="H42" s="46"/>
      <c r="I42" s="46"/>
      <c r="J42" s="46"/>
      <c r="K42" s="46"/>
      <c r="L42" s="46"/>
      <c r="M42" s="46"/>
      <c r="N42" s="46"/>
      <c r="O42" s="69"/>
    </row>
    <row r="43" spans="1:15" s="18" customFormat="1">
      <c r="A43" s="4"/>
      <c r="B43" s="536" t="s">
        <v>512</v>
      </c>
      <c r="C43" s="843"/>
      <c r="D43" s="65">
        <f>SUM(D39:D42)</f>
        <v>0</v>
      </c>
      <c r="E43" s="65">
        <f t="shared" ref="E43:N43" si="8">SUM(E39:E42)</f>
        <v>0</v>
      </c>
      <c r="F43" s="65">
        <f t="shared" si="8"/>
        <v>0</v>
      </c>
      <c r="G43" s="65">
        <f t="shared" si="8"/>
        <v>0</v>
      </c>
      <c r="H43" s="65">
        <f t="shared" si="8"/>
        <v>0</v>
      </c>
      <c r="I43" s="65">
        <f t="shared" si="8"/>
        <v>0</v>
      </c>
      <c r="J43" s="65">
        <f t="shared" si="8"/>
        <v>4.1497000000000002</v>
      </c>
      <c r="K43" s="65">
        <f t="shared" si="8"/>
        <v>4.2161</v>
      </c>
      <c r="L43" s="65">
        <f t="shared" si="8"/>
        <v>1.5459000000000001</v>
      </c>
      <c r="M43" s="65">
        <f t="shared" si="8"/>
        <v>0</v>
      </c>
      <c r="N43" s="65">
        <f t="shared" si="8"/>
        <v>0</v>
      </c>
      <c r="O43" s="76"/>
    </row>
    <row r="44" spans="1:15" s="14" customFormat="1">
      <c r="A44" s="72"/>
      <c r="B44" s="492" t="s">
        <v>513</v>
      </c>
      <c r="C44" s="488"/>
      <c r="D44" s="71"/>
      <c r="E44" s="484">
        <f t="shared" ref="E44:N44" si="9">ROUND(SUM(D43*E16+E43*E17)/12,4)</f>
        <v>0</v>
      </c>
      <c r="F44" s="484">
        <f t="shared" si="9"/>
        <v>0</v>
      </c>
      <c r="G44" s="484">
        <f t="shared" si="9"/>
        <v>0</v>
      </c>
      <c r="H44" s="484">
        <f t="shared" si="9"/>
        <v>0</v>
      </c>
      <c r="I44" s="484">
        <f t="shared" si="9"/>
        <v>0</v>
      </c>
      <c r="J44" s="484">
        <f t="shared" si="9"/>
        <v>2.7665000000000002</v>
      </c>
      <c r="K44" s="484">
        <f t="shared" si="9"/>
        <v>4.194</v>
      </c>
      <c r="L44" s="484">
        <f t="shared" si="9"/>
        <v>2.4359999999999999</v>
      </c>
      <c r="M44" s="484">
        <f t="shared" si="9"/>
        <v>0.51529999999999998</v>
      </c>
      <c r="N44" s="484">
        <f t="shared" si="9"/>
        <v>0</v>
      </c>
      <c r="O44" s="489"/>
    </row>
    <row r="45" spans="1:15" s="70" customFormat="1">
      <c r="A45" s="72"/>
      <c r="B45" s="492"/>
      <c r="C45" s="488"/>
      <c r="D45" s="71"/>
      <c r="E45" s="71"/>
      <c r="F45" s="71"/>
      <c r="G45" s="71"/>
      <c r="H45" s="71"/>
      <c r="I45" s="71"/>
      <c r="J45" s="71"/>
      <c r="K45" s="71"/>
      <c r="L45" s="487"/>
      <c r="M45" s="487"/>
      <c r="N45" s="487"/>
      <c r="O45" s="493"/>
    </row>
    <row r="46" spans="1:15" s="64" customFormat="1">
      <c r="A46" s="62"/>
      <c r="B46" s="604" t="str">
        <f>'1.  LRAMVA Summary'!B33</f>
        <v>Large Use</v>
      </c>
      <c r="C46" s="841" t="str">
        <f>'2. LRAMVA Threshold'!H43</f>
        <v>kW</v>
      </c>
      <c r="D46" s="46"/>
      <c r="E46" s="46"/>
      <c r="F46" s="46"/>
      <c r="G46" s="46"/>
      <c r="H46" s="46"/>
      <c r="I46" s="46"/>
      <c r="J46" s="46">
        <v>1.8746</v>
      </c>
      <c r="K46" s="46">
        <v>1.9046000000000001</v>
      </c>
      <c r="L46" s="46">
        <v>1.869</v>
      </c>
      <c r="M46" s="46"/>
      <c r="N46" s="46"/>
      <c r="O46" s="69"/>
    </row>
    <row r="47" spans="1:15" s="18" customFormat="1" outlineLevel="1">
      <c r="A47" s="4"/>
      <c r="B47" s="536" t="s">
        <v>510</v>
      </c>
      <c r="C47" s="842"/>
      <c r="D47" s="46"/>
      <c r="E47" s="46"/>
      <c r="F47" s="46"/>
      <c r="G47" s="46"/>
      <c r="H47" s="46"/>
      <c r="I47" s="46"/>
      <c r="J47" s="46"/>
      <c r="K47" s="46"/>
      <c r="L47" s="46"/>
      <c r="M47" s="46"/>
      <c r="N47" s="46"/>
      <c r="O47" s="69"/>
    </row>
    <row r="48" spans="1:15" s="18" customFormat="1" outlineLevel="1">
      <c r="A48" s="4"/>
      <c r="B48" s="536" t="s">
        <v>511</v>
      </c>
      <c r="C48" s="842"/>
      <c r="D48" s="46"/>
      <c r="E48" s="46"/>
      <c r="F48" s="46"/>
      <c r="G48" s="46"/>
      <c r="H48" s="46"/>
      <c r="I48" s="46"/>
      <c r="J48" s="46"/>
      <c r="K48" s="46"/>
      <c r="L48" s="46"/>
      <c r="M48" s="46"/>
      <c r="N48" s="46"/>
      <c r="O48" s="69"/>
    </row>
    <row r="49" spans="1:15" s="18" customFormat="1" outlineLevel="1">
      <c r="A49" s="4"/>
      <c r="B49" s="536" t="s">
        <v>489</v>
      </c>
      <c r="C49" s="842"/>
      <c r="D49" s="46"/>
      <c r="E49" s="46"/>
      <c r="F49" s="46"/>
      <c r="G49" s="46"/>
      <c r="H49" s="46"/>
      <c r="I49" s="46"/>
      <c r="J49" s="46"/>
      <c r="K49" s="46"/>
      <c r="L49" s="46"/>
      <c r="M49" s="46"/>
      <c r="N49" s="46"/>
      <c r="O49" s="69"/>
    </row>
    <row r="50" spans="1:15" s="18" customFormat="1">
      <c r="A50" s="4"/>
      <c r="B50" s="536" t="s">
        <v>512</v>
      </c>
      <c r="C50" s="843"/>
      <c r="D50" s="65">
        <f>SUM(D46:D49)</f>
        <v>0</v>
      </c>
      <c r="E50" s="65">
        <f t="shared" ref="E50:N50" si="10">SUM(E46:E49)</f>
        <v>0</v>
      </c>
      <c r="F50" s="65">
        <f t="shared" si="10"/>
        <v>0</v>
      </c>
      <c r="G50" s="65">
        <f t="shared" si="10"/>
        <v>0</v>
      </c>
      <c r="H50" s="65">
        <f t="shared" si="10"/>
        <v>0</v>
      </c>
      <c r="I50" s="65">
        <f t="shared" si="10"/>
        <v>0</v>
      </c>
      <c r="J50" s="65">
        <f t="shared" si="10"/>
        <v>1.8746</v>
      </c>
      <c r="K50" s="65">
        <f t="shared" si="10"/>
        <v>1.9046000000000001</v>
      </c>
      <c r="L50" s="65">
        <f t="shared" si="10"/>
        <v>1.869</v>
      </c>
      <c r="M50" s="65">
        <f t="shared" si="10"/>
        <v>0</v>
      </c>
      <c r="N50" s="65">
        <f t="shared" si="10"/>
        <v>0</v>
      </c>
      <c r="O50" s="76"/>
    </row>
    <row r="51" spans="1:15" s="14" customFormat="1">
      <c r="A51" s="72"/>
      <c r="B51" s="492" t="s">
        <v>513</v>
      </c>
      <c r="C51" s="488"/>
      <c r="D51" s="71"/>
      <c r="E51" s="484">
        <f t="shared" ref="E51:N51" si="11">ROUND(SUM(D50*E16+E50*E17)/12,4)</f>
        <v>0</v>
      </c>
      <c r="F51" s="484">
        <f t="shared" si="11"/>
        <v>0</v>
      </c>
      <c r="G51" s="484">
        <f t="shared" si="11"/>
        <v>0</v>
      </c>
      <c r="H51" s="484">
        <f t="shared" si="11"/>
        <v>0</v>
      </c>
      <c r="I51" s="484">
        <f t="shared" si="11"/>
        <v>0</v>
      </c>
      <c r="J51" s="484">
        <f t="shared" si="11"/>
        <v>1.2497</v>
      </c>
      <c r="K51" s="484">
        <f t="shared" si="11"/>
        <v>1.8946000000000001</v>
      </c>
      <c r="L51" s="484">
        <f t="shared" si="11"/>
        <v>1.8809</v>
      </c>
      <c r="M51" s="484">
        <f t="shared" si="11"/>
        <v>0.623</v>
      </c>
      <c r="N51" s="484">
        <f t="shared" si="11"/>
        <v>0</v>
      </c>
      <c r="O51" s="489"/>
    </row>
    <row r="52" spans="1:15" s="70" customFormat="1">
      <c r="A52" s="72"/>
      <c r="B52" s="492"/>
      <c r="C52" s="488"/>
      <c r="D52" s="71"/>
      <c r="E52" s="71"/>
      <c r="F52" s="71"/>
      <c r="G52" s="71"/>
      <c r="H52" s="71"/>
      <c r="I52" s="71"/>
      <c r="J52" s="71"/>
      <c r="K52" s="71"/>
      <c r="L52" s="494"/>
      <c r="M52" s="494"/>
      <c r="N52" s="494"/>
      <c r="O52" s="493"/>
    </row>
    <row r="53" spans="1:15" s="64" customFormat="1">
      <c r="A53" s="62"/>
      <c r="B53" s="604" t="str">
        <f>'1.  LRAMVA Summary'!B34</f>
        <v>Embedded Distributor</v>
      </c>
      <c r="C53" s="841" t="str">
        <f>'2. LRAMVA Threshold'!I43</f>
        <v>kW</v>
      </c>
      <c r="D53" s="46"/>
      <c r="E53" s="46"/>
      <c r="F53" s="46"/>
      <c r="G53" s="46"/>
      <c r="H53" s="46"/>
      <c r="I53" s="46"/>
      <c r="J53" s="46">
        <v>3.9983</v>
      </c>
      <c r="K53" s="46">
        <v>4.0622999999999996</v>
      </c>
      <c r="L53" s="46">
        <v>2.9068999999999998</v>
      </c>
      <c r="M53" s="46"/>
      <c r="N53" s="46"/>
      <c r="O53" s="69"/>
    </row>
    <row r="54" spans="1:15" s="18" customFormat="1" outlineLevel="1">
      <c r="A54" s="4"/>
      <c r="B54" s="536" t="s">
        <v>510</v>
      </c>
      <c r="C54" s="842"/>
      <c r="D54" s="46"/>
      <c r="E54" s="46"/>
      <c r="F54" s="46"/>
      <c r="G54" s="46"/>
      <c r="H54" s="46"/>
      <c r="I54" s="46"/>
      <c r="J54" s="46"/>
      <c r="K54" s="46"/>
      <c r="L54" s="46"/>
      <c r="M54" s="46"/>
      <c r="N54" s="46"/>
      <c r="O54" s="69"/>
    </row>
    <row r="55" spans="1:15" s="18" customFormat="1" outlineLevel="1">
      <c r="A55" s="4"/>
      <c r="B55" s="536" t="s">
        <v>511</v>
      </c>
      <c r="C55" s="842"/>
      <c r="D55" s="46"/>
      <c r="E55" s="46"/>
      <c r="F55" s="46"/>
      <c r="G55" s="46"/>
      <c r="H55" s="46"/>
      <c r="I55" s="46"/>
      <c r="J55" s="46"/>
      <c r="K55" s="46"/>
      <c r="L55" s="46"/>
      <c r="M55" s="46"/>
      <c r="N55" s="46"/>
      <c r="O55" s="69"/>
    </row>
    <row r="56" spans="1:15" s="18" customFormat="1" outlineLevel="1">
      <c r="A56" s="4"/>
      <c r="B56" s="536" t="s">
        <v>489</v>
      </c>
      <c r="C56" s="842"/>
      <c r="D56" s="46"/>
      <c r="E56" s="46"/>
      <c r="F56" s="46"/>
      <c r="G56" s="46"/>
      <c r="H56" s="46"/>
      <c r="I56" s="46"/>
      <c r="J56" s="46"/>
      <c r="K56" s="46"/>
      <c r="L56" s="46"/>
      <c r="M56" s="46"/>
      <c r="N56" s="46"/>
      <c r="O56" s="69"/>
    </row>
    <row r="57" spans="1:15" s="18" customFormat="1">
      <c r="A57" s="4"/>
      <c r="B57" s="536" t="s">
        <v>512</v>
      </c>
      <c r="C57" s="843"/>
      <c r="D57" s="65">
        <f>SUM(D53:D56)</f>
        <v>0</v>
      </c>
      <c r="E57" s="65">
        <f t="shared" ref="E57:N57" si="12">SUM(E53:E56)</f>
        <v>0</v>
      </c>
      <c r="F57" s="65">
        <f t="shared" si="12"/>
        <v>0</v>
      </c>
      <c r="G57" s="65">
        <f t="shared" si="12"/>
        <v>0</v>
      </c>
      <c r="H57" s="65">
        <f t="shared" si="12"/>
        <v>0</v>
      </c>
      <c r="I57" s="65">
        <f t="shared" si="12"/>
        <v>0</v>
      </c>
      <c r="J57" s="65">
        <f t="shared" si="12"/>
        <v>3.9983</v>
      </c>
      <c r="K57" s="65">
        <f t="shared" si="12"/>
        <v>4.0622999999999996</v>
      </c>
      <c r="L57" s="65">
        <f t="shared" si="12"/>
        <v>2.9068999999999998</v>
      </c>
      <c r="M57" s="65">
        <f t="shared" si="12"/>
        <v>0</v>
      </c>
      <c r="N57" s="65">
        <f t="shared" si="12"/>
        <v>0</v>
      </c>
      <c r="O57" s="77"/>
    </row>
    <row r="58" spans="1:15" s="14" customFormat="1">
      <c r="A58" s="72"/>
      <c r="B58" s="492" t="s">
        <v>513</v>
      </c>
      <c r="C58" s="488"/>
      <c r="D58" s="71"/>
      <c r="E58" s="484">
        <f t="shared" ref="E58:N58" si="13">ROUND(SUM(D57*E16+E57*E17)/12,4)</f>
        <v>0</v>
      </c>
      <c r="F58" s="484">
        <f t="shared" si="13"/>
        <v>0</v>
      </c>
      <c r="G58" s="484">
        <f t="shared" si="13"/>
        <v>0</v>
      </c>
      <c r="H58" s="484">
        <f t="shared" si="13"/>
        <v>0</v>
      </c>
      <c r="I58" s="484">
        <f t="shared" si="13"/>
        <v>0</v>
      </c>
      <c r="J58" s="484">
        <f t="shared" si="13"/>
        <v>2.6655000000000002</v>
      </c>
      <c r="K58" s="484">
        <f t="shared" si="13"/>
        <v>4.0410000000000004</v>
      </c>
      <c r="L58" s="484">
        <f t="shared" si="13"/>
        <v>3.2919999999999998</v>
      </c>
      <c r="M58" s="484">
        <f t="shared" si="13"/>
        <v>0.96899999999999997</v>
      </c>
      <c r="N58" s="484">
        <f t="shared" si="13"/>
        <v>0</v>
      </c>
      <c r="O58" s="489"/>
    </row>
    <row r="59" spans="1:15" s="70" customFormat="1">
      <c r="A59" s="72"/>
      <c r="B59" s="492"/>
      <c r="C59" s="488"/>
      <c r="D59" s="71"/>
      <c r="E59" s="71"/>
      <c r="F59" s="71"/>
      <c r="G59" s="71"/>
      <c r="H59" s="71"/>
      <c r="I59" s="71"/>
      <c r="J59" s="71"/>
      <c r="K59" s="71"/>
      <c r="L59" s="494"/>
      <c r="M59" s="494"/>
      <c r="N59" s="494"/>
      <c r="O59" s="493"/>
    </row>
    <row r="60" spans="1:15" s="64" customFormat="1">
      <c r="A60" s="62"/>
      <c r="B60" s="604" t="str">
        <f>'1.  LRAMVA Summary'!B35</f>
        <v>Unmetered Scattered Load</v>
      </c>
      <c r="C60" s="841" t="str">
        <f>'2. LRAMVA Threshold'!J43</f>
        <v>kWh</v>
      </c>
      <c r="D60" s="46"/>
      <c r="E60" s="46"/>
      <c r="F60" s="46"/>
      <c r="G60" s="46"/>
      <c r="H60" s="46"/>
      <c r="I60" s="46"/>
      <c r="J60" s="46">
        <v>0.1124</v>
      </c>
      <c r="K60" s="46">
        <v>0.1142</v>
      </c>
      <c r="L60" s="46">
        <v>7.5200000000000003E-2</v>
      </c>
      <c r="M60" s="46"/>
      <c r="N60" s="46"/>
      <c r="O60" s="69"/>
    </row>
    <row r="61" spans="1:15" s="18" customFormat="1" outlineLevel="1">
      <c r="A61" s="4"/>
      <c r="B61" s="536" t="s">
        <v>510</v>
      </c>
      <c r="C61" s="842"/>
      <c r="D61" s="46"/>
      <c r="E61" s="46"/>
      <c r="F61" s="46"/>
      <c r="G61" s="46"/>
      <c r="H61" s="46"/>
      <c r="I61" s="46"/>
      <c r="J61" s="46"/>
      <c r="K61" s="46"/>
      <c r="L61" s="46"/>
      <c r="M61" s="46"/>
      <c r="N61" s="46"/>
      <c r="O61" s="69"/>
    </row>
    <row r="62" spans="1:15" s="18" customFormat="1" outlineLevel="1">
      <c r="A62" s="4"/>
      <c r="B62" s="536" t="s">
        <v>511</v>
      </c>
      <c r="C62" s="842"/>
      <c r="D62" s="46"/>
      <c r="E62" s="46"/>
      <c r="F62" s="46"/>
      <c r="G62" s="46"/>
      <c r="H62" s="46"/>
      <c r="I62" s="46"/>
      <c r="J62" s="46"/>
      <c r="K62" s="46"/>
      <c r="L62" s="46"/>
      <c r="M62" s="46"/>
      <c r="N62" s="46"/>
      <c r="O62" s="69"/>
    </row>
    <row r="63" spans="1:15" s="18" customFormat="1" outlineLevel="1">
      <c r="A63" s="4"/>
      <c r="B63" s="536" t="s">
        <v>489</v>
      </c>
      <c r="C63" s="842"/>
      <c r="D63" s="46"/>
      <c r="E63" s="46"/>
      <c r="F63" s="46"/>
      <c r="G63" s="46"/>
      <c r="H63" s="46"/>
      <c r="I63" s="46"/>
      <c r="J63" s="46"/>
      <c r="K63" s="46"/>
      <c r="L63" s="46"/>
      <c r="M63" s="46"/>
      <c r="N63" s="46"/>
      <c r="O63" s="69"/>
    </row>
    <row r="64" spans="1:15" s="18" customFormat="1">
      <c r="A64" s="4"/>
      <c r="B64" s="536" t="s">
        <v>512</v>
      </c>
      <c r="C64" s="843"/>
      <c r="D64" s="65">
        <f>SUM(D60:D63)</f>
        <v>0</v>
      </c>
      <c r="E64" s="65">
        <f t="shared" ref="E64:N64" si="14">SUM(E60:E63)</f>
        <v>0</v>
      </c>
      <c r="F64" s="65">
        <f t="shared" si="14"/>
        <v>0</v>
      </c>
      <c r="G64" s="65">
        <f t="shared" si="14"/>
        <v>0</v>
      </c>
      <c r="H64" s="65">
        <f t="shared" si="14"/>
        <v>0</v>
      </c>
      <c r="I64" s="65">
        <f t="shared" si="14"/>
        <v>0</v>
      </c>
      <c r="J64" s="65">
        <f t="shared" si="14"/>
        <v>0.1124</v>
      </c>
      <c r="K64" s="65">
        <f t="shared" si="14"/>
        <v>0.1142</v>
      </c>
      <c r="L64" s="65">
        <f t="shared" si="14"/>
        <v>7.5200000000000003E-2</v>
      </c>
      <c r="M64" s="65">
        <f t="shared" si="14"/>
        <v>0</v>
      </c>
      <c r="N64" s="65">
        <f t="shared" si="14"/>
        <v>0</v>
      </c>
      <c r="O64" s="77"/>
    </row>
    <row r="65" spans="1:15" s="14" customFormat="1">
      <c r="A65" s="72"/>
      <c r="B65" s="492" t="s">
        <v>513</v>
      </c>
      <c r="C65" s="488"/>
      <c r="D65" s="71"/>
      <c r="E65" s="484">
        <f t="shared" ref="E65:N65" si="15">ROUND(SUM(D64*E16+E64*E17)/12,4)</f>
        <v>0</v>
      </c>
      <c r="F65" s="484">
        <f t="shared" si="15"/>
        <v>0</v>
      </c>
      <c r="G65" s="484">
        <f t="shared" si="15"/>
        <v>0</v>
      </c>
      <c r="H65" s="484">
        <f t="shared" si="15"/>
        <v>0</v>
      </c>
      <c r="I65" s="484">
        <f>ROUND(SUM(H64*I16+I64*I17)/12,4)</f>
        <v>0</v>
      </c>
      <c r="J65" s="484">
        <f t="shared" si="15"/>
        <v>7.4899999999999994E-2</v>
      </c>
      <c r="K65" s="484">
        <f t="shared" si="15"/>
        <v>0.11360000000000001</v>
      </c>
      <c r="L65" s="484">
        <f t="shared" si="15"/>
        <v>8.8200000000000001E-2</v>
      </c>
      <c r="M65" s="484">
        <f t="shared" si="15"/>
        <v>2.5100000000000001E-2</v>
      </c>
      <c r="N65" s="484">
        <f t="shared" si="15"/>
        <v>0</v>
      </c>
      <c r="O65" s="489"/>
    </row>
    <row r="66" spans="1:15" s="14" customFormat="1">
      <c r="A66" s="72"/>
      <c r="B66" s="73"/>
      <c r="C66" s="80"/>
      <c r="D66" s="71"/>
      <c r="E66" s="71"/>
      <c r="F66" s="71"/>
      <c r="G66" s="71"/>
      <c r="H66" s="71"/>
      <c r="I66" s="71"/>
      <c r="J66" s="71"/>
      <c r="K66" s="71"/>
      <c r="L66" s="487"/>
      <c r="M66" s="487"/>
      <c r="N66" s="487"/>
      <c r="O66" s="489"/>
    </row>
    <row r="67" spans="1:15" s="64" customFormat="1">
      <c r="A67" s="62"/>
      <c r="B67" s="604" t="str">
        <f>'1.  LRAMVA Summary'!B36</f>
        <v>Sentinel Lighting</v>
      </c>
      <c r="C67" s="841" t="str">
        <f>'2. LRAMVA Threshold'!K43</f>
        <v>kW</v>
      </c>
      <c r="D67" s="46"/>
      <c r="E67" s="46"/>
      <c r="F67" s="46"/>
      <c r="G67" s="46"/>
      <c r="H67" s="46"/>
      <c r="I67" s="46"/>
      <c r="J67" s="46">
        <v>15.4259</v>
      </c>
      <c r="K67" s="46">
        <v>15.672700000000001</v>
      </c>
      <c r="L67" s="46">
        <v>9.6299999999999997E-2</v>
      </c>
      <c r="M67" s="46"/>
      <c r="N67" s="46"/>
      <c r="O67" s="69"/>
    </row>
    <row r="68" spans="1:15" s="18" customFormat="1" outlineLevel="1">
      <c r="A68" s="4"/>
      <c r="B68" s="536" t="s">
        <v>510</v>
      </c>
      <c r="C68" s="842"/>
      <c r="D68" s="46"/>
      <c r="E68" s="46"/>
      <c r="F68" s="46"/>
      <c r="G68" s="46"/>
      <c r="H68" s="46"/>
      <c r="I68" s="46"/>
      <c r="J68" s="46"/>
      <c r="K68" s="46"/>
      <c r="L68" s="46"/>
      <c r="M68" s="46"/>
      <c r="N68" s="46"/>
      <c r="O68" s="69"/>
    </row>
    <row r="69" spans="1:15" s="18" customFormat="1" outlineLevel="1">
      <c r="A69" s="4"/>
      <c r="B69" s="536" t="s">
        <v>511</v>
      </c>
      <c r="C69" s="842"/>
      <c r="D69" s="46"/>
      <c r="E69" s="46"/>
      <c r="F69" s="46"/>
      <c r="G69" s="46"/>
      <c r="H69" s="46"/>
      <c r="I69" s="46"/>
      <c r="J69" s="46"/>
      <c r="K69" s="46"/>
      <c r="L69" s="46"/>
      <c r="M69" s="46"/>
      <c r="N69" s="46"/>
      <c r="O69" s="69"/>
    </row>
    <row r="70" spans="1:15" s="18" customFormat="1" outlineLevel="1">
      <c r="A70" s="4"/>
      <c r="B70" s="536" t="s">
        <v>489</v>
      </c>
      <c r="C70" s="842"/>
      <c r="D70" s="46"/>
      <c r="E70" s="46"/>
      <c r="F70" s="46"/>
      <c r="G70" s="46"/>
      <c r="H70" s="46"/>
      <c r="I70" s="46"/>
      <c r="J70" s="46"/>
      <c r="K70" s="46"/>
      <c r="L70" s="46"/>
      <c r="M70" s="46"/>
      <c r="N70" s="46"/>
      <c r="O70" s="69"/>
    </row>
    <row r="71" spans="1:15" s="18" customFormat="1">
      <c r="A71" s="4"/>
      <c r="B71" s="536" t="s">
        <v>512</v>
      </c>
      <c r="C71" s="843"/>
      <c r="D71" s="65">
        <f>SUM(D67:D70)</f>
        <v>0</v>
      </c>
      <c r="E71" s="65">
        <f t="shared" ref="E71:N71" si="16">SUM(E67:E70)</f>
        <v>0</v>
      </c>
      <c r="F71" s="65">
        <f>SUM(F67:F70)</f>
        <v>0</v>
      </c>
      <c r="G71" s="65">
        <f t="shared" si="16"/>
        <v>0</v>
      </c>
      <c r="H71" s="65">
        <f t="shared" si="16"/>
        <v>0</v>
      </c>
      <c r="I71" s="65">
        <f t="shared" si="16"/>
        <v>0</v>
      </c>
      <c r="J71" s="65">
        <f t="shared" si="16"/>
        <v>15.4259</v>
      </c>
      <c r="K71" s="65">
        <f t="shared" si="16"/>
        <v>15.672700000000001</v>
      </c>
      <c r="L71" s="65">
        <f t="shared" si="16"/>
        <v>9.6299999999999997E-2</v>
      </c>
      <c r="M71" s="65">
        <f t="shared" si="16"/>
        <v>0</v>
      </c>
      <c r="N71" s="65">
        <f t="shared" si="16"/>
        <v>0</v>
      </c>
      <c r="O71" s="77"/>
    </row>
    <row r="72" spans="1:15" s="14" customFormat="1">
      <c r="A72" s="72"/>
      <c r="B72" s="492" t="s">
        <v>513</v>
      </c>
      <c r="C72" s="488"/>
      <c r="D72" s="71"/>
      <c r="E72" s="484">
        <f t="shared" ref="E72:N72" si="17">ROUND(SUM(D71*E16+E71*E17)/12,4)</f>
        <v>0</v>
      </c>
      <c r="F72" s="484">
        <f t="shared" si="17"/>
        <v>0</v>
      </c>
      <c r="G72" s="484">
        <f t="shared" si="17"/>
        <v>0</v>
      </c>
      <c r="H72" s="484">
        <f t="shared" si="17"/>
        <v>0</v>
      </c>
      <c r="I72" s="484">
        <f t="shared" si="17"/>
        <v>0</v>
      </c>
      <c r="J72" s="484">
        <f t="shared" si="17"/>
        <v>10.283899999999999</v>
      </c>
      <c r="K72" s="484">
        <f t="shared" si="17"/>
        <v>15.590400000000001</v>
      </c>
      <c r="L72" s="484">
        <f t="shared" si="17"/>
        <v>5.2884000000000002</v>
      </c>
      <c r="M72" s="484">
        <f t="shared" si="17"/>
        <v>3.2099999999999997E-2</v>
      </c>
      <c r="N72" s="484">
        <f t="shared" si="17"/>
        <v>0</v>
      </c>
      <c r="O72" s="489"/>
    </row>
    <row r="73" spans="1:15" s="14" customFormat="1">
      <c r="A73" s="72"/>
      <c r="B73" s="481"/>
      <c r="C73" s="488"/>
      <c r="D73" s="71"/>
      <c r="E73" s="484"/>
      <c r="F73" s="484"/>
      <c r="G73" s="484"/>
      <c r="H73" s="484"/>
      <c r="I73" s="484"/>
      <c r="J73" s="484"/>
      <c r="K73" s="484"/>
      <c r="L73" s="484"/>
      <c r="M73" s="484"/>
      <c r="N73" s="484"/>
      <c r="O73" s="489"/>
    </row>
    <row r="74" spans="1:15" s="64" customFormat="1">
      <c r="A74" s="62"/>
      <c r="B74" s="604" t="str">
        <f>'1.  LRAMVA Summary'!B37</f>
        <v>Street Lighting</v>
      </c>
      <c r="C74" s="841" t="str">
        <f>'2. LRAMVA Threshold'!L43</f>
        <v>kW</v>
      </c>
      <c r="D74" s="46"/>
      <c r="E74" s="46"/>
      <c r="F74" s="46"/>
      <c r="G74" s="46"/>
      <c r="H74" s="46"/>
      <c r="I74" s="46"/>
      <c r="J74" s="46">
        <v>23.134599999999999</v>
      </c>
      <c r="K74" s="46">
        <v>23.504799999999999</v>
      </c>
      <c r="L74" s="46">
        <v>21.6752</v>
      </c>
      <c r="M74" s="46"/>
      <c r="N74" s="46"/>
      <c r="O74" s="69"/>
    </row>
    <row r="75" spans="1:15" s="18" customFormat="1" outlineLevel="1">
      <c r="A75" s="4"/>
      <c r="B75" s="536" t="s">
        <v>510</v>
      </c>
      <c r="C75" s="842"/>
      <c r="D75" s="46"/>
      <c r="E75" s="46"/>
      <c r="F75" s="46"/>
      <c r="G75" s="46"/>
      <c r="H75" s="46"/>
      <c r="I75" s="46"/>
      <c r="J75" s="46"/>
      <c r="K75" s="46"/>
      <c r="L75" s="46"/>
      <c r="M75" s="46"/>
      <c r="N75" s="46"/>
      <c r="O75" s="69"/>
    </row>
    <row r="76" spans="1:15" s="18" customFormat="1" outlineLevel="1">
      <c r="A76" s="4"/>
      <c r="B76" s="536" t="s">
        <v>511</v>
      </c>
      <c r="C76" s="842"/>
      <c r="D76" s="46"/>
      <c r="E76" s="46"/>
      <c r="F76" s="46"/>
      <c r="G76" s="46"/>
      <c r="H76" s="46"/>
      <c r="I76" s="46"/>
      <c r="J76" s="46"/>
      <c r="K76" s="46"/>
      <c r="L76" s="46"/>
      <c r="M76" s="46"/>
      <c r="N76" s="46"/>
      <c r="O76" s="69"/>
    </row>
    <row r="77" spans="1:15" s="18" customFormat="1" outlineLevel="1">
      <c r="A77" s="4"/>
      <c r="B77" s="536" t="s">
        <v>489</v>
      </c>
      <c r="C77" s="842"/>
      <c r="D77" s="46"/>
      <c r="E77" s="46"/>
      <c r="F77" s="46"/>
      <c r="G77" s="46"/>
      <c r="H77" s="46"/>
      <c r="I77" s="46"/>
      <c r="J77" s="46"/>
      <c r="K77" s="46"/>
      <c r="L77" s="46"/>
      <c r="M77" s="46"/>
      <c r="N77" s="46"/>
      <c r="O77" s="69"/>
    </row>
    <row r="78" spans="1:15" s="18" customFormat="1">
      <c r="A78" s="4"/>
      <c r="B78" s="536" t="s">
        <v>512</v>
      </c>
      <c r="C78" s="843"/>
      <c r="D78" s="65">
        <f>SUM(D74:D77)</f>
        <v>0</v>
      </c>
      <c r="E78" s="65">
        <f>SUM(E74:E77)</f>
        <v>0</v>
      </c>
      <c r="F78" s="65">
        <f t="shared" ref="F78:N78" si="18">SUM(F74:F77)</f>
        <v>0</v>
      </c>
      <c r="G78" s="65">
        <f t="shared" si="18"/>
        <v>0</v>
      </c>
      <c r="H78" s="65">
        <f t="shared" si="18"/>
        <v>0</v>
      </c>
      <c r="I78" s="65">
        <f t="shared" si="18"/>
        <v>0</v>
      </c>
      <c r="J78" s="65">
        <f t="shared" si="18"/>
        <v>23.134599999999999</v>
      </c>
      <c r="K78" s="65">
        <f t="shared" si="18"/>
        <v>23.504799999999999</v>
      </c>
      <c r="L78" s="65">
        <f t="shared" si="18"/>
        <v>21.6752</v>
      </c>
      <c r="M78" s="65">
        <f t="shared" si="18"/>
        <v>0</v>
      </c>
      <c r="N78" s="65">
        <f t="shared" si="18"/>
        <v>0</v>
      </c>
      <c r="O78" s="77"/>
    </row>
    <row r="79" spans="1:15" s="14" customFormat="1">
      <c r="A79" s="72"/>
      <c r="B79" s="492" t="s">
        <v>513</v>
      </c>
      <c r="C79" s="488"/>
      <c r="D79" s="71"/>
      <c r="E79" s="484">
        <f t="shared" ref="E79:N79" si="19">ROUND(SUM(D78*E16+E78*E17)/12,4)</f>
        <v>0</v>
      </c>
      <c r="F79" s="484">
        <f t="shared" si="19"/>
        <v>0</v>
      </c>
      <c r="G79" s="484">
        <f t="shared" si="19"/>
        <v>0</v>
      </c>
      <c r="H79" s="484">
        <f t="shared" si="19"/>
        <v>0</v>
      </c>
      <c r="I79" s="484">
        <f t="shared" si="19"/>
        <v>0</v>
      </c>
      <c r="J79" s="484">
        <f t="shared" si="19"/>
        <v>15.4231</v>
      </c>
      <c r="K79" s="484">
        <f t="shared" si="19"/>
        <v>23.381399999999999</v>
      </c>
      <c r="L79" s="484">
        <f t="shared" si="19"/>
        <v>22.2851</v>
      </c>
      <c r="M79" s="484">
        <f t="shared" si="19"/>
        <v>7.2251000000000003</v>
      </c>
      <c r="N79" s="484">
        <f t="shared" si="19"/>
        <v>0</v>
      </c>
      <c r="O79" s="489"/>
    </row>
    <row r="80" spans="1:15" s="14" customFormat="1">
      <c r="A80" s="72"/>
      <c r="B80" s="481"/>
      <c r="C80" s="488"/>
      <c r="D80" s="71"/>
      <c r="E80" s="484"/>
      <c r="F80" s="484"/>
      <c r="G80" s="484"/>
      <c r="H80" s="484"/>
      <c r="I80" s="484"/>
      <c r="J80" s="484"/>
      <c r="K80" s="484"/>
      <c r="L80" s="484"/>
      <c r="M80" s="484"/>
      <c r="N80" s="484"/>
      <c r="O80" s="489"/>
    </row>
    <row r="81" spans="1:15" s="64" customFormat="1">
      <c r="A81" s="62"/>
      <c r="B81" s="604">
        <f>'1.  LRAMVA Summary'!B38</f>
        <v>0</v>
      </c>
      <c r="C81" s="841">
        <f>'2. LRAMVA Threshold'!M43</f>
        <v>0</v>
      </c>
      <c r="D81" s="46"/>
      <c r="E81" s="46"/>
      <c r="F81" s="46"/>
      <c r="G81" s="46"/>
      <c r="H81" s="46"/>
      <c r="I81" s="46"/>
      <c r="J81" s="46"/>
      <c r="K81" s="46"/>
      <c r="L81" s="46"/>
      <c r="M81" s="46"/>
      <c r="N81" s="46"/>
      <c r="O81" s="69"/>
    </row>
    <row r="82" spans="1:15" s="18" customFormat="1" outlineLevel="1">
      <c r="A82" s="4"/>
      <c r="B82" s="536" t="s">
        <v>510</v>
      </c>
      <c r="C82" s="842"/>
      <c r="D82" s="46"/>
      <c r="E82" s="46"/>
      <c r="F82" s="46"/>
      <c r="G82" s="46"/>
      <c r="H82" s="46"/>
      <c r="I82" s="46"/>
      <c r="J82" s="46"/>
      <c r="K82" s="46"/>
      <c r="L82" s="46"/>
      <c r="M82" s="46"/>
      <c r="N82" s="46"/>
      <c r="O82" s="69"/>
    </row>
    <row r="83" spans="1:15" s="18" customFormat="1" outlineLevel="1">
      <c r="A83" s="4"/>
      <c r="B83" s="536" t="s">
        <v>511</v>
      </c>
      <c r="C83" s="842"/>
      <c r="D83" s="46"/>
      <c r="E83" s="46"/>
      <c r="F83" s="46"/>
      <c r="G83" s="46"/>
      <c r="H83" s="46"/>
      <c r="I83" s="46"/>
      <c r="J83" s="46"/>
      <c r="K83" s="46"/>
      <c r="L83" s="46"/>
      <c r="M83" s="46"/>
      <c r="N83" s="46"/>
      <c r="O83" s="69"/>
    </row>
    <row r="84" spans="1:15" s="18" customFormat="1" outlineLevel="1">
      <c r="A84" s="4"/>
      <c r="B84" s="536" t="s">
        <v>489</v>
      </c>
      <c r="C84" s="842"/>
      <c r="D84" s="46"/>
      <c r="E84" s="46"/>
      <c r="F84" s="46"/>
      <c r="G84" s="46"/>
      <c r="H84" s="46"/>
      <c r="I84" s="46"/>
      <c r="J84" s="46"/>
      <c r="K84" s="46"/>
      <c r="L84" s="46"/>
      <c r="M84" s="46"/>
      <c r="N84" s="46"/>
      <c r="O84" s="69"/>
    </row>
    <row r="85" spans="1:15" s="18" customFormat="1">
      <c r="A85" s="4"/>
      <c r="B85" s="536" t="s">
        <v>512</v>
      </c>
      <c r="C85" s="843"/>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2" t="s">
        <v>513</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2"/>
      <c r="B87" s="481"/>
      <c r="C87" s="488"/>
      <c r="D87" s="71"/>
      <c r="E87" s="484"/>
      <c r="F87" s="484"/>
      <c r="G87" s="484"/>
      <c r="H87" s="484"/>
      <c r="I87" s="484"/>
      <c r="J87" s="484"/>
      <c r="K87" s="484"/>
      <c r="L87" s="484"/>
      <c r="M87" s="484"/>
      <c r="N87" s="484"/>
      <c r="O87" s="489"/>
    </row>
    <row r="88" spans="1:15" s="64" customFormat="1">
      <c r="A88" s="62"/>
      <c r="B88" s="604">
        <f>'1.  LRAMVA Summary'!B39</f>
        <v>0</v>
      </c>
      <c r="C88" s="841">
        <f>'2. LRAMVA Threshold'!N43</f>
        <v>0</v>
      </c>
      <c r="D88" s="46"/>
      <c r="E88" s="46"/>
      <c r="F88" s="46"/>
      <c r="G88" s="46"/>
      <c r="H88" s="46"/>
      <c r="I88" s="46"/>
      <c r="J88" s="46"/>
      <c r="K88" s="46"/>
      <c r="L88" s="46"/>
      <c r="M88" s="46"/>
      <c r="N88" s="46"/>
      <c r="O88" s="69"/>
    </row>
    <row r="89" spans="1:15" s="18" customFormat="1" outlineLevel="1">
      <c r="A89" s="4"/>
      <c r="B89" s="536" t="s">
        <v>510</v>
      </c>
      <c r="C89" s="842"/>
      <c r="D89" s="46"/>
      <c r="E89" s="46"/>
      <c r="F89" s="46"/>
      <c r="G89" s="46"/>
      <c r="H89" s="46"/>
      <c r="I89" s="46"/>
      <c r="J89" s="46"/>
      <c r="K89" s="46"/>
      <c r="L89" s="46"/>
      <c r="M89" s="46"/>
      <c r="N89" s="46"/>
      <c r="O89" s="69"/>
    </row>
    <row r="90" spans="1:15" s="18" customFormat="1" outlineLevel="1">
      <c r="A90" s="4"/>
      <c r="B90" s="536" t="s">
        <v>511</v>
      </c>
      <c r="C90" s="842"/>
      <c r="D90" s="46"/>
      <c r="E90" s="46"/>
      <c r="F90" s="46"/>
      <c r="G90" s="46"/>
      <c r="H90" s="46"/>
      <c r="I90" s="46"/>
      <c r="J90" s="46"/>
      <c r="K90" s="46"/>
      <c r="L90" s="46"/>
      <c r="M90" s="46"/>
      <c r="N90" s="46"/>
      <c r="O90" s="69"/>
    </row>
    <row r="91" spans="1:15" s="18" customFormat="1" outlineLevel="1">
      <c r="A91" s="4"/>
      <c r="B91" s="536" t="s">
        <v>489</v>
      </c>
      <c r="C91" s="842"/>
      <c r="D91" s="46"/>
      <c r="E91" s="46"/>
      <c r="F91" s="46"/>
      <c r="G91" s="46"/>
      <c r="H91" s="46"/>
      <c r="I91" s="46"/>
      <c r="J91" s="46"/>
      <c r="K91" s="46"/>
      <c r="L91" s="46"/>
      <c r="M91" s="46"/>
      <c r="N91" s="46"/>
      <c r="O91" s="69"/>
    </row>
    <row r="92" spans="1:15" s="18" customFormat="1">
      <c r="A92" s="4"/>
      <c r="B92" s="536" t="s">
        <v>512</v>
      </c>
      <c r="C92" s="843"/>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2" t="s">
        <v>513</v>
      </c>
      <c r="C93" s="488"/>
      <c r="D93" s="71"/>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c r="A94" s="72"/>
      <c r="B94" s="481"/>
      <c r="C94" s="488"/>
      <c r="D94" s="71"/>
      <c r="E94" s="484"/>
      <c r="F94" s="484"/>
      <c r="G94" s="484"/>
      <c r="H94" s="484"/>
      <c r="I94" s="484"/>
      <c r="J94" s="484"/>
      <c r="K94" s="484"/>
      <c r="L94" s="484"/>
      <c r="M94" s="484"/>
      <c r="N94" s="484"/>
      <c r="O94" s="489"/>
    </row>
    <row r="95" spans="1:15" s="64" customFormat="1">
      <c r="A95" s="62"/>
      <c r="B95" s="604">
        <f>'1.  LRAMVA Summary'!B40</f>
        <v>0</v>
      </c>
      <c r="C95" s="841">
        <f>'2. LRAMVA Threshold'!O43</f>
        <v>0</v>
      </c>
      <c r="D95" s="46"/>
      <c r="E95" s="46"/>
      <c r="F95" s="46"/>
      <c r="G95" s="46"/>
      <c r="H95" s="46"/>
      <c r="I95" s="46"/>
      <c r="J95" s="46"/>
      <c r="K95" s="46"/>
      <c r="L95" s="46"/>
      <c r="M95" s="46"/>
      <c r="N95" s="46"/>
      <c r="O95" s="69"/>
    </row>
    <row r="96" spans="1:15" s="18" customFormat="1" outlineLevel="1">
      <c r="A96" s="4"/>
      <c r="B96" s="536" t="s">
        <v>510</v>
      </c>
      <c r="C96" s="842"/>
      <c r="D96" s="46"/>
      <c r="E96" s="46"/>
      <c r="F96" s="46"/>
      <c r="G96" s="46"/>
      <c r="H96" s="46"/>
      <c r="I96" s="46"/>
      <c r="J96" s="46"/>
      <c r="K96" s="46"/>
      <c r="L96" s="46"/>
      <c r="M96" s="46"/>
      <c r="N96" s="46"/>
      <c r="O96" s="69"/>
    </row>
    <row r="97" spans="1:15" s="18" customFormat="1" outlineLevel="1">
      <c r="A97" s="4"/>
      <c r="B97" s="536" t="s">
        <v>511</v>
      </c>
      <c r="C97" s="842"/>
      <c r="D97" s="46"/>
      <c r="E97" s="46"/>
      <c r="F97" s="46"/>
      <c r="G97" s="46"/>
      <c r="H97" s="46"/>
      <c r="I97" s="46"/>
      <c r="J97" s="46"/>
      <c r="K97" s="46"/>
      <c r="L97" s="46"/>
      <c r="M97" s="46"/>
      <c r="N97" s="46"/>
      <c r="O97" s="69"/>
    </row>
    <row r="98" spans="1:15" s="18" customFormat="1" outlineLevel="1">
      <c r="A98" s="4"/>
      <c r="B98" s="536" t="s">
        <v>489</v>
      </c>
      <c r="C98" s="842"/>
      <c r="D98" s="46"/>
      <c r="E98" s="46"/>
      <c r="F98" s="46"/>
      <c r="G98" s="46"/>
      <c r="H98" s="46"/>
      <c r="I98" s="46"/>
      <c r="J98" s="46"/>
      <c r="K98" s="46"/>
      <c r="L98" s="46"/>
      <c r="M98" s="46"/>
      <c r="N98" s="46"/>
      <c r="O98" s="69"/>
    </row>
    <row r="99" spans="1:15" s="18" customFormat="1">
      <c r="A99" s="4"/>
      <c r="B99" s="536" t="s">
        <v>512</v>
      </c>
      <c r="C99" s="843"/>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2" t="s">
        <v>513</v>
      </c>
      <c r="C100" s="488"/>
      <c r="D100" s="71"/>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c r="A102" s="62"/>
      <c r="B102" s="604">
        <f>'1.  LRAMVA Summary'!B41</f>
        <v>0</v>
      </c>
      <c r="C102" s="841">
        <f>'2. LRAMVA Threshold'!P43</f>
        <v>0</v>
      </c>
      <c r="D102" s="46"/>
      <c r="E102" s="46"/>
      <c r="F102" s="46"/>
      <c r="G102" s="46"/>
      <c r="H102" s="46"/>
      <c r="I102" s="46"/>
      <c r="J102" s="46"/>
      <c r="K102" s="46"/>
      <c r="L102" s="46"/>
      <c r="M102" s="46"/>
      <c r="N102" s="46"/>
      <c r="O102" s="69"/>
    </row>
    <row r="103" spans="1:15" s="18" customFormat="1" outlineLevel="1">
      <c r="A103" s="4"/>
      <c r="B103" s="536" t="s">
        <v>510</v>
      </c>
      <c r="C103" s="842"/>
      <c r="D103" s="46"/>
      <c r="E103" s="46"/>
      <c r="F103" s="46"/>
      <c r="G103" s="46"/>
      <c r="H103" s="46"/>
      <c r="I103" s="46"/>
      <c r="J103" s="46"/>
      <c r="K103" s="46"/>
      <c r="L103" s="46"/>
      <c r="M103" s="46"/>
      <c r="N103" s="46"/>
      <c r="O103" s="69"/>
    </row>
    <row r="104" spans="1:15" s="18" customFormat="1" outlineLevel="1">
      <c r="A104" s="4"/>
      <c r="B104" s="536" t="s">
        <v>511</v>
      </c>
      <c r="C104" s="842"/>
      <c r="D104" s="46"/>
      <c r="E104" s="46"/>
      <c r="F104" s="46"/>
      <c r="G104" s="46"/>
      <c r="H104" s="46"/>
      <c r="I104" s="46"/>
      <c r="J104" s="46"/>
      <c r="K104" s="46"/>
      <c r="L104" s="46"/>
      <c r="M104" s="46"/>
      <c r="N104" s="46"/>
      <c r="O104" s="69"/>
    </row>
    <row r="105" spans="1:15" s="18" customFormat="1" outlineLevel="1">
      <c r="A105" s="4"/>
      <c r="B105" s="536" t="s">
        <v>489</v>
      </c>
      <c r="C105" s="842"/>
      <c r="D105" s="46"/>
      <c r="E105" s="46"/>
      <c r="F105" s="46"/>
      <c r="G105" s="46"/>
      <c r="H105" s="46"/>
      <c r="I105" s="46"/>
      <c r="J105" s="46"/>
      <c r="K105" s="46"/>
      <c r="L105" s="46"/>
      <c r="M105" s="46"/>
      <c r="N105" s="46"/>
      <c r="O105" s="69"/>
    </row>
    <row r="106" spans="1:15" s="18" customFormat="1">
      <c r="A106" s="4"/>
      <c r="B106" s="536" t="s">
        <v>512</v>
      </c>
      <c r="C106" s="843"/>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2" t="s">
        <v>513</v>
      </c>
      <c r="C107" s="488"/>
      <c r="D107" s="71"/>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c r="A109" s="62"/>
      <c r="B109" s="604">
        <f>'1.  LRAMVA Summary'!B42</f>
        <v>0</v>
      </c>
      <c r="C109" s="841">
        <f>'2. LRAMVA Threshold'!Q43</f>
        <v>0</v>
      </c>
      <c r="D109" s="46"/>
      <c r="E109" s="46"/>
      <c r="F109" s="46"/>
      <c r="G109" s="46"/>
      <c r="H109" s="46"/>
      <c r="I109" s="46"/>
      <c r="J109" s="46"/>
      <c r="K109" s="46"/>
      <c r="L109" s="46"/>
      <c r="M109" s="46"/>
      <c r="N109" s="46"/>
      <c r="O109" s="69"/>
    </row>
    <row r="110" spans="1:15" s="18" customFormat="1" outlineLevel="1">
      <c r="A110" s="4"/>
      <c r="B110" s="536" t="s">
        <v>510</v>
      </c>
      <c r="C110" s="842"/>
      <c r="D110" s="46"/>
      <c r="E110" s="46"/>
      <c r="F110" s="46"/>
      <c r="G110" s="46"/>
      <c r="H110" s="46"/>
      <c r="I110" s="46"/>
      <c r="J110" s="46"/>
      <c r="K110" s="46"/>
      <c r="L110" s="46"/>
      <c r="M110" s="46"/>
      <c r="N110" s="46"/>
      <c r="O110" s="69"/>
    </row>
    <row r="111" spans="1:15" s="18" customFormat="1" outlineLevel="1">
      <c r="A111" s="4"/>
      <c r="B111" s="536" t="s">
        <v>511</v>
      </c>
      <c r="C111" s="842"/>
      <c r="D111" s="46"/>
      <c r="E111" s="46"/>
      <c r="F111" s="46"/>
      <c r="G111" s="46"/>
      <c r="H111" s="46"/>
      <c r="I111" s="46"/>
      <c r="J111" s="46"/>
      <c r="K111" s="46"/>
      <c r="L111" s="46"/>
      <c r="M111" s="46"/>
      <c r="N111" s="46"/>
      <c r="O111" s="69"/>
    </row>
    <row r="112" spans="1:15" s="18" customFormat="1" outlineLevel="1">
      <c r="A112" s="4"/>
      <c r="B112" s="536" t="s">
        <v>489</v>
      </c>
      <c r="C112" s="842"/>
      <c r="D112" s="46"/>
      <c r="E112" s="46"/>
      <c r="F112" s="46"/>
      <c r="G112" s="46"/>
      <c r="H112" s="46"/>
      <c r="I112" s="46"/>
      <c r="J112" s="46"/>
      <c r="K112" s="46"/>
      <c r="L112" s="46"/>
      <c r="M112" s="46"/>
      <c r="N112" s="46"/>
      <c r="O112" s="69"/>
    </row>
    <row r="113" spans="1:17" s="18" customFormat="1">
      <c r="A113" s="4"/>
      <c r="B113" s="536" t="s">
        <v>512</v>
      </c>
      <c r="C113" s="843"/>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2" t="s">
        <v>513</v>
      </c>
      <c r="C114" s="488"/>
      <c r="D114" s="71"/>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0" customFormat="1">
      <c r="A115" s="72"/>
      <c r="B115" s="74"/>
      <c r="C115" s="81"/>
      <c r="D115" s="75"/>
      <c r="E115" s="75"/>
      <c r="F115" s="75"/>
      <c r="G115" s="75"/>
      <c r="H115" s="75"/>
      <c r="I115" s="75"/>
      <c r="J115" s="75"/>
      <c r="K115" s="495"/>
      <c r="L115" s="496"/>
      <c r="M115" s="496"/>
      <c r="N115" s="496"/>
      <c r="O115" s="497"/>
    </row>
    <row r="116" spans="1:17" s="3" customFormat="1" ht="21" customHeight="1">
      <c r="A116" s="4"/>
      <c r="B116" s="498" t="s">
        <v>616</v>
      </c>
      <c r="C116" s="98"/>
      <c r="D116" s="499"/>
      <c r="E116" s="499"/>
      <c r="F116" s="499"/>
      <c r="G116" s="499"/>
      <c r="H116" s="499"/>
      <c r="I116" s="499"/>
      <c r="J116" s="499"/>
      <c r="K116" s="499"/>
      <c r="L116" s="499"/>
      <c r="M116" s="499"/>
      <c r="N116" s="499"/>
      <c r="O116" s="499"/>
    </row>
    <row r="119" spans="1:17" ht="15.6">
      <c r="B119" s="118" t="s">
        <v>483</v>
      </c>
      <c r="J119" s="18"/>
    </row>
    <row r="120" spans="1:17" s="14" customFormat="1" ht="75.599999999999994" customHeight="1">
      <c r="A120" s="72"/>
      <c r="B120" s="845" t="s">
        <v>676</v>
      </c>
      <c r="C120" s="845"/>
      <c r="D120" s="845"/>
      <c r="E120" s="845"/>
      <c r="F120" s="845"/>
      <c r="G120" s="845"/>
      <c r="H120" s="845"/>
      <c r="I120" s="845"/>
      <c r="J120" s="845"/>
      <c r="K120" s="845"/>
      <c r="L120" s="845"/>
      <c r="M120" s="845"/>
      <c r="N120" s="845"/>
      <c r="O120" s="845"/>
      <c r="P120" s="845"/>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GS&gt;50 to 999 kW</v>
      </c>
      <c r="F122" s="244" t="str">
        <f>'1.  LRAMVA Summary'!G52</f>
        <v>Intermediate</v>
      </c>
      <c r="G122" s="244" t="str">
        <f>'1.  LRAMVA Summary'!H52</f>
        <v>Large Use</v>
      </c>
      <c r="H122" s="244" t="str">
        <f>'1.  LRAMVA Summary'!I52</f>
        <v>Embedded Distributor</v>
      </c>
      <c r="I122" s="244" t="str">
        <f>'1.  LRAMVA Summary'!J52</f>
        <v>Unmetered Scattered Load</v>
      </c>
      <c r="J122" s="244" t="str">
        <f>'1.  LRAMVA Summary'!K52</f>
        <v>Sentinel Lighting</v>
      </c>
      <c r="K122" s="244" t="str">
        <f>'1.  LRAMVA Summary'!L52</f>
        <v>Street Lighting</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v>
      </c>
      <c r="G123" s="586" t="str">
        <f>'1.  LRAMVA Summary'!H53</f>
        <v>kW</v>
      </c>
      <c r="H123" s="586" t="str">
        <f>'1.  LRAMVA Summary'!I53</f>
        <v>kW</v>
      </c>
      <c r="I123" s="586" t="str">
        <f>'1.  LRAMVA Summary'!J53</f>
        <v>kWh</v>
      </c>
      <c r="J123" s="586" t="str">
        <f>'1.  LRAMVA Summary'!K53</f>
        <v>kW</v>
      </c>
      <c r="K123" s="586" t="str">
        <f>'1.  LRAMVA Summary'!L53</f>
        <v>kW</v>
      </c>
      <c r="L123" s="586">
        <f>'1.  LRAMVA Summary'!M53</f>
        <v>0</v>
      </c>
      <c r="M123" s="586">
        <f>'1.  LRAMVA Summary'!N53</f>
        <v>0</v>
      </c>
      <c r="N123" s="586">
        <f>'1.  LRAMVA Summary'!O53</f>
        <v>0</v>
      </c>
      <c r="O123" s="586">
        <f>'1.  LRAMVA Summary'!P53</f>
        <v>0</v>
      </c>
      <c r="P123" s="587">
        <f>'1.  LRAMVA Summary'!Q53</f>
        <v>0</v>
      </c>
    </row>
    <row r="124" spans="1:17">
      <c r="B124" s="500">
        <v>2011</v>
      </c>
      <c r="C124" s="681">
        <f t="shared" ref="C124:C128" si="30">HLOOKUP(B124,$E$15:$O$114,9,FALSE)</f>
        <v>0</v>
      </c>
      <c r="D124" s="682">
        <f>HLOOKUP(B124,$E$15:$O$114,16,FALSE)</f>
        <v>0</v>
      </c>
      <c r="E124" s="683">
        <f>HLOOKUP(B124,$E$15:$O$114,23,FALSE)</f>
        <v>0</v>
      </c>
      <c r="F124" s="682">
        <f>HLOOKUP(B124,$E$15:$O$114,30,FALSE)</f>
        <v>0</v>
      </c>
      <c r="G124" s="683">
        <f>HLOOKUP(B124,$E$15:$O$114,37,FALSE)</f>
        <v>0</v>
      </c>
      <c r="H124" s="682">
        <f>HLOOKUP(B124,$E$15:$O$114,44,FALSE)</f>
        <v>0</v>
      </c>
      <c r="I124" s="683">
        <f>HLOOKUP(B124,$E$15:$O$114,51,FALSE)</f>
        <v>0</v>
      </c>
      <c r="J124" s="683">
        <f>HLOOKUP(B124,$E$15:$O$114,58,FALSE)</f>
        <v>0</v>
      </c>
      <c r="K124" s="683">
        <f>HLOOKUP(B124,$E$15:$O$114,65,FALSE)</f>
        <v>0</v>
      </c>
      <c r="L124" s="683">
        <f>HLOOKUP(B124,$E$15:$O$114,72,FALSE)</f>
        <v>0</v>
      </c>
      <c r="M124" s="683">
        <f>HLOOKUP(B124,$E$15:$O$114,79,FALSE)</f>
        <v>0</v>
      </c>
      <c r="N124" s="683">
        <f>HLOOKUP(B124,$E$15:$O$114,86,FALSE)</f>
        <v>0</v>
      </c>
      <c r="O124" s="683">
        <f>HLOOKUP(B124,$E$15:$O$114,93,FALSE)</f>
        <v>0</v>
      </c>
      <c r="P124" s="683">
        <f>HLOOKUP(B124,$E$15:$O$114,100,FALSE)</f>
        <v>0</v>
      </c>
    </row>
    <row r="125" spans="1:17">
      <c r="B125" s="501">
        <v>2012</v>
      </c>
      <c r="C125" s="684">
        <f t="shared" si="30"/>
        <v>0</v>
      </c>
      <c r="D125" s="685">
        <f>HLOOKUP(B125,$E$15:$O$114,16,FALSE)</f>
        <v>0</v>
      </c>
      <c r="E125" s="686">
        <f>HLOOKUP(B125,$E$15:$O$114,23,FALSE)</f>
        <v>0</v>
      </c>
      <c r="F125" s="685">
        <f>HLOOKUP(B125,$E$15:$O$114,30,FALSE)</f>
        <v>0</v>
      </c>
      <c r="G125" s="686">
        <f>HLOOKUP(B125,$E$15:$O$114,37,FALSE)</f>
        <v>0</v>
      </c>
      <c r="H125" s="685">
        <f>HLOOKUP(B125,$E$15:$O$114,44,FALSE)</f>
        <v>0</v>
      </c>
      <c r="I125" s="686">
        <f>HLOOKUP(B125,$E$15:$O$114,51,FALSE)</f>
        <v>0</v>
      </c>
      <c r="J125" s="686">
        <f>HLOOKUP(B125,$E$15:$O$114,58,FALSE)</f>
        <v>0</v>
      </c>
      <c r="K125" s="686">
        <f>HLOOKUP(B125,$E$15:$O$114,65,FALSE)</f>
        <v>0</v>
      </c>
      <c r="L125" s="686">
        <f>HLOOKUP(B125,$E$15:$O$114,72,FALSE)</f>
        <v>0</v>
      </c>
      <c r="M125" s="686">
        <f>HLOOKUP(B125,$E$15:$O$114,79,FALSE)</f>
        <v>0</v>
      </c>
      <c r="N125" s="686">
        <f>HLOOKUP(B125,$E$15:$O$114,86,FALSE)</f>
        <v>0</v>
      </c>
      <c r="O125" s="686">
        <f>HLOOKUP(B125,$E$15:$O$114,93,FALSE)</f>
        <v>0</v>
      </c>
      <c r="P125" s="686">
        <f t="shared" ref="P125:P133" si="31">HLOOKUP(B125,$E$15:$O$114,100,FALSE)</f>
        <v>0</v>
      </c>
    </row>
    <row r="126" spans="1:17">
      <c r="B126" s="501">
        <v>2013</v>
      </c>
      <c r="C126" s="684">
        <f t="shared" si="30"/>
        <v>0</v>
      </c>
      <c r="D126" s="685">
        <f t="shared" ref="D126:D133" si="32">HLOOKUP(B126,$E$15:$O$114,16,FALSE)</f>
        <v>0</v>
      </c>
      <c r="E126" s="686">
        <f t="shared" ref="E126:E133" si="33">HLOOKUP(B126,$E$15:$O$114,23,FALSE)</f>
        <v>0</v>
      </c>
      <c r="F126" s="685">
        <f t="shared" ref="F126:F133" si="34">HLOOKUP(B126,$E$15:$O$114,30,FALSE)</f>
        <v>0</v>
      </c>
      <c r="G126" s="686">
        <f t="shared" ref="G126:G131" si="35">HLOOKUP(B126,$E$15:$O$114,37,FALSE)</f>
        <v>0</v>
      </c>
      <c r="H126" s="685">
        <f t="shared" ref="H126:H133" si="36">HLOOKUP(B126,$E$15:$O$114,44,FALSE)</f>
        <v>0</v>
      </c>
      <c r="I126" s="686">
        <f t="shared" ref="I126:I133" si="37">HLOOKUP(B126,$E$15:$O$114,51,FALSE)</f>
        <v>0</v>
      </c>
      <c r="J126" s="686">
        <f t="shared" ref="J126:J133" si="38">HLOOKUP(B126,$E$15:$O$114,58,FALSE)</f>
        <v>0</v>
      </c>
      <c r="K126" s="686">
        <f t="shared" ref="K126:K133" si="39">HLOOKUP(B126,$E$15:$O$114,65,FALSE)</f>
        <v>0</v>
      </c>
      <c r="L126" s="686">
        <f>HLOOKUP(B126,$E$15:$O$114,72,FALSE)</f>
        <v>0</v>
      </c>
      <c r="M126" s="686">
        <f t="shared" ref="M126:M133" si="40">HLOOKUP(B126,$E$15:$O$114,79,FALSE)</f>
        <v>0</v>
      </c>
      <c r="N126" s="686">
        <f t="shared" ref="N126:N133" si="41">HLOOKUP(B126,$E$15:$O$114,86,FALSE)</f>
        <v>0</v>
      </c>
      <c r="O126" s="686">
        <f t="shared" ref="O126:O133" si="42">HLOOKUP(B126,$E$15:$O$114,93,FALSE)</f>
        <v>0</v>
      </c>
      <c r="P126" s="686">
        <f t="shared" si="31"/>
        <v>0</v>
      </c>
    </row>
    <row r="127" spans="1:17">
      <c r="B127" s="501">
        <v>2014</v>
      </c>
      <c r="C127" s="684">
        <f t="shared" si="30"/>
        <v>0</v>
      </c>
      <c r="D127" s="685">
        <f>HLOOKUP(B127,$E$15:$O$114,16,FALSE)</f>
        <v>0</v>
      </c>
      <c r="E127" s="686">
        <f>HLOOKUP(B127,$E$15:$O$114,23,FALSE)</f>
        <v>0</v>
      </c>
      <c r="F127" s="685">
        <f>HLOOKUP(B127,$E$15:$O$114,30,FALSE)</f>
        <v>0</v>
      </c>
      <c r="G127" s="686">
        <f>HLOOKUP(B127,$E$15:$O$114,37,FALSE)</f>
        <v>0</v>
      </c>
      <c r="H127" s="685">
        <f>HLOOKUP(B127,$E$15:$O$114,44,FALSE)</f>
        <v>0</v>
      </c>
      <c r="I127" s="686">
        <f>HLOOKUP(B127,$E$15:$O$114,51,FALSE)</f>
        <v>0</v>
      </c>
      <c r="J127" s="686">
        <f>HLOOKUP(B127,$E$15:$O$114,58,FALSE)</f>
        <v>0</v>
      </c>
      <c r="K127" s="686">
        <f>HLOOKUP(B127,$E$15:$O$114,65,FALSE)</f>
        <v>0</v>
      </c>
      <c r="L127" s="686">
        <f>HLOOKUP(B127,$E$15:$O$114,72,FALSE)</f>
        <v>0</v>
      </c>
      <c r="M127" s="686">
        <f>HLOOKUP(B127,$E$15:$O$114,79,FALSE)</f>
        <v>0</v>
      </c>
      <c r="N127" s="686">
        <f>HLOOKUP(B127,$E$15:$O$114,86,FALSE)</f>
        <v>0</v>
      </c>
      <c r="O127" s="686">
        <f>HLOOKUP(B127,$E$15:$O$114,93,FALSE)</f>
        <v>0</v>
      </c>
      <c r="P127" s="686">
        <f>HLOOKUP(B127,$E$15:$O$114,100,FALSE)</f>
        <v>0</v>
      </c>
    </row>
    <row r="128" spans="1:17">
      <c r="B128" s="501">
        <v>2015</v>
      </c>
      <c r="C128" s="684">
        <f t="shared" si="30"/>
        <v>0</v>
      </c>
      <c r="D128" s="685">
        <f t="shared" si="32"/>
        <v>0</v>
      </c>
      <c r="E128" s="686">
        <f t="shared" si="33"/>
        <v>0</v>
      </c>
      <c r="F128" s="685">
        <f t="shared" si="34"/>
        <v>0</v>
      </c>
      <c r="G128" s="686">
        <f t="shared" si="35"/>
        <v>0</v>
      </c>
      <c r="H128" s="685">
        <f t="shared" si="36"/>
        <v>0</v>
      </c>
      <c r="I128" s="686">
        <f t="shared" si="37"/>
        <v>0</v>
      </c>
      <c r="J128" s="686">
        <f t="shared" si="38"/>
        <v>0</v>
      </c>
      <c r="K128" s="686">
        <f t="shared" si="39"/>
        <v>0</v>
      </c>
      <c r="L128" s="686">
        <f t="shared" ref="L128:L133" si="43">HLOOKUP(B128,$E$15:$O$114,72,FALSE)</f>
        <v>0</v>
      </c>
      <c r="M128" s="686">
        <f t="shared" si="40"/>
        <v>0</v>
      </c>
      <c r="N128" s="686">
        <f t="shared" si="41"/>
        <v>0</v>
      </c>
      <c r="O128" s="686">
        <f t="shared" si="42"/>
        <v>0</v>
      </c>
      <c r="P128" s="686">
        <f t="shared" si="31"/>
        <v>0</v>
      </c>
    </row>
    <row r="129" spans="2:16">
      <c r="B129" s="501">
        <v>2016</v>
      </c>
      <c r="C129" s="684"/>
      <c r="D129" s="685"/>
      <c r="E129" s="686"/>
      <c r="F129" s="685"/>
      <c r="G129" s="686"/>
      <c r="H129" s="685"/>
      <c r="I129" s="686"/>
      <c r="J129" s="686"/>
      <c r="K129" s="686"/>
      <c r="L129" s="686">
        <f t="shared" si="43"/>
        <v>0</v>
      </c>
      <c r="M129" s="686">
        <f t="shared" si="40"/>
        <v>0</v>
      </c>
      <c r="N129" s="686">
        <f t="shared" si="41"/>
        <v>0</v>
      </c>
      <c r="O129" s="686">
        <f t="shared" si="42"/>
        <v>0</v>
      </c>
      <c r="P129" s="686">
        <f t="shared" si="31"/>
        <v>0</v>
      </c>
    </row>
    <row r="130" spans="2:16">
      <c r="B130" s="501">
        <v>2017</v>
      </c>
      <c r="C130" s="684">
        <f>HLOOKUP(B130,$E$15:$O$114,9,FALSE)</f>
        <v>1.09E-2</v>
      </c>
      <c r="D130" s="685">
        <f t="shared" si="32"/>
        <v>1.44E-2</v>
      </c>
      <c r="E130" s="686">
        <f t="shared" si="33"/>
        <v>3.0861000000000001</v>
      </c>
      <c r="F130" s="685">
        <f t="shared" si="34"/>
        <v>4.194</v>
      </c>
      <c r="G130" s="686">
        <f t="shared" si="35"/>
        <v>1.8946000000000001</v>
      </c>
      <c r="H130" s="685">
        <f t="shared" si="36"/>
        <v>4.0410000000000004</v>
      </c>
      <c r="I130" s="686">
        <f t="shared" si="37"/>
        <v>0.11360000000000001</v>
      </c>
      <c r="J130" s="686">
        <f t="shared" si="38"/>
        <v>15.590400000000001</v>
      </c>
      <c r="K130" s="686">
        <f t="shared" si="39"/>
        <v>23.381399999999999</v>
      </c>
      <c r="L130" s="686">
        <f t="shared" si="43"/>
        <v>0</v>
      </c>
      <c r="M130" s="686">
        <f t="shared" si="40"/>
        <v>0</v>
      </c>
      <c r="N130" s="686">
        <f t="shared" si="41"/>
        <v>0</v>
      </c>
      <c r="O130" s="686">
        <f t="shared" si="42"/>
        <v>0</v>
      </c>
      <c r="P130" s="686">
        <f t="shared" si="31"/>
        <v>0</v>
      </c>
    </row>
    <row r="131" spans="2:16">
      <c r="B131" s="501">
        <v>2018</v>
      </c>
      <c r="C131" s="684">
        <f t="shared" ref="C131:C133" si="44">HLOOKUP(B131,$E$15:$O$114,9,FALSE)</f>
        <v>6.4999999999999997E-3</v>
      </c>
      <c r="D131" s="685">
        <f t="shared" si="32"/>
        <v>1.4200000000000001E-2</v>
      </c>
      <c r="E131" s="686">
        <f t="shared" si="33"/>
        <v>3.0270999999999999</v>
      </c>
      <c r="F131" s="685">
        <f t="shared" si="34"/>
        <v>2.4359999999999999</v>
      </c>
      <c r="G131" s="686">
        <f t="shared" si="35"/>
        <v>1.8809</v>
      </c>
      <c r="H131" s="685">
        <f t="shared" si="36"/>
        <v>3.2919999999999998</v>
      </c>
      <c r="I131" s="686">
        <f t="shared" si="37"/>
        <v>8.8200000000000001E-2</v>
      </c>
      <c r="J131" s="686">
        <f t="shared" si="38"/>
        <v>5.2884000000000002</v>
      </c>
      <c r="K131" s="686">
        <f t="shared" si="39"/>
        <v>22.2851</v>
      </c>
      <c r="L131" s="686">
        <f t="shared" si="43"/>
        <v>0</v>
      </c>
      <c r="M131" s="686">
        <f t="shared" si="40"/>
        <v>0</v>
      </c>
      <c r="N131" s="686">
        <f t="shared" si="41"/>
        <v>0</v>
      </c>
      <c r="O131" s="686">
        <f t="shared" si="42"/>
        <v>0</v>
      </c>
      <c r="P131" s="686">
        <f t="shared" si="31"/>
        <v>0</v>
      </c>
    </row>
    <row r="132" spans="2:16">
      <c r="B132" s="501">
        <v>2019</v>
      </c>
      <c r="C132" s="684"/>
      <c r="D132" s="685"/>
      <c r="E132" s="686"/>
      <c r="F132" s="685"/>
      <c r="G132" s="686"/>
      <c r="H132" s="685"/>
      <c r="I132" s="686"/>
      <c r="J132" s="686"/>
      <c r="K132" s="686"/>
      <c r="L132" s="686">
        <f t="shared" si="43"/>
        <v>0</v>
      </c>
      <c r="M132" s="686">
        <f t="shared" si="40"/>
        <v>0</v>
      </c>
      <c r="N132" s="686">
        <f t="shared" si="41"/>
        <v>0</v>
      </c>
      <c r="O132" s="686">
        <f t="shared" si="42"/>
        <v>0</v>
      </c>
      <c r="P132" s="686">
        <f t="shared" si="31"/>
        <v>0</v>
      </c>
    </row>
    <row r="133" spans="2:16">
      <c r="B133" s="502">
        <v>2020</v>
      </c>
      <c r="C133" s="687">
        <f t="shared" si="44"/>
        <v>0</v>
      </c>
      <c r="D133" s="688">
        <f t="shared" si="32"/>
        <v>0</v>
      </c>
      <c r="E133" s="689">
        <f t="shared" si="33"/>
        <v>0</v>
      </c>
      <c r="F133" s="688">
        <f t="shared" si="34"/>
        <v>0</v>
      </c>
      <c r="G133" s="689">
        <f>HLOOKUP(B133,$E$15:$O$114,37,FALSE)</f>
        <v>0</v>
      </c>
      <c r="H133" s="688">
        <f t="shared" si="36"/>
        <v>0</v>
      </c>
      <c r="I133" s="689">
        <f t="shared" si="37"/>
        <v>0</v>
      </c>
      <c r="J133" s="689">
        <f t="shared" si="38"/>
        <v>0</v>
      </c>
      <c r="K133" s="689">
        <f t="shared" si="39"/>
        <v>0</v>
      </c>
      <c r="L133" s="689">
        <f t="shared" si="43"/>
        <v>0</v>
      </c>
      <c r="M133" s="689">
        <f t="shared" si="40"/>
        <v>0</v>
      </c>
      <c r="N133" s="689">
        <f t="shared" si="41"/>
        <v>0</v>
      </c>
      <c r="O133" s="689">
        <f t="shared" si="42"/>
        <v>0</v>
      </c>
      <c r="P133" s="689">
        <f t="shared" si="31"/>
        <v>0</v>
      </c>
    </row>
    <row r="134" spans="2:16" ht="18.75" customHeight="1">
      <c r="B134" s="498" t="s">
        <v>761</v>
      </c>
      <c r="C134" s="598"/>
      <c r="D134" s="599"/>
      <c r="E134" s="600"/>
      <c r="F134" s="599"/>
      <c r="G134" s="599"/>
      <c r="H134" s="599"/>
      <c r="I134" s="599"/>
      <c r="J134" s="599"/>
      <c r="K134" s="599"/>
      <c r="L134" s="599"/>
      <c r="M134" s="599"/>
      <c r="N134" s="599"/>
      <c r="O134" s="599"/>
      <c r="P134" s="599"/>
    </row>
    <row r="136" spans="2:16">
      <c r="B136" s="592" t="s">
        <v>525</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4:X16"/>
  <sheetViews>
    <sheetView zoomScale="90" zoomScaleNormal="90" workbookViewId="0">
      <selection activeCell="J20" sqref="J20"/>
    </sheetView>
  </sheetViews>
  <sheetFormatPr defaultColWidth="9.109375" defaultRowHeight="14.4"/>
  <cols>
    <col min="1" max="16384" width="9.109375" style="12"/>
  </cols>
  <sheetData>
    <row r="14" spans="2:24" ht="15.6">
      <c r="B14" s="588" t="s">
        <v>504</v>
      </c>
    </row>
    <row r="15" spans="2:24" ht="15.6">
      <c r="B15" s="588"/>
    </row>
    <row r="16" spans="2:24" s="668" customFormat="1" ht="28.5" customHeight="1">
      <c r="B16" s="851" t="s">
        <v>635</v>
      </c>
      <c r="C16" s="851"/>
      <c r="D16" s="851"/>
      <c r="E16" s="851"/>
      <c r="F16" s="851"/>
      <c r="G16" s="851"/>
      <c r="H16" s="851"/>
      <c r="I16" s="851"/>
      <c r="J16" s="851"/>
      <c r="K16" s="851"/>
      <c r="L16" s="851"/>
      <c r="M16" s="851"/>
      <c r="N16" s="851"/>
      <c r="O16" s="851"/>
      <c r="P16" s="851"/>
      <c r="Q16" s="851"/>
      <c r="R16" s="851"/>
      <c r="S16" s="851"/>
      <c r="T16" s="851"/>
      <c r="U16" s="851"/>
      <c r="V16" s="851"/>
      <c r="W16" s="851"/>
      <c r="X16" s="851"/>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23</vt:i4>
      </vt:variant>
    </vt:vector>
  </HeadingPairs>
  <TitlesOfParts>
    <vt:vector size="38"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9. Cogeneration</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Jessy Serrao</cp:lastModifiedBy>
  <cp:lastPrinted>2017-05-24T00:43:43Z</cp:lastPrinted>
  <dcterms:created xsi:type="dcterms:W3CDTF">2012-03-05T18:56:04Z</dcterms:created>
  <dcterms:modified xsi:type="dcterms:W3CDTF">2019-11-06T13:56:22Z</dcterms:modified>
</cp:coreProperties>
</file>