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BoardSec\12. Jessy Serrao\2019 cases\EB-2019-0033 ERTH\"/>
    </mc:Choice>
  </mc:AlternateContent>
  <bookViews>
    <workbookView xWindow="0" yWindow="0" windowWidth="28800" windowHeight="12300"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Cogeneration" sheetId="89"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LRAM'!$A$1:$AM$537</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LRAM'!$B$277</definedName>
    <definedName name="Table_4_d.__2014_Lost_Revenues_Work_Form">'4.  2011-2014 LRAM'!$B$407</definedName>
    <definedName name="Table_5_a.__2015_Lost_Revenues_Work_Form">'5.  2015-2020 LRAM'!$B$33</definedName>
    <definedName name="Table_5_b.__2016_Lost_Revenues_Work_Form">'5.  2015-2020 LRAM'!$B$218</definedName>
    <definedName name="Table_5_c.__2017_Lost_Revenues_Work_Form">'5.  2015-2020 LRAM'!$B$402</definedName>
    <definedName name="Table_5_d.__2018_Lost_Revenues_Work_Form">'5.  2015-2020 LRAM'!$B$592</definedName>
    <definedName name="Table_5_e.__2019_Lost_Revenues_Work_Form">'5.  2015-2020 LRAM'!$B$776</definedName>
    <definedName name="Table_5_f.__2020_Lost_Revenues_Work_Form">'5.  2015-2020 LRAM'!$B$959</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40" i="46" l="1"/>
  <c r="AB440" i="46"/>
  <c r="AA440" i="46"/>
  <c r="Z440" i="46"/>
  <c r="AC58" i="79"/>
  <c r="AB58" i="79"/>
  <c r="AA58" i="79"/>
  <c r="Z58" i="79"/>
  <c r="E27" i="85"/>
  <c r="E25" i="85"/>
  <c r="D440" i="46" s="1"/>
  <c r="E440" i="46" s="1"/>
  <c r="F440" i="46" s="1"/>
  <c r="G440" i="46" s="1"/>
  <c r="E24" i="85"/>
  <c r="D310" i="46" s="1"/>
  <c r="E310" i="46" s="1"/>
  <c r="F310" i="46" s="1"/>
  <c r="G310" i="46" s="1"/>
  <c r="H310" i="46" s="1"/>
  <c r="E23" i="85"/>
  <c r="D179" i="46" s="1"/>
  <c r="E179" i="46" s="1"/>
  <c r="F179" i="46" s="1"/>
  <c r="G179" i="46" s="1"/>
  <c r="H179" i="46" s="1"/>
  <c r="I179" i="46" s="1"/>
  <c r="E28" i="85" l="1"/>
  <c r="E26" i="85"/>
  <c r="D58" i="79" s="1"/>
  <c r="E58" i="79" s="1"/>
  <c r="F58" i="79" s="1"/>
  <c r="D494" i="79"/>
  <c r="E494" i="79" s="1"/>
  <c r="F494" i="79" s="1"/>
  <c r="G494" i="79" s="1"/>
  <c r="E29" i="85"/>
  <c r="D681" i="79" s="1"/>
  <c r="E681" i="79" s="1"/>
  <c r="E184" i="85" l="1"/>
  <c r="E185" i="85" s="1"/>
  <c r="E186" i="85" s="1"/>
  <c r="E187" i="85" s="1"/>
  <c r="E188" i="85" s="1"/>
  <c r="E189" i="85" s="1"/>
  <c r="E190" i="85" s="1"/>
  <c r="E191" i="85" s="1"/>
  <c r="O166" i="85"/>
  <c r="J166" i="85"/>
  <c r="P144" i="85"/>
  <c r="K144" i="85"/>
  <c r="P143" i="85"/>
  <c r="K143" i="85"/>
  <c r="P142" i="85"/>
  <c r="K142" i="85"/>
  <c r="P141" i="85"/>
  <c r="K141" i="85"/>
  <c r="K166" i="85" l="1"/>
  <c r="C142" i="85" s="1"/>
  <c r="P166" i="85"/>
  <c r="D142" i="85" l="1"/>
  <c r="AG272" i="46"/>
  <c r="O132" i="85"/>
  <c r="J132" i="85"/>
  <c r="P123" i="85"/>
  <c r="P122" i="85"/>
  <c r="P121" i="85"/>
  <c r="P120" i="85"/>
  <c r="P119" i="85"/>
  <c r="P118" i="85"/>
  <c r="K118" i="85"/>
  <c r="P117" i="85"/>
  <c r="K117" i="85"/>
  <c r="P116" i="85"/>
  <c r="K116" i="85"/>
  <c r="P115" i="85"/>
  <c r="K115" i="85"/>
  <c r="P114" i="85"/>
  <c r="K114" i="85"/>
  <c r="P113" i="85"/>
  <c r="K113" i="85"/>
  <c r="P112" i="85"/>
  <c r="K112" i="85"/>
  <c r="P111" i="85"/>
  <c r="K111" i="85"/>
  <c r="P110" i="85"/>
  <c r="K110" i="85"/>
  <c r="P109" i="85"/>
  <c r="K109" i="85"/>
  <c r="P108" i="85"/>
  <c r="K108" i="85"/>
  <c r="P107" i="85"/>
  <c r="K107" i="85"/>
  <c r="K132" i="85" s="1"/>
  <c r="O99" i="85"/>
  <c r="J99" i="85"/>
  <c r="K87" i="85"/>
  <c r="K86" i="85"/>
  <c r="K85" i="85"/>
  <c r="K84" i="85"/>
  <c r="K83" i="85"/>
  <c r="P82" i="85"/>
  <c r="K82" i="85"/>
  <c r="P81" i="85"/>
  <c r="K81" i="85"/>
  <c r="P80" i="85"/>
  <c r="K80" i="85"/>
  <c r="P79" i="85"/>
  <c r="K79" i="85"/>
  <c r="P78" i="85"/>
  <c r="K78" i="85"/>
  <c r="P77" i="85"/>
  <c r="K77" i="85"/>
  <c r="P76" i="85"/>
  <c r="K76" i="85"/>
  <c r="P75" i="85"/>
  <c r="K75" i="85"/>
  <c r="P74" i="85"/>
  <c r="K74" i="85"/>
  <c r="O62" i="85"/>
  <c r="J62" i="85"/>
  <c r="P41" i="85"/>
  <c r="K41" i="85"/>
  <c r="P40" i="85"/>
  <c r="K40" i="85"/>
  <c r="P39" i="85"/>
  <c r="K39" i="85"/>
  <c r="P38" i="85"/>
  <c r="K38" i="85"/>
  <c r="P37" i="85"/>
  <c r="K37" i="85"/>
  <c r="K62" i="85" l="1"/>
  <c r="C38" i="85" s="1"/>
  <c r="P132" i="85"/>
  <c r="D108" i="85" s="1"/>
  <c r="P99" i="85"/>
  <c r="P62" i="85"/>
  <c r="K99" i="85"/>
  <c r="D75" i="85" s="1"/>
  <c r="F75" i="85" s="1"/>
  <c r="F76" i="85" s="1"/>
  <c r="AG398" i="46" s="1"/>
  <c r="C75" i="85"/>
  <c r="C108" i="85"/>
  <c r="D38" i="85" l="1"/>
  <c r="F77" i="85"/>
  <c r="AG399" i="46" s="1"/>
  <c r="F78" i="85" l="1"/>
  <c r="AG400" i="46" s="1"/>
  <c r="F79" i="85" l="1"/>
  <c r="AG401" i="46" s="1"/>
  <c r="F142" i="85" l="1"/>
  <c r="F143" i="85" s="1"/>
  <c r="F108" i="85"/>
  <c r="F109" i="85" s="1"/>
  <c r="F144" i="85" l="1"/>
  <c r="AG211" i="79" s="1"/>
  <c r="AG210" i="79"/>
  <c r="F110" i="85"/>
  <c r="AG530" i="46"/>
  <c r="F38" i="85"/>
  <c r="F39" i="85" s="1"/>
  <c r="F40" i="85" l="1"/>
  <c r="AG267" i="46"/>
  <c r="F111" i="85"/>
  <c r="AG531" i="46"/>
  <c r="F41" i="85" l="1"/>
  <c r="AG268" i="46"/>
  <c r="AG532" i="46"/>
  <c r="G298" i="79"/>
  <c r="F298" i="79"/>
  <c r="E298" i="79"/>
  <c r="F42" i="85" l="1"/>
  <c r="AG269" i="46"/>
  <c r="F43" i="85" l="1"/>
  <c r="AG270" i="46"/>
  <c r="E39" i="89"/>
  <c r="E38" i="89"/>
  <c r="E37" i="89"/>
  <c r="E36" i="89"/>
  <c r="E35" i="89"/>
  <c r="E34" i="89"/>
  <c r="E33" i="89"/>
  <c r="E32" i="89"/>
  <c r="E31" i="89"/>
  <c r="E30" i="89"/>
  <c r="E29" i="89"/>
  <c r="E28" i="89"/>
  <c r="AG271" i="46" l="1"/>
  <c r="AG396" i="79"/>
  <c r="AG395" i="79"/>
  <c r="AG381" i="79"/>
  <c r="AG212" i="79"/>
  <c r="AG197" i="79"/>
  <c r="AG533" i="46"/>
  <c r="AG517" i="46"/>
  <c r="AG402" i="46"/>
  <c r="AG387" i="46"/>
  <c r="AG257" i="46"/>
  <c r="AE59" i="79" l="1"/>
  <c r="AD59" i="79"/>
  <c r="AC59" i="79"/>
  <c r="AB59" i="79"/>
  <c r="AA59" i="79"/>
  <c r="Z59" i="79"/>
  <c r="Y59" i="79"/>
  <c r="AC310" i="46" l="1"/>
  <c r="AB310" i="46"/>
  <c r="AA310" i="46"/>
  <c r="Z310" i="46"/>
  <c r="AC179" i="46"/>
  <c r="AB179" i="46"/>
  <c r="AA179" i="46"/>
  <c r="Z179" i="46"/>
  <c r="AC180" i="46"/>
  <c r="AB180" i="46"/>
  <c r="AA180" i="46"/>
  <c r="Z180" i="46"/>
  <c r="N106" i="46"/>
  <c r="AD681" i="79" l="1"/>
  <c r="F681" i="79"/>
  <c r="K211" i="85" l="1"/>
  <c r="P210" i="85"/>
  <c r="P213" i="85" s="1"/>
  <c r="K210" i="85"/>
  <c r="K202" i="85"/>
  <c r="P201" i="85"/>
  <c r="K201" i="85"/>
  <c r="P200" i="85"/>
  <c r="K200" i="85"/>
  <c r="P199" i="85"/>
  <c r="K199" i="85"/>
  <c r="P198" i="85"/>
  <c r="K198" i="85"/>
  <c r="K204" i="85" s="1"/>
  <c r="K190" i="85"/>
  <c r="P189" i="85"/>
  <c r="K189" i="85"/>
  <c r="P188" i="85"/>
  <c r="K188" i="85"/>
  <c r="P187" i="85"/>
  <c r="K187" i="85"/>
  <c r="F182" i="85"/>
  <c r="F181" i="85"/>
  <c r="P179" i="85"/>
  <c r="P181" i="85" s="1"/>
  <c r="K179" i="85"/>
  <c r="K181" i="85" s="1"/>
  <c r="K192" i="85" l="1"/>
  <c r="C182" i="85" s="1"/>
  <c r="P204" i="85"/>
  <c r="K213" i="85"/>
  <c r="P192" i="85"/>
  <c r="C184" i="85" s="1"/>
  <c r="C183" i="85"/>
  <c r="C186" i="85" l="1"/>
  <c r="C187" i="85" s="1"/>
  <c r="C185" i="85"/>
  <c r="D183" i="85"/>
  <c r="F183" i="85" s="1"/>
  <c r="C188" i="85" l="1"/>
  <c r="D184" i="85"/>
  <c r="F184" i="85" l="1"/>
  <c r="D185" i="85"/>
  <c r="C189" i="85"/>
  <c r="E40" i="89" l="1"/>
  <c r="E41" i="89" s="1"/>
  <c r="Q136" i="79" s="1"/>
  <c r="F185" i="85"/>
  <c r="D186" i="85"/>
  <c r="C190" i="85"/>
  <c r="F186" i="85" l="1"/>
  <c r="D187" i="85"/>
  <c r="C191" i="85"/>
  <c r="F187" i="85" l="1"/>
  <c r="D188" i="85"/>
  <c r="F188" i="85" l="1"/>
  <c r="D189" i="85"/>
  <c r="F189" i="85" l="1"/>
  <c r="D190" i="85"/>
  <c r="F190" i="85" l="1"/>
  <c r="D191" i="85"/>
  <c r="F191" i="85" s="1"/>
  <c r="F193" i="85" l="1"/>
  <c r="F192" i="85"/>
  <c r="AG755" i="79" s="1"/>
  <c r="F194" i="85" l="1"/>
  <c r="AG771" i="79"/>
  <c r="Q684" i="79"/>
  <c r="O684" i="79"/>
  <c r="E687" i="79"/>
  <c r="E684" i="79"/>
  <c r="P684" i="79" s="1"/>
  <c r="E680" i="79"/>
  <c r="E673" i="79"/>
  <c r="E670" i="79"/>
  <c r="E667" i="79"/>
  <c r="E664" i="79"/>
  <c r="R501" i="79"/>
  <c r="O501" i="79"/>
  <c r="O687" i="79" s="1"/>
  <c r="S495" i="79"/>
  <c r="R495" i="79"/>
  <c r="O495" i="79"/>
  <c r="O680" i="79" s="1"/>
  <c r="E501" i="79"/>
  <c r="F501" i="79" s="1"/>
  <c r="Q501" i="79" s="1"/>
  <c r="Q687" i="79" s="1"/>
  <c r="E495" i="79"/>
  <c r="F495" i="79" s="1"/>
  <c r="Q495" i="79" s="1"/>
  <c r="Q680" i="79" s="1"/>
  <c r="E484" i="79"/>
  <c r="F484" i="79" s="1"/>
  <c r="E481" i="79"/>
  <c r="F481" i="79" s="1"/>
  <c r="E475" i="79"/>
  <c r="F475" i="79" s="1"/>
  <c r="F195" i="85" l="1"/>
  <c r="F196" i="85" s="1"/>
  <c r="AG772" i="79"/>
  <c r="P687" i="79"/>
  <c r="P495" i="79"/>
  <c r="P680" i="79" s="1"/>
  <c r="P501" i="79"/>
  <c r="C52" i="47"/>
  <c r="C51" i="47"/>
  <c r="AL527" i="79" l="1"/>
  <c r="AK527" i="79"/>
  <c r="AJ527" i="79"/>
  <c r="AI527" i="79"/>
  <c r="AH527" i="79"/>
  <c r="AG527" i="79"/>
  <c r="AF527" i="79"/>
  <c r="AE527" i="79"/>
  <c r="AD527" i="79"/>
  <c r="AC527" i="79"/>
  <c r="AB527" i="79"/>
  <c r="AA527" i="79"/>
  <c r="Z527" i="79"/>
  <c r="Y527" i="79"/>
  <c r="AM526" i="79"/>
  <c r="AL478" i="79"/>
  <c r="AK478" i="79"/>
  <c r="AJ478" i="79"/>
  <c r="AI478" i="79"/>
  <c r="AH478" i="79"/>
  <c r="AG478" i="79"/>
  <c r="AF478" i="79"/>
  <c r="AE478" i="79"/>
  <c r="AD478" i="79"/>
  <c r="AC478" i="79"/>
  <c r="AB478" i="79"/>
  <c r="AA478" i="79"/>
  <c r="Z478" i="79"/>
  <c r="Y478" i="79"/>
  <c r="AM477" i="79"/>
  <c r="I50" i="44" l="1"/>
  <c r="H50" i="44"/>
  <c r="G50" i="44"/>
  <c r="F50" i="44"/>
  <c r="E50" i="44"/>
  <c r="D50" i="44"/>
  <c r="N186" i="79" l="1"/>
  <c r="D22" i="45" l="1"/>
  <c r="O938" i="79" l="1"/>
  <c r="E44" i="44" l="1"/>
  <c r="AM141" i="79" l="1"/>
  <c r="Q46" i="44"/>
  <c r="P46" i="44"/>
  <c r="O46" i="44"/>
  <c r="N46" i="44"/>
  <c r="M46" i="44"/>
  <c r="L46" i="44"/>
  <c r="K46" i="44"/>
  <c r="J46" i="44"/>
  <c r="I46" i="44"/>
  <c r="H46" i="44"/>
  <c r="G46" i="44"/>
  <c r="F46" i="44"/>
  <c r="E46" i="44"/>
  <c r="D46" i="44"/>
  <c r="O1121" i="79" l="1"/>
  <c r="O755" i="79"/>
  <c r="O571" i="79"/>
  <c r="O381" i="79"/>
  <c r="O197" i="79"/>
  <c r="O517" i="46"/>
  <c r="O127" i="46"/>
  <c r="D197" i="79"/>
  <c r="N630" i="79" l="1"/>
  <c r="N440" i="79"/>
  <c r="N256" i="79"/>
  <c r="N73" i="79"/>
  <c r="F22" i="45" l="1"/>
  <c r="Q52" i="43" l="1"/>
  <c r="N515" i="46" l="1"/>
  <c r="N512" i="46"/>
  <c r="N509" i="46"/>
  <c r="N505" i="46"/>
  <c r="N502" i="46"/>
  <c r="N499" i="46"/>
  <c r="N496" i="46"/>
  <c r="N493" i="46"/>
  <c r="N489" i="46"/>
  <c r="N475" i="46"/>
  <c r="N472" i="46"/>
  <c r="N469" i="46"/>
  <c r="N466" i="46"/>
  <c r="N453" i="46"/>
  <c r="N450" i="46"/>
  <c r="N447" i="46"/>
  <c r="N444" i="46"/>
  <c r="N441" i="46"/>
  <c r="N385" i="46"/>
  <c r="N382" i="46"/>
  <c r="N379" i="46"/>
  <c r="N375" i="46"/>
  <c r="N372" i="46"/>
  <c r="N369" i="46"/>
  <c r="N366" i="46"/>
  <c r="N363" i="46"/>
  <c r="N359" i="46"/>
  <c r="N345" i="46"/>
  <c r="N342" i="46"/>
  <c r="N339" i="46"/>
  <c r="N336" i="46"/>
  <c r="N323" i="46"/>
  <c r="N320" i="46"/>
  <c r="N317" i="46"/>
  <c r="N314" i="46"/>
  <c r="N311" i="46"/>
  <c r="N255" i="46"/>
  <c r="N252" i="46"/>
  <c r="N249" i="46"/>
  <c r="N245" i="46"/>
  <c r="N242" i="46"/>
  <c r="N239" i="46"/>
  <c r="N236" i="46"/>
  <c r="N233" i="46"/>
  <c r="N229" i="46"/>
  <c r="N215" i="46"/>
  <c r="N212" i="46"/>
  <c r="N209" i="46"/>
  <c r="N206" i="46"/>
  <c r="N193" i="46"/>
  <c r="N190" i="46"/>
  <c r="N187" i="46"/>
  <c r="N184" i="46"/>
  <c r="N181" i="46"/>
  <c r="N125" i="46"/>
  <c r="N122" i="46"/>
  <c r="N119" i="46"/>
  <c r="N115" i="46"/>
  <c r="N112" i="46"/>
  <c r="N63" i="46"/>
  <c r="N54" i="46"/>
  <c r="N1119" i="79"/>
  <c r="N1116" i="79"/>
  <c r="N1113" i="79"/>
  <c r="N1110" i="79"/>
  <c r="N1107" i="79"/>
  <c r="N1104" i="79"/>
  <c r="N1101" i="79"/>
  <c r="N1095" i="79"/>
  <c r="N1092" i="79"/>
  <c r="N1089" i="79"/>
  <c r="N1086" i="79"/>
  <c r="N1083" i="79"/>
  <c r="N1080" i="79"/>
  <c r="N1076" i="79"/>
  <c r="N1073" i="79"/>
  <c r="N1070" i="79"/>
  <c r="N1066" i="79"/>
  <c r="N1063" i="79"/>
  <c r="N1060" i="79"/>
  <c r="N1057" i="79"/>
  <c r="N1054" i="79"/>
  <c r="N1051" i="79"/>
  <c r="N1048" i="79"/>
  <c r="N1045" i="79"/>
  <c r="N1027" i="79"/>
  <c r="N1024" i="79"/>
  <c r="N1021" i="79"/>
  <c r="N1018" i="79"/>
  <c r="N1014" i="79"/>
  <c r="N1011" i="79"/>
  <c r="N1007" i="79"/>
  <c r="N1003" i="79"/>
  <c r="N1000" i="79"/>
  <c r="N997" i="79"/>
  <c r="N993" i="79"/>
  <c r="N990" i="79"/>
  <c r="N987" i="79"/>
  <c r="N984" i="79"/>
  <c r="N981" i="79"/>
  <c r="N936" i="79"/>
  <c r="N933" i="79"/>
  <c r="N930" i="79"/>
  <c r="N927" i="79"/>
  <c r="N924" i="79"/>
  <c r="N921" i="79"/>
  <c r="N918" i="79"/>
  <c r="N912" i="79"/>
  <c r="N909" i="79"/>
  <c r="N906" i="79"/>
  <c r="N903" i="79"/>
  <c r="N900" i="79"/>
  <c r="N897" i="79"/>
  <c r="N893" i="79"/>
  <c r="N890" i="79"/>
  <c r="N887" i="79"/>
  <c r="N883" i="79"/>
  <c r="N880" i="79"/>
  <c r="N877" i="79"/>
  <c r="N874" i="79"/>
  <c r="N871" i="79"/>
  <c r="N868" i="79"/>
  <c r="N865" i="79"/>
  <c r="N862" i="79"/>
  <c r="N844" i="79"/>
  <c r="N841" i="79"/>
  <c r="N838" i="79"/>
  <c r="N835" i="79"/>
  <c r="N831" i="79"/>
  <c r="N828" i="79"/>
  <c r="N824" i="79"/>
  <c r="N820" i="79"/>
  <c r="N817" i="79"/>
  <c r="N814" i="79"/>
  <c r="N810" i="79"/>
  <c r="N807" i="79"/>
  <c r="N804" i="79"/>
  <c r="N801" i="79"/>
  <c r="N798" i="79"/>
  <c r="N753" i="79"/>
  <c r="N750" i="79"/>
  <c r="N747" i="79"/>
  <c r="N744" i="79"/>
  <c r="N741" i="79"/>
  <c r="N738" i="79"/>
  <c r="N735" i="79"/>
  <c r="N729" i="79"/>
  <c r="N726" i="79"/>
  <c r="N723" i="79"/>
  <c r="N720" i="79"/>
  <c r="N717" i="79"/>
  <c r="N714" i="79"/>
  <c r="N710" i="79"/>
  <c r="N707" i="79"/>
  <c r="N704" i="79"/>
  <c r="N700" i="79"/>
  <c r="N697" i="79"/>
  <c r="N694" i="79"/>
  <c r="N691" i="79"/>
  <c r="N688" i="79"/>
  <c r="N685" i="79"/>
  <c r="N682" i="79"/>
  <c r="N678" i="79"/>
  <c r="N660" i="79"/>
  <c r="N657" i="79"/>
  <c r="N654" i="79"/>
  <c r="N651" i="79"/>
  <c r="N647" i="79"/>
  <c r="N644" i="79"/>
  <c r="N640" i="79"/>
  <c r="N636" i="79"/>
  <c r="N633" i="79"/>
  <c r="N626" i="79"/>
  <c r="N623" i="79"/>
  <c r="N620" i="79"/>
  <c r="N617" i="79"/>
  <c r="N614" i="79"/>
  <c r="N569" i="79"/>
  <c r="N566" i="79"/>
  <c r="N563" i="79"/>
  <c r="N560" i="79"/>
  <c r="N557" i="79"/>
  <c r="N554" i="79"/>
  <c r="N551" i="79"/>
  <c r="N545" i="79"/>
  <c r="N542" i="79"/>
  <c r="N539" i="79"/>
  <c r="N536" i="79"/>
  <c r="N533" i="79"/>
  <c r="N530" i="79"/>
  <c r="N523" i="79"/>
  <c r="N520" i="79"/>
  <c r="N517" i="79"/>
  <c r="N513" i="79"/>
  <c r="N510" i="79"/>
  <c r="N507" i="79"/>
  <c r="N504" i="79"/>
  <c r="N501" i="79"/>
  <c r="N498" i="79"/>
  <c r="N495" i="79"/>
  <c r="N491"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6" i="79"/>
  <c r="N283" i="79"/>
  <c r="N280" i="79"/>
  <c r="N277" i="79"/>
  <c r="N273" i="79"/>
  <c r="N270" i="79"/>
  <c r="N266" i="79"/>
  <c r="N262" i="79"/>
  <c r="N259" i="79"/>
  <c r="N252" i="79"/>
  <c r="N249" i="79"/>
  <c r="N246" i="79"/>
  <c r="N243" i="79"/>
  <c r="N240" i="79"/>
  <c r="N195" i="79"/>
  <c r="N192" i="79"/>
  <c r="N189" i="79"/>
  <c r="N183" i="79"/>
  <c r="N180" i="79"/>
  <c r="N177" i="79"/>
  <c r="N171" i="79"/>
  <c r="N168" i="79"/>
  <c r="N165" i="79"/>
  <c r="N162" i="79"/>
  <c r="N159" i="79"/>
  <c r="N156" i="79"/>
  <c r="N152" i="79"/>
  <c r="N149" i="79"/>
  <c r="N142" i="79"/>
  <c r="N139" i="79"/>
  <c r="N130" i="79"/>
  <c r="N127" i="79"/>
  <c r="N124" i="79"/>
  <c r="N103" i="79"/>
  <c r="N100" i="79"/>
  <c r="N97" i="79"/>
  <c r="N94" i="79"/>
  <c r="N90" i="79"/>
  <c r="N76" i="79"/>
  <c r="N66" i="79"/>
  <c r="N63" i="79"/>
  <c r="N55" i="79"/>
  <c r="N60" i="79"/>
  <c r="AM1115" i="79" l="1"/>
  <c r="AM1118" i="79"/>
  <c r="AE1054" i="79"/>
  <c r="Z1054" i="79"/>
  <c r="Y1041" i="79"/>
  <c r="Y1038" i="79"/>
  <c r="AD1011" i="79"/>
  <c r="Z1011" i="79"/>
  <c r="Y1011" i="79"/>
  <c r="AM1017" i="79"/>
  <c r="Y1018" i="79"/>
  <c r="AL1014" i="79"/>
  <c r="AM1013"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C1011" i="79"/>
  <c r="AB1011" i="79"/>
  <c r="AA1011" i="79"/>
  <c r="AM1010" i="79"/>
  <c r="Y1007" i="79"/>
  <c r="Y1000" i="79"/>
  <c r="Y997" i="79"/>
  <c r="Y993" i="79"/>
  <c r="Y984" i="79"/>
  <c r="Y981" i="79"/>
  <c r="Y977" i="79"/>
  <c r="Y887" i="79"/>
  <c r="AL883" i="79"/>
  <c r="Y862" i="79"/>
  <c r="Y844" i="79"/>
  <c r="Y831" i="79"/>
  <c r="AL831" i="79"/>
  <c r="AK831" i="79"/>
  <c r="AJ831" i="79"/>
  <c r="AI831" i="79"/>
  <c r="AH831" i="79"/>
  <c r="AG831" i="79"/>
  <c r="AF831" i="79"/>
  <c r="AE831" i="79"/>
  <c r="AD831" i="79"/>
  <c r="AC831" i="79"/>
  <c r="AB831" i="79"/>
  <c r="AA831" i="79"/>
  <c r="Z831" i="79"/>
  <c r="AM830" i="79"/>
  <c r="AL828" i="79"/>
  <c r="AK828" i="79"/>
  <c r="AJ828" i="79"/>
  <c r="AI828" i="79"/>
  <c r="AH828" i="79"/>
  <c r="AG828" i="79"/>
  <c r="AF828" i="79"/>
  <c r="AE828" i="79"/>
  <c r="AD828" i="79"/>
  <c r="AC828" i="79"/>
  <c r="AB828" i="79"/>
  <c r="AA828" i="79"/>
  <c r="Z828" i="79"/>
  <c r="Y828" i="79"/>
  <c r="AM827" i="79"/>
  <c r="Y824" i="79"/>
  <c r="Y710" i="79"/>
  <c r="Y704" i="79"/>
  <c r="AM670" i="79"/>
  <c r="AM667" i="79"/>
  <c r="AM664" i="79"/>
  <c r="Y660" i="79"/>
  <c r="Y657" i="79"/>
  <c r="Y647" i="79"/>
  <c r="Y644" i="79"/>
  <c r="Y640" i="79"/>
  <c r="AL647" i="79"/>
  <c r="AK647" i="79"/>
  <c r="AJ647" i="79"/>
  <c r="AI647" i="79"/>
  <c r="AH647" i="79"/>
  <c r="AG647" i="79"/>
  <c r="AF647" i="79"/>
  <c r="AE647" i="79"/>
  <c r="AD647" i="79"/>
  <c r="AC647" i="79"/>
  <c r="AB647" i="79"/>
  <c r="AA647" i="79"/>
  <c r="Z647" i="79"/>
  <c r="AM646" i="79"/>
  <c r="AL644" i="79"/>
  <c r="AK644" i="79"/>
  <c r="AJ644" i="79"/>
  <c r="AI644" i="79"/>
  <c r="AH644" i="79"/>
  <c r="AG644" i="79"/>
  <c r="AF644" i="79"/>
  <c r="AE644" i="79"/>
  <c r="AD644" i="79"/>
  <c r="AC644" i="79"/>
  <c r="AB644" i="79"/>
  <c r="AA644" i="79"/>
  <c r="Z644" i="79"/>
  <c r="AM643" i="79"/>
  <c r="Y626" i="79"/>
  <c r="Y617" i="79"/>
  <c r="AM529" i="79"/>
  <c r="AM522" i="79"/>
  <c r="Y530"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3" i="79"/>
  <c r="AK273" i="79"/>
  <c r="AJ273" i="79"/>
  <c r="AI273" i="79"/>
  <c r="AH273" i="79"/>
  <c r="AG273" i="79"/>
  <c r="AF273" i="79"/>
  <c r="AE273" i="79"/>
  <c r="AD273" i="79"/>
  <c r="AC273" i="79"/>
  <c r="AB273" i="79"/>
  <c r="AA273" i="79"/>
  <c r="Z273" i="79"/>
  <c r="Y273" i="79"/>
  <c r="AM272" i="79"/>
  <c r="AL270" i="79"/>
  <c r="AK270" i="79"/>
  <c r="AJ270" i="79"/>
  <c r="AI270" i="79"/>
  <c r="AH270" i="79"/>
  <c r="AG270" i="79"/>
  <c r="AF270" i="79"/>
  <c r="AE270" i="79"/>
  <c r="AD270" i="79"/>
  <c r="AC270" i="79"/>
  <c r="AB270" i="79"/>
  <c r="AA270" i="79"/>
  <c r="Z270" i="79"/>
  <c r="Y270" i="79"/>
  <c r="AM269" i="79"/>
  <c r="Y266" i="79"/>
  <c r="Y236" i="79"/>
  <c r="Y227" i="79"/>
  <c r="Y224" i="79"/>
  <c r="Y156"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09" i="79"/>
  <c r="AM1112" i="79"/>
  <c r="AM1106" i="79"/>
  <c r="AM1103" i="79"/>
  <c r="AM1100" i="79"/>
  <c r="AM1097" i="79"/>
  <c r="AM1094" i="79"/>
  <c r="AM1091" i="79"/>
  <c r="AM1088" i="79"/>
  <c r="AM1085" i="79"/>
  <c r="AM1082" i="79"/>
  <c r="AM1079" i="79"/>
  <c r="AM1075" i="79"/>
  <c r="AM1072" i="79"/>
  <c r="AM1069" i="79"/>
  <c r="AM1065" i="79"/>
  <c r="AM1062" i="79"/>
  <c r="AM1059" i="79"/>
  <c r="AM1056" i="79"/>
  <c r="AM1053" i="79"/>
  <c r="AM1050" i="79"/>
  <c r="AM1047" i="79"/>
  <c r="AM1044" i="79"/>
  <c r="AM1040" i="79"/>
  <c r="AM1037" i="79"/>
  <c r="AM1034" i="79"/>
  <c r="AM1031" i="79"/>
  <c r="AM1026" i="79"/>
  <c r="AM1023" i="79"/>
  <c r="AM1020" i="79"/>
  <c r="AM1006" i="79"/>
  <c r="AM1002" i="79"/>
  <c r="AM999" i="79"/>
  <c r="AM996" i="79"/>
  <c r="AM992" i="79"/>
  <c r="AM989" i="79"/>
  <c r="AM986" i="79"/>
  <c r="AM983" i="79"/>
  <c r="AM980" i="79"/>
  <c r="AM976" i="79"/>
  <c r="AM973" i="79"/>
  <c r="AM970" i="79"/>
  <c r="AM967" i="79"/>
  <c r="AM964" i="79"/>
  <c r="AM935" i="79"/>
  <c r="AM932" i="79"/>
  <c r="AM929" i="79"/>
  <c r="AM926" i="79"/>
  <c r="AM923" i="79"/>
  <c r="AM920" i="79"/>
  <c r="AM917" i="79"/>
  <c r="AM914" i="79"/>
  <c r="AM911" i="79"/>
  <c r="AM908" i="79"/>
  <c r="AM905" i="79"/>
  <c r="AM902" i="79"/>
  <c r="AM899" i="79"/>
  <c r="AM896" i="79"/>
  <c r="AM892" i="79"/>
  <c r="AM889" i="79"/>
  <c r="AM886" i="79"/>
  <c r="AM882" i="79"/>
  <c r="AM879" i="79"/>
  <c r="AM876" i="79"/>
  <c r="AM873" i="79"/>
  <c r="AM870" i="79"/>
  <c r="AM867" i="79"/>
  <c r="AM864" i="79"/>
  <c r="AM861" i="79"/>
  <c r="AM857" i="79"/>
  <c r="AM854" i="79"/>
  <c r="AM851" i="79"/>
  <c r="AM848" i="79"/>
  <c r="AM843" i="79"/>
  <c r="AM840" i="79"/>
  <c r="AM837" i="79"/>
  <c r="AM834" i="79"/>
  <c r="AM823" i="79"/>
  <c r="AM819" i="79"/>
  <c r="AM816" i="79"/>
  <c r="AM813" i="79"/>
  <c r="AM809" i="79"/>
  <c r="AM806" i="79"/>
  <c r="AM803" i="79"/>
  <c r="AM800" i="79"/>
  <c r="AM797" i="79"/>
  <c r="AM793" i="79"/>
  <c r="AM790" i="79"/>
  <c r="AM787" i="79"/>
  <c r="AM784" i="79"/>
  <c r="AM781" i="79"/>
  <c r="AM752" i="79"/>
  <c r="AM749" i="79"/>
  <c r="AM746" i="79"/>
  <c r="AM743" i="79"/>
  <c r="AM740" i="79"/>
  <c r="AM737" i="79"/>
  <c r="AM734" i="79"/>
  <c r="AM731" i="79"/>
  <c r="AM728" i="79"/>
  <c r="AM725" i="79"/>
  <c r="AM722" i="79"/>
  <c r="AM719" i="79"/>
  <c r="AM716" i="79"/>
  <c r="AM713" i="79"/>
  <c r="AM709" i="79"/>
  <c r="AM706" i="79"/>
  <c r="AM703" i="79"/>
  <c r="AM699" i="79"/>
  <c r="AM696" i="79"/>
  <c r="AM693" i="79"/>
  <c r="AM690" i="79"/>
  <c r="AM684" i="79"/>
  <c r="AM677" i="79"/>
  <c r="AM673" i="79"/>
  <c r="AM659" i="79"/>
  <c r="AM656" i="79"/>
  <c r="AM653" i="79"/>
  <c r="AM650" i="79"/>
  <c r="AM639" i="79"/>
  <c r="AM635" i="79"/>
  <c r="AM632" i="79"/>
  <c r="AM629" i="79"/>
  <c r="AM625" i="79"/>
  <c r="AM622" i="79"/>
  <c r="AM619" i="79"/>
  <c r="AM616" i="79"/>
  <c r="AM613" i="79"/>
  <c r="AM609" i="79"/>
  <c r="AM606" i="79"/>
  <c r="AM603" i="79"/>
  <c r="AM600" i="79"/>
  <c r="AM597" i="79"/>
  <c r="AM568" i="79"/>
  <c r="AM565" i="79"/>
  <c r="AM562" i="79"/>
  <c r="AM559" i="79"/>
  <c r="AM556" i="79"/>
  <c r="AM553" i="79"/>
  <c r="AM550" i="79"/>
  <c r="AM547" i="79"/>
  <c r="AM544" i="79"/>
  <c r="AM541" i="79"/>
  <c r="AM538" i="79"/>
  <c r="AM535" i="79"/>
  <c r="AM532" i="79"/>
  <c r="AM519" i="79"/>
  <c r="AM516" i="79"/>
  <c r="AM509" i="79"/>
  <c r="AM506" i="79"/>
  <c r="AM503" i="79"/>
  <c r="AM497" i="79"/>
  <c r="AM490"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6" i="79"/>
  <c r="AM293" i="79"/>
  <c r="AM290" i="79"/>
  <c r="AM285" i="79"/>
  <c r="AM282" i="79"/>
  <c r="AM279" i="79"/>
  <c r="AM276" i="79"/>
  <c r="AM265" i="79"/>
  <c r="AM261" i="79"/>
  <c r="AM258" i="79"/>
  <c r="AM255" i="79"/>
  <c r="AM251" i="79"/>
  <c r="AM248" i="79"/>
  <c r="AM245" i="79"/>
  <c r="AM242" i="79"/>
  <c r="AM239" i="79"/>
  <c r="AM235" i="79"/>
  <c r="AM232" i="79"/>
  <c r="AM229" i="79"/>
  <c r="AM226" i="79"/>
  <c r="AM223" i="79"/>
  <c r="AM194" i="79"/>
  <c r="AM188" i="79"/>
  <c r="AM191" i="79"/>
  <c r="AM185" i="79"/>
  <c r="AM182" i="79"/>
  <c r="AM179" i="79"/>
  <c r="AM176" i="79"/>
  <c r="AM173" i="79"/>
  <c r="AM170" i="79"/>
  <c r="AM167" i="79"/>
  <c r="AM164" i="79"/>
  <c r="AM161" i="79"/>
  <c r="AM158" i="79"/>
  <c r="AM155" i="79"/>
  <c r="AM151" i="79"/>
  <c r="AM148" i="79"/>
  <c r="AM145" i="79"/>
  <c r="AM138" i="79"/>
  <c r="AM135" i="79"/>
  <c r="AM132" i="79"/>
  <c r="AM129" i="79"/>
  <c r="AM126"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AL844" i="79"/>
  <c r="AK844" i="79"/>
  <c r="AJ844" i="79"/>
  <c r="AI844" i="79"/>
  <c r="AH844" i="79"/>
  <c r="AG844" i="79"/>
  <c r="AF844" i="79"/>
  <c r="AE844" i="79"/>
  <c r="AD844" i="79"/>
  <c r="AC844" i="79"/>
  <c r="AB844" i="79"/>
  <c r="AA844" i="79"/>
  <c r="Z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N109" i="46" l="1"/>
  <c r="N99" i="46"/>
  <c r="N82" i="46"/>
  <c r="N79" i="46"/>
  <c r="N76" i="46"/>
  <c r="N87" i="79"/>
  <c r="AL660" i="79"/>
  <c r="AK660" i="79"/>
  <c r="AJ660" i="79"/>
  <c r="AI660" i="79"/>
  <c r="AH660" i="79"/>
  <c r="AG660" i="79"/>
  <c r="AF660" i="79"/>
  <c r="AE660" i="79"/>
  <c r="AD660" i="79"/>
  <c r="AC660" i="79"/>
  <c r="AB660" i="79"/>
  <c r="AA660" i="79"/>
  <c r="Z660" i="79"/>
  <c r="AL657" i="79"/>
  <c r="AK657" i="79"/>
  <c r="AJ657" i="79"/>
  <c r="AI657" i="79"/>
  <c r="AH657" i="79"/>
  <c r="AG657" i="79"/>
  <c r="AF657" i="79"/>
  <c r="AE657" i="79"/>
  <c r="AD657" i="79"/>
  <c r="AC657" i="79"/>
  <c r="AB657" i="79"/>
  <c r="AA657" i="79"/>
  <c r="Z657" i="79"/>
  <c r="AL654" i="79"/>
  <c r="AK654" i="79"/>
  <c r="AJ654" i="79"/>
  <c r="AI654" i="79"/>
  <c r="AH654" i="79"/>
  <c r="AG654" i="79"/>
  <c r="AF654" i="79"/>
  <c r="AE654" i="79"/>
  <c r="AD654" i="79"/>
  <c r="AC654" i="79"/>
  <c r="AB654" i="79"/>
  <c r="AA654" i="79"/>
  <c r="Z654" i="79"/>
  <c r="Y654" i="79"/>
  <c r="AL651" i="79"/>
  <c r="AK651" i="79"/>
  <c r="AJ651" i="79"/>
  <c r="AI651" i="79"/>
  <c r="AH651" i="79"/>
  <c r="AG651" i="79"/>
  <c r="AF651" i="79"/>
  <c r="AE651" i="79"/>
  <c r="AD651" i="79"/>
  <c r="AC651" i="79"/>
  <c r="AB651" i="79"/>
  <c r="AA651" i="79"/>
  <c r="Z651" i="79"/>
  <c r="Y651"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6" i="79"/>
  <c r="AK286" i="79"/>
  <c r="AJ286" i="79"/>
  <c r="AI286" i="79"/>
  <c r="AH286" i="79"/>
  <c r="AG286" i="79"/>
  <c r="AF286" i="79"/>
  <c r="AE286" i="79"/>
  <c r="AD286" i="79"/>
  <c r="AC286" i="79"/>
  <c r="AB286" i="79"/>
  <c r="AA286" i="79"/>
  <c r="Z286" i="79"/>
  <c r="Y286" i="79"/>
  <c r="AL283" i="79"/>
  <c r="AK283" i="79"/>
  <c r="AJ283" i="79"/>
  <c r="AI283" i="79"/>
  <c r="AH283" i="79"/>
  <c r="AG283" i="79"/>
  <c r="AF283" i="79"/>
  <c r="AE283" i="79"/>
  <c r="AD283" i="79"/>
  <c r="AC283" i="79"/>
  <c r="AB283" i="79"/>
  <c r="AA283" i="79"/>
  <c r="Z283" i="79"/>
  <c r="Y283" i="79"/>
  <c r="AL280" i="79"/>
  <c r="AK280" i="79"/>
  <c r="AJ280" i="79"/>
  <c r="AI280" i="79"/>
  <c r="AH280" i="79"/>
  <c r="AG280" i="79"/>
  <c r="AF280" i="79"/>
  <c r="AE280" i="79"/>
  <c r="AD280" i="79"/>
  <c r="AC280" i="79"/>
  <c r="AB280" i="79"/>
  <c r="AA280" i="79"/>
  <c r="Z280" i="79"/>
  <c r="Y280" i="79"/>
  <c r="AL277" i="79"/>
  <c r="AK277" i="79"/>
  <c r="AJ277" i="79"/>
  <c r="AI277" i="79"/>
  <c r="AH277" i="79"/>
  <c r="AG277" i="79"/>
  <c r="AF277" i="79"/>
  <c r="AE277" i="79"/>
  <c r="AD277" i="79"/>
  <c r="AC277" i="79"/>
  <c r="AB277" i="79"/>
  <c r="AA277" i="79"/>
  <c r="Z277" i="79"/>
  <c r="Y277" i="79"/>
  <c r="AM514" i="46" l="1"/>
  <c r="AL515" i="46"/>
  <c r="AM511" i="46"/>
  <c r="AM508" i="46"/>
  <c r="AM504" i="46"/>
  <c r="AM501" i="46"/>
  <c r="AM498" i="46"/>
  <c r="AM495" i="46"/>
  <c r="AM492" i="46"/>
  <c r="AM488" i="46"/>
  <c r="AM485" i="46"/>
  <c r="AM481" i="46"/>
  <c r="AM477" i="46"/>
  <c r="AM474" i="46"/>
  <c r="AM471" i="46"/>
  <c r="AM468" i="46"/>
  <c r="AM465" i="46"/>
  <c r="AM461" i="46"/>
  <c r="AM458" i="46"/>
  <c r="AM455" i="46"/>
  <c r="AM452" i="46"/>
  <c r="AM449" i="46"/>
  <c r="AM446" i="46"/>
  <c r="AM443" i="46"/>
  <c r="AM439" i="46"/>
  <c r="AM435" i="46"/>
  <c r="AM432" i="46"/>
  <c r="AM429" i="46"/>
  <c r="AM426" i="46"/>
  <c r="AM423" i="46"/>
  <c r="AM420" i="46"/>
  <c r="AM417" i="46"/>
  <c r="AM414" i="46"/>
  <c r="AM411" i="46"/>
  <c r="AM384" i="46"/>
  <c r="Z502" i="46"/>
  <c r="AA502" i="46"/>
  <c r="AB502" i="46"/>
  <c r="AC502" i="46"/>
  <c r="AD502" i="46"/>
  <c r="AE502" i="46"/>
  <c r="AF502" i="46"/>
  <c r="AG502" i="46"/>
  <c r="AH502" i="46"/>
  <c r="AI502" i="46"/>
  <c r="AJ502" i="46"/>
  <c r="AK502" i="46"/>
  <c r="AL502" i="46"/>
  <c r="Z505" i="46"/>
  <c r="AA505" i="46"/>
  <c r="AB505" i="46"/>
  <c r="AC505" i="46"/>
  <c r="AD505" i="46"/>
  <c r="AE505" i="46"/>
  <c r="AF505" i="46"/>
  <c r="AG505" i="46"/>
  <c r="AH505" i="46"/>
  <c r="AI505" i="46"/>
  <c r="AJ505" i="46"/>
  <c r="AK505" i="46"/>
  <c r="AL505" i="46"/>
  <c r="Z509" i="46"/>
  <c r="AA509" i="46"/>
  <c r="AB509" i="46"/>
  <c r="AC509" i="46"/>
  <c r="AD509" i="46"/>
  <c r="AE509" i="46"/>
  <c r="AF509" i="46"/>
  <c r="AG509" i="46"/>
  <c r="AH509" i="46"/>
  <c r="AI509" i="46"/>
  <c r="AJ509" i="46"/>
  <c r="AK509" i="46"/>
  <c r="AL509" i="46"/>
  <c r="Z512" i="46"/>
  <c r="AA512" i="46"/>
  <c r="AB512" i="46"/>
  <c r="AC512" i="46"/>
  <c r="AD512" i="46"/>
  <c r="AE512" i="46"/>
  <c r="AF512" i="46"/>
  <c r="AG512" i="46"/>
  <c r="AH512" i="46"/>
  <c r="AI512" i="46"/>
  <c r="AJ512" i="46"/>
  <c r="AK512" i="46"/>
  <c r="AL512" i="46"/>
  <c r="Z515" i="46"/>
  <c r="AA515" i="46"/>
  <c r="AB515" i="46"/>
  <c r="AC515" i="46"/>
  <c r="AD515" i="46"/>
  <c r="AE515" i="46"/>
  <c r="AF515" i="46"/>
  <c r="AG515" i="46"/>
  <c r="AH515" i="46"/>
  <c r="AI515" i="46"/>
  <c r="AJ515" i="46"/>
  <c r="AK515" i="46"/>
  <c r="Y509" i="46"/>
  <c r="Y512" i="46"/>
  <c r="Y515" i="46"/>
  <c r="Y505" i="46"/>
  <c r="Y502" i="46"/>
  <c r="AL385" i="46"/>
  <c r="AM381" i="46"/>
  <c r="AM378" i="46"/>
  <c r="AM374" i="46"/>
  <c r="AM371" i="46"/>
  <c r="AM368" i="46"/>
  <c r="AM365" i="46"/>
  <c r="AM362" i="46"/>
  <c r="AM358" i="46"/>
  <c r="AM355" i="46"/>
  <c r="AM351" i="46"/>
  <c r="AM347" i="46"/>
  <c r="AM344" i="46"/>
  <c r="AM341" i="46"/>
  <c r="AM338" i="46"/>
  <c r="AM335" i="46"/>
  <c r="AM331" i="46"/>
  <c r="AM328" i="46"/>
  <c r="AM325" i="46"/>
  <c r="AM322" i="46"/>
  <c r="AM319" i="46"/>
  <c r="AM316" i="46"/>
  <c r="AM313" i="46"/>
  <c r="AM309" i="46"/>
  <c r="AM305" i="46"/>
  <c r="AM302" i="46"/>
  <c r="AM299" i="46"/>
  <c r="AM296" i="46"/>
  <c r="AM293" i="46"/>
  <c r="AM290" i="46"/>
  <c r="AM287" i="46"/>
  <c r="AM284" i="46"/>
  <c r="AM281" i="46"/>
  <c r="AM254" i="46"/>
  <c r="Z372" i="46"/>
  <c r="AA372" i="46"/>
  <c r="AB372" i="46"/>
  <c r="AC372" i="46"/>
  <c r="AD372" i="46"/>
  <c r="AE372" i="46"/>
  <c r="AF372" i="46"/>
  <c r="AG372" i="46"/>
  <c r="AH372" i="46"/>
  <c r="AI372" i="46"/>
  <c r="AJ372" i="46"/>
  <c r="AK372" i="46"/>
  <c r="AL372" i="46"/>
  <c r="Z375" i="46"/>
  <c r="AA375" i="46"/>
  <c r="AB375" i="46"/>
  <c r="AC375" i="46"/>
  <c r="AD375" i="46"/>
  <c r="AE375" i="46"/>
  <c r="AF375" i="46"/>
  <c r="AG375" i="46"/>
  <c r="AH375" i="46"/>
  <c r="AI375" i="46"/>
  <c r="AJ375" i="46"/>
  <c r="AK375" i="46"/>
  <c r="AL375"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AL382" i="46"/>
  <c r="Z385" i="46"/>
  <c r="AA385" i="46"/>
  <c r="AB385" i="46"/>
  <c r="AC385" i="46"/>
  <c r="AD385" i="46"/>
  <c r="AE385" i="46"/>
  <c r="AF385" i="46"/>
  <c r="AG385" i="46"/>
  <c r="AH385" i="46"/>
  <c r="AI385" i="46"/>
  <c r="AJ385" i="46"/>
  <c r="AK385" i="46"/>
  <c r="Y385" i="46"/>
  <c r="Y382" i="46"/>
  <c r="Y379" i="46"/>
  <c r="Y375" i="46"/>
  <c r="Y372" i="46"/>
  <c r="Y366" i="46"/>
  <c r="Y369" i="46"/>
  <c r="AM251" i="46"/>
  <c r="AM248" i="46"/>
  <c r="AM244" i="46"/>
  <c r="Z242" i="46"/>
  <c r="AA242" i="46"/>
  <c r="AB242" i="46"/>
  <c r="AC242" i="46"/>
  <c r="AD242" i="46"/>
  <c r="AE242" i="46"/>
  <c r="AF242" i="46"/>
  <c r="AG242" i="46"/>
  <c r="AH242" i="46"/>
  <c r="AI242" i="46"/>
  <c r="AJ242" i="46"/>
  <c r="AK242" i="46"/>
  <c r="AL242" i="46"/>
  <c r="Z245" i="46"/>
  <c r="AA245" i="46"/>
  <c r="AB245" i="46"/>
  <c r="AC245" i="46"/>
  <c r="AD245" i="46"/>
  <c r="AE245" i="46"/>
  <c r="AF245" i="46"/>
  <c r="AG245" i="46"/>
  <c r="AH245" i="46"/>
  <c r="AI245" i="46"/>
  <c r="AJ245" i="46"/>
  <c r="AK245" i="46"/>
  <c r="AL245" i="46"/>
  <c r="Z249" i="46"/>
  <c r="AA249" i="46"/>
  <c r="AB249" i="46"/>
  <c r="AC249" i="46"/>
  <c r="AD249" i="46"/>
  <c r="AE249" i="46"/>
  <c r="AF249" i="46"/>
  <c r="AG249" i="46"/>
  <c r="AH249" i="46"/>
  <c r="AI249" i="46"/>
  <c r="AJ249" i="46"/>
  <c r="AK249" i="46"/>
  <c r="AL249" i="46"/>
  <c r="Z252" i="46"/>
  <c r="AA252" i="46"/>
  <c r="AB252" i="46"/>
  <c r="AC252" i="46"/>
  <c r="AD252" i="46"/>
  <c r="AE252" i="46"/>
  <c r="AF252" i="46"/>
  <c r="AG252" i="46"/>
  <c r="AH252" i="46"/>
  <c r="AI252" i="46"/>
  <c r="AJ252" i="46"/>
  <c r="AK252" i="46"/>
  <c r="AL252" i="46"/>
  <c r="Z255" i="46"/>
  <c r="AA255" i="46"/>
  <c r="AB255" i="46"/>
  <c r="AC255" i="46"/>
  <c r="AD255" i="46"/>
  <c r="AE255" i="46"/>
  <c r="AF255" i="46"/>
  <c r="AG255" i="46"/>
  <c r="AH255" i="46"/>
  <c r="AI255" i="46"/>
  <c r="AJ255" i="46"/>
  <c r="AK255" i="46"/>
  <c r="AL255" i="46"/>
  <c r="Y255" i="46"/>
  <c r="Y252" i="46"/>
  <c r="Y249" i="46"/>
  <c r="Y245" i="46"/>
  <c r="Y242" i="46"/>
  <c r="Y239" i="46"/>
  <c r="AM171" i="46"/>
  <c r="AM168" i="46"/>
  <c r="AM124" i="46"/>
  <c r="AM241" i="46" l="1"/>
  <c r="AM238" i="46"/>
  <c r="AM235" i="46"/>
  <c r="AM232" i="46"/>
  <c r="AM228" i="46"/>
  <c r="AM225" i="46"/>
  <c r="AM221" i="46"/>
  <c r="AM217" i="46"/>
  <c r="AM214" i="46"/>
  <c r="AM211" i="46"/>
  <c r="AM208" i="46"/>
  <c r="AM205" i="46"/>
  <c r="AM201" i="46"/>
  <c r="AM198" i="46"/>
  <c r="AM195" i="46"/>
  <c r="AM192" i="46"/>
  <c r="AM189" i="46"/>
  <c r="AM186" i="46"/>
  <c r="AM183"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9" i="46"/>
  <c r="AK489" i="46"/>
  <c r="AJ489" i="46"/>
  <c r="AI489" i="46"/>
  <c r="AH489" i="46"/>
  <c r="AG489" i="46"/>
  <c r="AF489" i="46"/>
  <c r="AE489" i="46"/>
  <c r="AD489" i="46"/>
  <c r="AC489" i="46"/>
  <c r="AB489" i="46"/>
  <c r="AA489" i="46"/>
  <c r="Z489" i="46"/>
  <c r="Y489" i="46"/>
  <c r="AL486" i="46"/>
  <c r="AK486" i="46"/>
  <c r="AJ486" i="46"/>
  <c r="AI486" i="46"/>
  <c r="AH486" i="46"/>
  <c r="AG486" i="46"/>
  <c r="AF486" i="46"/>
  <c r="AE486" i="46"/>
  <c r="AD486" i="46"/>
  <c r="AC486" i="46"/>
  <c r="AB486" i="46"/>
  <c r="AA486" i="46"/>
  <c r="Z486" i="46"/>
  <c r="Y486" i="46"/>
  <c r="AL459" i="46"/>
  <c r="AK459" i="46"/>
  <c r="AJ459" i="46"/>
  <c r="AI459" i="46"/>
  <c r="AH459" i="46"/>
  <c r="AG459" i="46"/>
  <c r="AF459" i="46"/>
  <c r="AE459" i="46"/>
  <c r="AD459" i="46"/>
  <c r="AC459" i="46"/>
  <c r="AB459" i="46"/>
  <c r="AA459" i="46"/>
  <c r="Z459" i="46"/>
  <c r="Y459" i="46"/>
  <c r="AL456" i="46"/>
  <c r="AK456" i="46"/>
  <c r="AJ456" i="46"/>
  <c r="AI456" i="46"/>
  <c r="AH456" i="46"/>
  <c r="AG456" i="46"/>
  <c r="AF456" i="46"/>
  <c r="AE456" i="46"/>
  <c r="AD456" i="46"/>
  <c r="AC456" i="46"/>
  <c r="AB456" i="46"/>
  <c r="AA456" i="46"/>
  <c r="Z456" i="46"/>
  <c r="Y456" i="46"/>
  <c r="AL433" i="46"/>
  <c r="AK433" i="46"/>
  <c r="AJ433" i="46"/>
  <c r="AI433" i="46"/>
  <c r="AH433" i="46"/>
  <c r="AG433" i="46"/>
  <c r="AF433" i="46"/>
  <c r="AE433" i="46"/>
  <c r="AD433" i="46"/>
  <c r="AC433" i="46"/>
  <c r="AB433" i="46"/>
  <c r="AA433" i="46"/>
  <c r="Z433" i="46"/>
  <c r="Y433" i="46"/>
  <c r="AL359" i="46"/>
  <c r="AK359" i="46"/>
  <c r="AJ359" i="46"/>
  <c r="AI359" i="46"/>
  <c r="AH359" i="46"/>
  <c r="AG359" i="46"/>
  <c r="AF359" i="46"/>
  <c r="AE359" i="46"/>
  <c r="AD359" i="46"/>
  <c r="AC359" i="46"/>
  <c r="AB359" i="46"/>
  <c r="AA359" i="46"/>
  <c r="Z359" i="46"/>
  <c r="Y359" i="46"/>
  <c r="AL356" i="46"/>
  <c r="AK356" i="46"/>
  <c r="AJ356" i="46"/>
  <c r="AI356" i="46"/>
  <c r="AH356" i="46"/>
  <c r="AG356" i="46"/>
  <c r="AF356" i="46"/>
  <c r="AE356" i="46"/>
  <c r="AD356" i="46"/>
  <c r="AC356" i="46"/>
  <c r="AB356" i="46"/>
  <c r="AA356" i="46"/>
  <c r="Z356" i="46"/>
  <c r="Y356" i="46"/>
  <c r="AL329" i="46"/>
  <c r="AK329" i="46"/>
  <c r="AJ329" i="46"/>
  <c r="AI329" i="46"/>
  <c r="AH329" i="46"/>
  <c r="AG329" i="46"/>
  <c r="AF329" i="46"/>
  <c r="AE329" i="46"/>
  <c r="AD329" i="46"/>
  <c r="AC329" i="46"/>
  <c r="AB329" i="46"/>
  <c r="AA329" i="46"/>
  <c r="Z329" i="46"/>
  <c r="Y329" i="46"/>
  <c r="AL326" i="46"/>
  <c r="AK326" i="46"/>
  <c r="AJ326" i="46"/>
  <c r="AI326" i="46"/>
  <c r="AH326" i="46"/>
  <c r="AG326" i="46"/>
  <c r="AF326" i="46"/>
  <c r="AE326" i="46"/>
  <c r="AD326" i="46"/>
  <c r="AC326" i="46"/>
  <c r="AB326" i="46"/>
  <c r="AA326" i="46"/>
  <c r="Z326" i="46"/>
  <c r="Y326" i="46"/>
  <c r="AL303" i="46"/>
  <c r="AK303" i="46"/>
  <c r="AJ303" i="46"/>
  <c r="AI303" i="46"/>
  <c r="AH303" i="46"/>
  <c r="AG303" i="46"/>
  <c r="AF303" i="46"/>
  <c r="AE303" i="46"/>
  <c r="AD303" i="46"/>
  <c r="AC303" i="46"/>
  <c r="AB303" i="46"/>
  <c r="AA303" i="46"/>
  <c r="Z303" i="46"/>
  <c r="Y303" i="46"/>
  <c r="C31" i="44"/>
  <c r="C30" i="44"/>
  <c r="C16" i="44"/>
  <c r="C15" i="44"/>
  <c r="AL229" i="46"/>
  <c r="AK229" i="46"/>
  <c r="AJ229" i="46"/>
  <c r="AI229" i="46"/>
  <c r="AH229" i="46"/>
  <c r="AG229" i="46"/>
  <c r="AF229" i="46"/>
  <c r="AE229" i="46"/>
  <c r="AD229" i="46"/>
  <c r="AC229" i="46"/>
  <c r="AB229" i="46"/>
  <c r="AA229" i="46"/>
  <c r="Z229" i="46"/>
  <c r="Y229" i="46"/>
  <c r="AL226" i="46"/>
  <c r="AK226" i="46"/>
  <c r="AJ226" i="46"/>
  <c r="AI226" i="46"/>
  <c r="AH226" i="46"/>
  <c r="AG226" i="46"/>
  <c r="AF226" i="46"/>
  <c r="AE226" i="46"/>
  <c r="AD226" i="46"/>
  <c r="AC226" i="46"/>
  <c r="AB226" i="46"/>
  <c r="AA226" i="46"/>
  <c r="Z226" i="46"/>
  <c r="Y226" i="46"/>
  <c r="AL199" i="46"/>
  <c r="AK199" i="46"/>
  <c r="AJ199" i="46"/>
  <c r="AI199" i="46"/>
  <c r="AH199" i="46"/>
  <c r="AG199" i="46"/>
  <c r="AF199" i="46"/>
  <c r="AE199" i="46"/>
  <c r="AD199" i="46"/>
  <c r="AC199" i="46"/>
  <c r="AB199" i="46"/>
  <c r="AA199" i="46"/>
  <c r="Z199" i="46"/>
  <c r="Y199" i="46"/>
  <c r="AL196" i="46"/>
  <c r="AK196" i="46"/>
  <c r="AJ196" i="46"/>
  <c r="AI196" i="46"/>
  <c r="AH196" i="46"/>
  <c r="AG196" i="46"/>
  <c r="AF196" i="46"/>
  <c r="AE196" i="46"/>
  <c r="AD196" i="46"/>
  <c r="AC196" i="46"/>
  <c r="AB196" i="46"/>
  <c r="AA196" i="46"/>
  <c r="Z196" i="46"/>
  <c r="Y196"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6" i="79" l="1"/>
  <c r="N83" i="79"/>
  <c r="AB106" i="46" l="1"/>
  <c r="AA106" i="46"/>
  <c r="AL1119" i="79" l="1"/>
  <c r="AK1119" i="79"/>
  <c r="AJ1119" i="79"/>
  <c r="AI1119" i="79"/>
  <c r="AH1119" i="79"/>
  <c r="AG1119" i="79"/>
  <c r="AF1119" i="79"/>
  <c r="AE1119" i="79"/>
  <c r="AD1119" i="79"/>
  <c r="AC1119" i="79"/>
  <c r="AB1119" i="79"/>
  <c r="AA1119" i="79"/>
  <c r="Z1119" i="79"/>
  <c r="Y1119" i="79"/>
  <c r="AL1116" i="79"/>
  <c r="AK1116" i="79"/>
  <c r="AJ1116" i="79"/>
  <c r="AI1116" i="79"/>
  <c r="AH1116" i="79"/>
  <c r="AG1116" i="79"/>
  <c r="AF1116" i="79"/>
  <c r="AE1116" i="79"/>
  <c r="AD1116" i="79"/>
  <c r="AC1116" i="79"/>
  <c r="AB1116" i="79"/>
  <c r="AA1116" i="79"/>
  <c r="Z1116" i="79"/>
  <c r="Y1116" i="79"/>
  <c r="AL1113" i="79"/>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D1054" i="79"/>
  <c r="AC1054" i="79"/>
  <c r="AB1054" i="79"/>
  <c r="AA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5" i="79"/>
  <c r="AK1045" i="79"/>
  <c r="AJ1045" i="79"/>
  <c r="AI1045" i="79"/>
  <c r="AH1045" i="79"/>
  <c r="AG1045" i="79"/>
  <c r="AF1045" i="79"/>
  <c r="AE1045" i="79"/>
  <c r="AD1045" i="79"/>
  <c r="AC1045" i="79"/>
  <c r="AB1045" i="79"/>
  <c r="AA1045" i="79"/>
  <c r="Z1045" i="79"/>
  <c r="Y1045" i="79"/>
  <c r="AL1041" i="79"/>
  <c r="AK1041" i="79"/>
  <c r="AJ1041" i="79"/>
  <c r="AI1041" i="79"/>
  <c r="AH1041" i="79"/>
  <c r="AG1041" i="79"/>
  <c r="AF1041" i="79"/>
  <c r="AE1041" i="79"/>
  <c r="AD1041" i="79"/>
  <c r="AC1041" i="79"/>
  <c r="AB1041" i="79"/>
  <c r="AA1041" i="79"/>
  <c r="Z1041" i="79"/>
  <c r="AL1038" i="79"/>
  <c r="AK1038" i="79"/>
  <c r="AJ1038" i="79"/>
  <c r="AI1038" i="79"/>
  <c r="AH1038" i="79"/>
  <c r="AG1038" i="79"/>
  <c r="AF1038" i="79"/>
  <c r="AE1038" i="79"/>
  <c r="AD1038" i="79"/>
  <c r="AC1038" i="79"/>
  <c r="AB1038" i="79"/>
  <c r="AA1038" i="79"/>
  <c r="Z1038" i="79"/>
  <c r="AL1035" i="79"/>
  <c r="AK1035" i="79"/>
  <c r="AJ1035" i="79"/>
  <c r="AI1035" i="79"/>
  <c r="AH1035" i="79"/>
  <c r="AG1035" i="79"/>
  <c r="AF1035" i="79"/>
  <c r="AE1035" i="79"/>
  <c r="AD1035" i="79"/>
  <c r="AC1035" i="79"/>
  <c r="AB1035" i="79"/>
  <c r="AA1035" i="79"/>
  <c r="Z1035" i="79"/>
  <c r="Y1035" i="79"/>
  <c r="AL1032" i="79"/>
  <c r="AK1032" i="79"/>
  <c r="AJ1032" i="79"/>
  <c r="AI1032" i="79"/>
  <c r="AH1032" i="79"/>
  <c r="AG1032" i="79"/>
  <c r="AF1032" i="79"/>
  <c r="AE1032" i="79"/>
  <c r="AD1032" i="79"/>
  <c r="AC1032" i="79"/>
  <c r="AB1032" i="79"/>
  <c r="AA1032" i="79"/>
  <c r="Z1032" i="79"/>
  <c r="Y1032" i="79"/>
  <c r="AL1007" i="79"/>
  <c r="AK1007" i="79"/>
  <c r="AJ1007" i="79"/>
  <c r="AI1007" i="79"/>
  <c r="AH1007" i="79"/>
  <c r="AG1007" i="79"/>
  <c r="AF1007" i="79"/>
  <c r="AE1007" i="79"/>
  <c r="AD1007" i="79"/>
  <c r="AC1007" i="79"/>
  <c r="AB1007" i="79"/>
  <c r="AA1007" i="79"/>
  <c r="Z1007"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AL981" i="79"/>
  <c r="AK981" i="79"/>
  <c r="AJ981" i="79"/>
  <c r="AI981" i="79"/>
  <c r="AH981" i="79"/>
  <c r="AG981" i="79"/>
  <c r="AF981" i="79"/>
  <c r="AE981" i="79"/>
  <c r="AD981" i="79"/>
  <c r="AC981" i="79"/>
  <c r="AB981" i="79"/>
  <c r="AA981" i="79"/>
  <c r="Z981" i="79"/>
  <c r="AL977" i="79"/>
  <c r="AK977" i="79"/>
  <c r="AJ977" i="79"/>
  <c r="AI977" i="79"/>
  <c r="AH977" i="79"/>
  <c r="AG977" i="79"/>
  <c r="AF977" i="79"/>
  <c r="AE977" i="79"/>
  <c r="AD977" i="79"/>
  <c r="AC977" i="79"/>
  <c r="AB977" i="79"/>
  <c r="AA977" i="79"/>
  <c r="Z977"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36" i="79"/>
  <c r="AK936" i="79"/>
  <c r="AJ936" i="79"/>
  <c r="AI936" i="79"/>
  <c r="AH936" i="79"/>
  <c r="AG936" i="79"/>
  <c r="AF936" i="79"/>
  <c r="AE936" i="79"/>
  <c r="AD936" i="79"/>
  <c r="AC936" i="79"/>
  <c r="AB936" i="79"/>
  <c r="AA936" i="79"/>
  <c r="Z936" i="79"/>
  <c r="Y936" i="79"/>
  <c r="AL933" i="79"/>
  <c r="AK933" i="79"/>
  <c r="AJ933" i="79"/>
  <c r="AI933" i="79"/>
  <c r="AH933" i="79"/>
  <c r="AG933" i="79"/>
  <c r="AF933" i="79"/>
  <c r="AE933" i="79"/>
  <c r="AD933" i="79"/>
  <c r="AC933" i="79"/>
  <c r="AB933" i="79"/>
  <c r="AA933" i="79"/>
  <c r="Z933" i="79"/>
  <c r="Y933"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24" i="79"/>
  <c r="AK824" i="79"/>
  <c r="AJ824" i="79"/>
  <c r="AI824" i="79"/>
  <c r="AH824" i="79"/>
  <c r="AG824" i="79"/>
  <c r="AF824" i="79"/>
  <c r="AE824" i="79"/>
  <c r="AD824" i="79"/>
  <c r="AC824" i="79"/>
  <c r="AB824" i="79"/>
  <c r="AA824" i="79"/>
  <c r="Z824"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53" i="79"/>
  <c r="AK753" i="79"/>
  <c r="AJ753" i="79"/>
  <c r="AI753" i="79"/>
  <c r="AH753" i="79"/>
  <c r="AG753" i="79"/>
  <c r="AF753" i="79"/>
  <c r="AE753" i="79"/>
  <c r="AD753" i="79"/>
  <c r="AC753" i="79"/>
  <c r="AB753" i="79"/>
  <c r="AA753" i="79"/>
  <c r="Z753" i="79"/>
  <c r="Y753" i="79"/>
  <c r="AL750" i="79"/>
  <c r="AK750" i="79"/>
  <c r="AJ750" i="79"/>
  <c r="AI750" i="79"/>
  <c r="AH750" i="79"/>
  <c r="AG750" i="79"/>
  <c r="AF750" i="79"/>
  <c r="AE750" i="79"/>
  <c r="AD750" i="79"/>
  <c r="AC750" i="79"/>
  <c r="AB750" i="79"/>
  <c r="AA750" i="79"/>
  <c r="Z750" i="79"/>
  <c r="Y750"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0" i="79"/>
  <c r="AK710" i="79"/>
  <c r="AJ710" i="79"/>
  <c r="AI710" i="79"/>
  <c r="AH710" i="79"/>
  <c r="AG710" i="79"/>
  <c r="AF710" i="79"/>
  <c r="AE710" i="79"/>
  <c r="AD710" i="79"/>
  <c r="AC710" i="79"/>
  <c r="AB710" i="79"/>
  <c r="AA710" i="79"/>
  <c r="Z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D704" i="79"/>
  <c r="AC704" i="79"/>
  <c r="AB704" i="79"/>
  <c r="AA704" i="79"/>
  <c r="Z704"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L678" i="79"/>
  <c r="AK678" i="79"/>
  <c r="AJ678" i="79"/>
  <c r="AI678" i="79"/>
  <c r="AH678" i="79"/>
  <c r="AG678" i="79"/>
  <c r="AF678" i="79"/>
  <c r="AE678" i="79"/>
  <c r="AD678" i="79"/>
  <c r="AC678" i="79"/>
  <c r="AB678" i="79"/>
  <c r="AA678" i="79"/>
  <c r="Z678" i="79"/>
  <c r="Y678"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40" i="79"/>
  <c r="AK640" i="79"/>
  <c r="AJ640" i="79"/>
  <c r="AI640" i="79"/>
  <c r="AH640" i="79"/>
  <c r="AG640" i="79"/>
  <c r="AF640" i="79"/>
  <c r="AE640" i="79"/>
  <c r="AD640" i="79"/>
  <c r="AC640" i="79"/>
  <c r="AB640" i="79"/>
  <c r="AA640" i="79"/>
  <c r="Z640" i="79"/>
  <c r="AL636" i="79"/>
  <c r="AK636" i="79"/>
  <c r="AJ636" i="79"/>
  <c r="AI636" i="79"/>
  <c r="AH636" i="79"/>
  <c r="AG636" i="79"/>
  <c r="AF636" i="79"/>
  <c r="AE636" i="79"/>
  <c r="AD636" i="79"/>
  <c r="AC636" i="79"/>
  <c r="AB636" i="79"/>
  <c r="AA636" i="79"/>
  <c r="Z636" i="79"/>
  <c r="Y636" i="79"/>
  <c r="AL633" i="79"/>
  <c r="AK633" i="79"/>
  <c r="AJ633" i="79"/>
  <c r="AI633" i="79"/>
  <c r="AH633" i="79"/>
  <c r="AG633" i="79"/>
  <c r="AF633" i="79"/>
  <c r="AE633" i="79"/>
  <c r="AD633" i="79"/>
  <c r="AC633" i="79"/>
  <c r="AB633" i="79"/>
  <c r="AA633" i="79"/>
  <c r="Z633" i="79"/>
  <c r="Y633" i="79"/>
  <c r="AL630" i="79"/>
  <c r="AK630" i="79"/>
  <c r="AJ630" i="79"/>
  <c r="AI630" i="79"/>
  <c r="AH630" i="79"/>
  <c r="AG630" i="79"/>
  <c r="AF630" i="79"/>
  <c r="AE630" i="79"/>
  <c r="AD630" i="79"/>
  <c r="AC630" i="79"/>
  <c r="AB630" i="79"/>
  <c r="AA630" i="79"/>
  <c r="Z630" i="79"/>
  <c r="Y630"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69" i="79"/>
  <c r="AK569" i="79"/>
  <c r="AJ569" i="79"/>
  <c r="AI569" i="79"/>
  <c r="AH569" i="79"/>
  <c r="AG569" i="79"/>
  <c r="AF569" i="79"/>
  <c r="AE569" i="79"/>
  <c r="AD569" i="79"/>
  <c r="AC569" i="79"/>
  <c r="AB569" i="79"/>
  <c r="AA569" i="79"/>
  <c r="Z569" i="79"/>
  <c r="Y569" i="79"/>
  <c r="AL566" i="79"/>
  <c r="AK566" i="79"/>
  <c r="AJ566" i="79"/>
  <c r="AI566" i="79"/>
  <c r="AH566" i="79"/>
  <c r="AG566" i="79"/>
  <c r="AF566" i="79"/>
  <c r="AE566" i="79"/>
  <c r="AD566" i="79"/>
  <c r="AC566" i="79"/>
  <c r="AB566" i="79"/>
  <c r="AA566" i="79"/>
  <c r="Z566" i="79"/>
  <c r="Y566"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533" i="79"/>
  <c r="AK533" i="79"/>
  <c r="AJ533" i="79"/>
  <c r="AI533" i="79"/>
  <c r="AH533" i="79"/>
  <c r="AG533" i="79"/>
  <c r="AF533" i="79"/>
  <c r="AE533" i="79"/>
  <c r="AD533" i="79"/>
  <c r="AC533" i="79"/>
  <c r="AB533" i="79"/>
  <c r="AA533" i="79"/>
  <c r="Z533" i="79"/>
  <c r="Y533" i="79"/>
  <c r="AL530" i="79"/>
  <c r="AK530" i="79"/>
  <c r="AJ530" i="79"/>
  <c r="AI530" i="79"/>
  <c r="AH530" i="79"/>
  <c r="AG530" i="79"/>
  <c r="AF530" i="79"/>
  <c r="AE530" i="79"/>
  <c r="AD530" i="79"/>
  <c r="AC530" i="79"/>
  <c r="AB530" i="79"/>
  <c r="AA530" i="79"/>
  <c r="Z530"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Y520" i="79"/>
  <c r="AL517" i="79"/>
  <c r="AK517" i="79"/>
  <c r="AJ517" i="79"/>
  <c r="AI517" i="79"/>
  <c r="AH517" i="79"/>
  <c r="AG517" i="79"/>
  <c r="AF517" i="79"/>
  <c r="AE517" i="79"/>
  <c r="AD517" i="79"/>
  <c r="AC517" i="79"/>
  <c r="AB517" i="79"/>
  <c r="AA517" i="79"/>
  <c r="Z517" i="79"/>
  <c r="Y517" i="79"/>
  <c r="AL513" i="79"/>
  <c r="AK513" i="79"/>
  <c r="AJ513" i="79"/>
  <c r="AI513" i="79"/>
  <c r="AH513" i="79"/>
  <c r="AG513" i="79"/>
  <c r="AF513" i="79"/>
  <c r="AE513" i="79"/>
  <c r="AD513" i="79"/>
  <c r="AL510" i="79"/>
  <c r="AK510" i="79"/>
  <c r="AJ510" i="79"/>
  <c r="AI510" i="79"/>
  <c r="AH510" i="79"/>
  <c r="AG510" i="79"/>
  <c r="AF510" i="79"/>
  <c r="AE510" i="79"/>
  <c r="AD510" i="79"/>
  <c r="AC510" i="79"/>
  <c r="AB510" i="79"/>
  <c r="AA510" i="79"/>
  <c r="Z510" i="79"/>
  <c r="Y510" i="79"/>
  <c r="AL507" i="79"/>
  <c r="AK507" i="79"/>
  <c r="AJ507" i="79"/>
  <c r="AI507" i="79"/>
  <c r="AH507" i="79"/>
  <c r="AG507" i="79"/>
  <c r="AF507" i="79"/>
  <c r="AE507" i="79"/>
  <c r="AD507" i="79"/>
  <c r="AC507" i="79"/>
  <c r="AB507" i="79"/>
  <c r="AA507" i="79"/>
  <c r="Z507" i="79"/>
  <c r="Y507" i="79"/>
  <c r="AL504" i="79"/>
  <c r="AK504" i="79"/>
  <c r="AJ504" i="79"/>
  <c r="AI504" i="79"/>
  <c r="AH504" i="79"/>
  <c r="AG504" i="79"/>
  <c r="AF504" i="79"/>
  <c r="AE504" i="79"/>
  <c r="AD504" i="79"/>
  <c r="AC504" i="79"/>
  <c r="AB504" i="79"/>
  <c r="AA504" i="79"/>
  <c r="Z504" i="79"/>
  <c r="Y504" i="79"/>
  <c r="AL501" i="79"/>
  <c r="AK501" i="79"/>
  <c r="AJ501" i="79"/>
  <c r="AI501" i="79"/>
  <c r="AH501" i="79"/>
  <c r="AG501" i="79"/>
  <c r="AF501" i="79"/>
  <c r="AE501" i="79"/>
  <c r="AD501" i="79"/>
  <c r="AL498" i="79"/>
  <c r="AK498" i="79"/>
  <c r="AJ498" i="79"/>
  <c r="AI498" i="79"/>
  <c r="AH498" i="79"/>
  <c r="AG498" i="79"/>
  <c r="AF498" i="79"/>
  <c r="AE498" i="79"/>
  <c r="AD498" i="79"/>
  <c r="AC498" i="79"/>
  <c r="AB498" i="79"/>
  <c r="AA498" i="79"/>
  <c r="Z498" i="79"/>
  <c r="Y498" i="79"/>
  <c r="AL495" i="79"/>
  <c r="AK495" i="79"/>
  <c r="AJ495" i="79"/>
  <c r="AI495" i="79"/>
  <c r="AH495" i="79"/>
  <c r="AG495" i="79"/>
  <c r="AF495" i="79"/>
  <c r="AE495"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4" i="79"/>
  <c r="AK294" i="79"/>
  <c r="AJ294" i="79"/>
  <c r="AI294" i="79"/>
  <c r="AH294" i="79"/>
  <c r="AG294" i="79"/>
  <c r="AF294" i="79"/>
  <c r="AE294" i="79"/>
  <c r="AD294" i="79"/>
  <c r="AC294" i="79"/>
  <c r="AB294" i="79"/>
  <c r="AA294" i="79"/>
  <c r="Z294" i="79"/>
  <c r="Y294" i="79"/>
  <c r="AL291" i="79"/>
  <c r="AK291" i="79"/>
  <c r="AJ291" i="79"/>
  <c r="AI291" i="79"/>
  <c r="AH291" i="79"/>
  <c r="AG291" i="79"/>
  <c r="AF291" i="79"/>
  <c r="AE291" i="79"/>
  <c r="AD291" i="79"/>
  <c r="AC291" i="79"/>
  <c r="AB291" i="79"/>
  <c r="AA291" i="79"/>
  <c r="Z291" i="79"/>
  <c r="Y291" i="79"/>
  <c r="AL266" i="79"/>
  <c r="AK266" i="79"/>
  <c r="AJ266" i="79"/>
  <c r="AI266" i="79"/>
  <c r="AH266" i="79"/>
  <c r="AG266" i="79"/>
  <c r="AF266" i="79"/>
  <c r="AE266" i="79"/>
  <c r="AD266" i="79"/>
  <c r="AC266" i="79"/>
  <c r="AB266" i="79"/>
  <c r="AA266" i="79"/>
  <c r="Z266" i="79"/>
  <c r="AL262" i="79"/>
  <c r="AK262" i="79"/>
  <c r="AJ262" i="79"/>
  <c r="AI262" i="79"/>
  <c r="AH262" i="79"/>
  <c r="AG262" i="79"/>
  <c r="AF262" i="79"/>
  <c r="AE262" i="79"/>
  <c r="AD262" i="79"/>
  <c r="AC262" i="79"/>
  <c r="AB262" i="79"/>
  <c r="AA262" i="79"/>
  <c r="Z262" i="79"/>
  <c r="Y262" i="79"/>
  <c r="AL259" i="79"/>
  <c r="AK259" i="79"/>
  <c r="AJ259" i="79"/>
  <c r="AI259" i="79"/>
  <c r="AH259" i="79"/>
  <c r="AG259" i="79"/>
  <c r="AF259" i="79"/>
  <c r="AE259" i="79"/>
  <c r="AD259" i="79"/>
  <c r="AC259" i="79"/>
  <c r="AB259" i="79"/>
  <c r="AA259" i="79"/>
  <c r="Z259" i="79"/>
  <c r="Y259" i="79"/>
  <c r="AL256" i="79"/>
  <c r="AK256" i="79"/>
  <c r="AJ256" i="79"/>
  <c r="AI256" i="79"/>
  <c r="AH256" i="79"/>
  <c r="AG256" i="79"/>
  <c r="AF256" i="79"/>
  <c r="AE256" i="79"/>
  <c r="AD256" i="79"/>
  <c r="AC256" i="79"/>
  <c r="AB256" i="79"/>
  <c r="AA256" i="79"/>
  <c r="Z256" i="79"/>
  <c r="Y256" i="79"/>
  <c r="AL252" i="79"/>
  <c r="AK252" i="79"/>
  <c r="AJ252" i="79"/>
  <c r="AI252" i="79"/>
  <c r="AH252" i="79"/>
  <c r="AG252" i="79"/>
  <c r="AF252" i="79"/>
  <c r="AE252" i="79"/>
  <c r="AD252" i="79"/>
  <c r="AC252" i="79"/>
  <c r="AB252" i="79"/>
  <c r="AA252" i="79"/>
  <c r="Z252" i="79"/>
  <c r="Y252" i="79"/>
  <c r="AL249" i="79"/>
  <c r="AK249" i="79"/>
  <c r="AJ249" i="79"/>
  <c r="AI249" i="79"/>
  <c r="AH249" i="79"/>
  <c r="AG249" i="79"/>
  <c r="AF249" i="79"/>
  <c r="AE249" i="79"/>
  <c r="AD249" i="79"/>
  <c r="AC249" i="79"/>
  <c r="AB249" i="79"/>
  <c r="AA249" i="79"/>
  <c r="Z249" i="79"/>
  <c r="Y249" i="79"/>
  <c r="AL246" i="79"/>
  <c r="AK246" i="79"/>
  <c r="AJ246" i="79"/>
  <c r="AI246" i="79"/>
  <c r="AH246" i="79"/>
  <c r="AG246" i="79"/>
  <c r="AF246" i="79"/>
  <c r="AE246" i="79"/>
  <c r="AD246" i="79"/>
  <c r="AC246" i="79"/>
  <c r="AB246" i="79"/>
  <c r="AA246" i="79"/>
  <c r="Z246" i="79"/>
  <c r="Y246" i="79"/>
  <c r="AL243" i="79"/>
  <c r="AK243" i="79"/>
  <c r="AJ243" i="79"/>
  <c r="AI243" i="79"/>
  <c r="AH243" i="79"/>
  <c r="AG243" i="79"/>
  <c r="AF243" i="79"/>
  <c r="AE243" i="79"/>
  <c r="AD243" i="79"/>
  <c r="AC243" i="79"/>
  <c r="AB243" i="79"/>
  <c r="AA243" i="79"/>
  <c r="Z243" i="79"/>
  <c r="Y243" i="79"/>
  <c r="AL240" i="79"/>
  <c r="AK240" i="79"/>
  <c r="AJ240" i="79"/>
  <c r="AI240" i="79"/>
  <c r="AH240" i="79"/>
  <c r="AG240" i="79"/>
  <c r="AF240" i="79"/>
  <c r="AE240" i="79"/>
  <c r="AD240" i="79"/>
  <c r="AC240" i="79"/>
  <c r="AB240" i="79"/>
  <c r="AA240" i="79"/>
  <c r="Z240" i="79"/>
  <c r="Y240" i="79"/>
  <c r="AL236" i="79"/>
  <c r="AK236" i="79"/>
  <c r="AJ236" i="79"/>
  <c r="AI236" i="79"/>
  <c r="AH236" i="79"/>
  <c r="AG236" i="79"/>
  <c r="AF236" i="79"/>
  <c r="AE236" i="79"/>
  <c r="AD236" i="79"/>
  <c r="AC236" i="79"/>
  <c r="AB236" i="79"/>
  <c r="AA236" i="79"/>
  <c r="Z236" i="79"/>
  <c r="AL233" i="79"/>
  <c r="AK233" i="79"/>
  <c r="AJ233" i="79"/>
  <c r="AI233" i="79"/>
  <c r="AH233" i="79"/>
  <c r="AG233" i="79"/>
  <c r="AF233" i="79"/>
  <c r="AE233" i="79"/>
  <c r="AD233" i="79"/>
  <c r="AC233" i="79"/>
  <c r="AB233" i="79"/>
  <c r="AA233" i="79"/>
  <c r="Z233" i="79"/>
  <c r="Y233" i="79"/>
  <c r="AL230" i="79"/>
  <c r="AK230" i="79"/>
  <c r="AJ230" i="79"/>
  <c r="AI230" i="79"/>
  <c r="AH230" i="79"/>
  <c r="AG230" i="79"/>
  <c r="AF230" i="79"/>
  <c r="AE230" i="79"/>
  <c r="AD230" i="79"/>
  <c r="AC230" i="79"/>
  <c r="AB230" i="79"/>
  <c r="AA230" i="79"/>
  <c r="Z230" i="79"/>
  <c r="Y230" i="79"/>
  <c r="AL227" i="79"/>
  <c r="AK227" i="79"/>
  <c r="AJ227" i="79"/>
  <c r="AI227" i="79"/>
  <c r="AH227" i="79"/>
  <c r="AG227" i="79"/>
  <c r="AF227" i="79"/>
  <c r="AE227" i="79"/>
  <c r="AD227" i="79"/>
  <c r="AC227" i="79"/>
  <c r="AB227" i="79"/>
  <c r="AA227" i="79"/>
  <c r="Z227" i="79"/>
  <c r="AL224" i="79"/>
  <c r="AK224" i="79"/>
  <c r="AJ224" i="79"/>
  <c r="AI224" i="79"/>
  <c r="AH224" i="79"/>
  <c r="AG224" i="79"/>
  <c r="AF224" i="79"/>
  <c r="AE224" i="79"/>
  <c r="AD224" i="79"/>
  <c r="AC224" i="79"/>
  <c r="AB224" i="79"/>
  <c r="AA224" i="79"/>
  <c r="Z224" i="79"/>
  <c r="AL195" i="79"/>
  <c r="AK195" i="79"/>
  <c r="AJ195" i="79"/>
  <c r="AI195" i="79"/>
  <c r="AH195" i="79"/>
  <c r="AG195" i="79"/>
  <c r="AF195" i="79"/>
  <c r="AE195" i="79"/>
  <c r="AD195" i="79"/>
  <c r="AC195" i="79"/>
  <c r="AB195" i="79"/>
  <c r="AA195" i="79"/>
  <c r="Z195" i="79"/>
  <c r="Y195" i="79"/>
  <c r="AL192" i="79"/>
  <c r="AK192" i="79"/>
  <c r="AJ192" i="79"/>
  <c r="AI192" i="79"/>
  <c r="AH192" i="79"/>
  <c r="AG192" i="79"/>
  <c r="AF192" i="79"/>
  <c r="AE192" i="79"/>
  <c r="AD192" i="79"/>
  <c r="AC192" i="79"/>
  <c r="AB192" i="79"/>
  <c r="AA192" i="79"/>
  <c r="Z192" i="79"/>
  <c r="Y192" i="79"/>
  <c r="AL189" i="79"/>
  <c r="AK189" i="79"/>
  <c r="AJ189" i="79"/>
  <c r="AI189" i="79"/>
  <c r="AH189" i="79"/>
  <c r="AG189" i="79"/>
  <c r="AF189" i="79"/>
  <c r="AE189" i="79"/>
  <c r="AD189" i="79"/>
  <c r="AC189" i="79"/>
  <c r="AB189" i="79"/>
  <c r="AA189" i="79"/>
  <c r="Z189" i="79"/>
  <c r="Y189"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D180" i="79"/>
  <c r="AC180" i="79"/>
  <c r="AB180" i="79"/>
  <c r="AA180" i="79"/>
  <c r="Z180" i="79"/>
  <c r="Y180" i="79"/>
  <c r="AL177" i="79"/>
  <c r="AK177" i="79"/>
  <c r="AJ177" i="79"/>
  <c r="AI177" i="79"/>
  <c r="AH177" i="79"/>
  <c r="AG177" i="79"/>
  <c r="AF177" i="79"/>
  <c r="AE177" i="79"/>
  <c r="AD177" i="79"/>
  <c r="AC177" i="79"/>
  <c r="AB177" i="79"/>
  <c r="AA177" i="79"/>
  <c r="Z177" i="79"/>
  <c r="Y177" i="79"/>
  <c r="AL174" i="79"/>
  <c r="AK174" i="79"/>
  <c r="AJ174" i="79"/>
  <c r="AI174" i="79"/>
  <c r="AH174" i="79"/>
  <c r="AG174" i="79"/>
  <c r="AF174" i="79"/>
  <c r="AE174" i="79"/>
  <c r="AD174" i="79"/>
  <c r="AC174" i="79"/>
  <c r="AB174" i="79"/>
  <c r="AA174" i="79"/>
  <c r="Z174" i="79"/>
  <c r="Y174" i="79"/>
  <c r="AL171" i="79"/>
  <c r="AK171" i="79"/>
  <c r="AJ171" i="79"/>
  <c r="AI171" i="79"/>
  <c r="AH171" i="79"/>
  <c r="AG171" i="79"/>
  <c r="AF171" i="79"/>
  <c r="AE171" i="79"/>
  <c r="AD171" i="79"/>
  <c r="AC171" i="79"/>
  <c r="AB171" i="79"/>
  <c r="AA171" i="79"/>
  <c r="Z171" i="79"/>
  <c r="Y171" i="79"/>
  <c r="AL168" i="79"/>
  <c r="AK168" i="79"/>
  <c r="AJ168" i="79"/>
  <c r="AI168" i="79"/>
  <c r="AH168" i="79"/>
  <c r="AG168" i="79"/>
  <c r="AF168" i="79"/>
  <c r="AE168" i="79"/>
  <c r="AD168" i="79"/>
  <c r="AC168" i="79"/>
  <c r="AB168" i="79"/>
  <c r="AA168" i="79"/>
  <c r="Z168" i="79"/>
  <c r="Y168" i="79"/>
  <c r="AL165" i="79"/>
  <c r="AK165" i="79"/>
  <c r="AJ165" i="79"/>
  <c r="AI165" i="79"/>
  <c r="AH165" i="79"/>
  <c r="AG165" i="79"/>
  <c r="AF165" i="79"/>
  <c r="AE165" i="79"/>
  <c r="AD165" i="79"/>
  <c r="AC165" i="79"/>
  <c r="AB165" i="79"/>
  <c r="AA165" i="79"/>
  <c r="Z165" i="79"/>
  <c r="Y165" i="79"/>
  <c r="AL162" i="79"/>
  <c r="AK162" i="79"/>
  <c r="AJ162" i="79"/>
  <c r="AI162" i="79"/>
  <c r="AH162" i="79"/>
  <c r="AG162" i="79"/>
  <c r="AF162" i="79"/>
  <c r="AE162" i="79"/>
  <c r="AD162" i="79"/>
  <c r="AC162" i="79"/>
  <c r="AB162" i="79"/>
  <c r="AA162" i="79"/>
  <c r="Z162" i="79"/>
  <c r="Y162" i="79"/>
  <c r="AL159" i="79"/>
  <c r="AK159" i="79"/>
  <c r="AJ159" i="79"/>
  <c r="AI159" i="79"/>
  <c r="AH159" i="79"/>
  <c r="AG159" i="79"/>
  <c r="AF159" i="79"/>
  <c r="AE159" i="79"/>
  <c r="AD159" i="79"/>
  <c r="AC159" i="79"/>
  <c r="AB159" i="79"/>
  <c r="AA159" i="79"/>
  <c r="Z159" i="79"/>
  <c r="Y159" i="79"/>
  <c r="AL156" i="79"/>
  <c r="AK156" i="79"/>
  <c r="AJ156" i="79"/>
  <c r="AI156" i="79"/>
  <c r="AH156" i="79"/>
  <c r="AG156" i="79"/>
  <c r="AF156" i="79"/>
  <c r="AE156" i="79"/>
  <c r="AD156" i="79"/>
  <c r="AC156" i="79"/>
  <c r="AB156" i="79"/>
  <c r="AA156" i="79"/>
  <c r="Z156" i="79"/>
  <c r="AL152" i="79"/>
  <c r="AK152" i="79"/>
  <c r="AJ152" i="79"/>
  <c r="AI152" i="79"/>
  <c r="AH152" i="79"/>
  <c r="AG152" i="79"/>
  <c r="AF152" i="79"/>
  <c r="AE152" i="79"/>
  <c r="AD152" i="79"/>
  <c r="AC152" i="79"/>
  <c r="AB152" i="79"/>
  <c r="AA152" i="79"/>
  <c r="Z152" i="79"/>
  <c r="Y152" i="79"/>
  <c r="AL149" i="79"/>
  <c r="AK149" i="79"/>
  <c r="AJ149" i="79"/>
  <c r="AI149" i="79"/>
  <c r="AH149" i="79"/>
  <c r="AG149" i="79"/>
  <c r="AF149" i="79"/>
  <c r="AE149" i="79"/>
  <c r="AD149" i="79"/>
  <c r="AC149" i="79"/>
  <c r="AB149" i="79"/>
  <c r="AA149" i="79"/>
  <c r="Z149" i="79"/>
  <c r="Y149" i="79"/>
  <c r="AL146" i="79"/>
  <c r="AK146" i="79"/>
  <c r="AJ146" i="79"/>
  <c r="AI146" i="79"/>
  <c r="AH146" i="79"/>
  <c r="AG146" i="79"/>
  <c r="AF146" i="79"/>
  <c r="AE146" i="79"/>
  <c r="AD146" i="79"/>
  <c r="AC146" i="79"/>
  <c r="AB146" i="79"/>
  <c r="AA146" i="79"/>
  <c r="Z146" i="79"/>
  <c r="Y146" i="79"/>
  <c r="AL142" i="79"/>
  <c r="AK142" i="79"/>
  <c r="AJ142" i="79"/>
  <c r="AI142" i="79"/>
  <c r="AH142" i="79"/>
  <c r="AG142" i="79"/>
  <c r="AF142" i="79"/>
  <c r="AE142" i="79"/>
  <c r="AD142" i="79"/>
  <c r="AC142" i="79"/>
  <c r="AB142" i="79"/>
  <c r="AA142" i="79"/>
  <c r="Z142" i="79"/>
  <c r="Y142" i="79"/>
  <c r="AL139" i="79"/>
  <c r="AK139" i="79"/>
  <c r="AJ139" i="79"/>
  <c r="AI139" i="79"/>
  <c r="AH139" i="79"/>
  <c r="AG139" i="79"/>
  <c r="AF139" i="79"/>
  <c r="AE139" i="79"/>
  <c r="AD139" i="79"/>
  <c r="AC139" i="79"/>
  <c r="AB139" i="79"/>
  <c r="AA139" i="79"/>
  <c r="Z139" i="79"/>
  <c r="Y139" i="79"/>
  <c r="AL136" i="79"/>
  <c r="AK136" i="79"/>
  <c r="AJ136" i="79"/>
  <c r="AI136" i="79"/>
  <c r="AH136" i="79"/>
  <c r="AG136" i="79"/>
  <c r="AF136" i="79"/>
  <c r="AE136" i="79"/>
  <c r="AD136" i="79"/>
  <c r="AC136" i="79"/>
  <c r="AB136" i="79"/>
  <c r="AA136" i="79"/>
  <c r="Z136" i="79"/>
  <c r="Y136" i="79"/>
  <c r="AL133" i="79"/>
  <c r="AK133" i="79"/>
  <c r="AJ133" i="79"/>
  <c r="AI133" i="79"/>
  <c r="AH133" i="79"/>
  <c r="AG133" i="79"/>
  <c r="AF133" i="79"/>
  <c r="AE133" i="79"/>
  <c r="AD133" i="79"/>
  <c r="AC133" i="79"/>
  <c r="AB133" i="79"/>
  <c r="AA133" i="79"/>
  <c r="Z133" i="79"/>
  <c r="Y133" i="79"/>
  <c r="AL130" i="79"/>
  <c r="AK130" i="79"/>
  <c r="AJ130" i="79"/>
  <c r="AI130" i="79"/>
  <c r="AH130" i="79"/>
  <c r="AG130" i="79"/>
  <c r="AF130" i="79"/>
  <c r="AE130" i="79"/>
  <c r="AD130" i="79"/>
  <c r="AC130" i="79"/>
  <c r="AB130" i="79"/>
  <c r="AA130" i="79"/>
  <c r="Z130" i="79"/>
  <c r="Y130" i="79"/>
  <c r="AL127" i="79"/>
  <c r="AK127" i="79"/>
  <c r="AJ127" i="79"/>
  <c r="AI127" i="79"/>
  <c r="AH127" i="79"/>
  <c r="AG127" i="79"/>
  <c r="AF127" i="79"/>
  <c r="AE127" i="79"/>
  <c r="AD127" i="79"/>
  <c r="AC127" i="79"/>
  <c r="AB127" i="79"/>
  <c r="AA127" i="79"/>
  <c r="Z127" i="79"/>
  <c r="Y127" i="79"/>
  <c r="AL124" i="79"/>
  <c r="AK124" i="79"/>
  <c r="AJ124" i="79"/>
  <c r="AI124" i="79"/>
  <c r="AH124" i="79"/>
  <c r="AG124" i="79"/>
  <c r="AF124" i="79"/>
  <c r="AE124" i="79"/>
  <c r="AD124" i="79"/>
  <c r="AC124" i="79"/>
  <c r="AB124" i="79"/>
  <c r="AA124" i="79"/>
  <c r="Z124" i="79"/>
  <c r="Y124"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6" i="79"/>
  <c r="N133" i="79"/>
  <c r="N121" i="79"/>
  <c r="N69" i="79"/>
  <c r="AL499" i="46"/>
  <c r="AK499" i="46"/>
  <c r="AJ499" i="46"/>
  <c r="AI499" i="46"/>
  <c r="AH499" i="46"/>
  <c r="AG499" i="46"/>
  <c r="AF499" i="46"/>
  <c r="AE499" i="46"/>
  <c r="AD499" i="46"/>
  <c r="AC499" i="46"/>
  <c r="AB499" i="46"/>
  <c r="AA499" i="46"/>
  <c r="Z499" i="46"/>
  <c r="Y499" i="46"/>
  <c r="AL496" i="46"/>
  <c r="AK496" i="46"/>
  <c r="AJ496" i="46"/>
  <c r="AI496" i="46"/>
  <c r="AH496" i="46"/>
  <c r="AG496" i="46"/>
  <c r="AF496" i="46"/>
  <c r="AE496" i="46"/>
  <c r="AD496" i="46"/>
  <c r="AC496" i="46"/>
  <c r="AB496" i="46"/>
  <c r="AA496" i="46"/>
  <c r="Z496" i="46"/>
  <c r="Y496" i="46"/>
  <c r="AL493" i="46"/>
  <c r="AK493" i="46"/>
  <c r="AJ493" i="46"/>
  <c r="AI493" i="46"/>
  <c r="AH493" i="46"/>
  <c r="AG493" i="46"/>
  <c r="AF493" i="46"/>
  <c r="AE493" i="46"/>
  <c r="AD493" i="46"/>
  <c r="AC493" i="46"/>
  <c r="AB493" i="46"/>
  <c r="AA493" i="46"/>
  <c r="Z493" i="46"/>
  <c r="Y493" i="46"/>
  <c r="AL482" i="46"/>
  <c r="AK482" i="46"/>
  <c r="AJ482" i="46"/>
  <c r="AI482" i="46"/>
  <c r="AH482" i="46"/>
  <c r="AG482" i="46"/>
  <c r="AF482" i="46"/>
  <c r="AE482" i="46"/>
  <c r="AD482" i="46"/>
  <c r="AC482" i="46"/>
  <c r="AB482" i="46"/>
  <c r="AA482" i="46"/>
  <c r="Z482" i="46"/>
  <c r="Y482" i="46"/>
  <c r="AL478" i="46"/>
  <c r="AK478" i="46"/>
  <c r="AJ478" i="46"/>
  <c r="AI478" i="46"/>
  <c r="AH478" i="46"/>
  <c r="AG478" i="46"/>
  <c r="AF478" i="46"/>
  <c r="AE478" i="46"/>
  <c r="AD478" i="46"/>
  <c r="AC478" i="46"/>
  <c r="AB478" i="46"/>
  <c r="AA478" i="46"/>
  <c r="Z478" i="46"/>
  <c r="Y478" i="46"/>
  <c r="AL475" i="46"/>
  <c r="AK475" i="46"/>
  <c r="AJ475" i="46"/>
  <c r="AI475" i="46"/>
  <c r="AH475" i="46"/>
  <c r="AG475" i="46"/>
  <c r="AF475" i="46"/>
  <c r="AE475" i="46"/>
  <c r="AD475" i="46"/>
  <c r="AC475" i="46"/>
  <c r="AB475" i="46"/>
  <c r="AA475" i="46"/>
  <c r="Z475" i="46"/>
  <c r="Y475" i="46"/>
  <c r="AL472" i="46"/>
  <c r="AK472" i="46"/>
  <c r="AJ472" i="46"/>
  <c r="AI472" i="46"/>
  <c r="AH472" i="46"/>
  <c r="AG472" i="46"/>
  <c r="AF472" i="46"/>
  <c r="AE472" i="46"/>
  <c r="AD472" i="46"/>
  <c r="AC472" i="46"/>
  <c r="AB472" i="46"/>
  <c r="AA472" i="46"/>
  <c r="Z472" i="46"/>
  <c r="Y472" i="46"/>
  <c r="AL469" i="46"/>
  <c r="AK469" i="46"/>
  <c r="AJ469" i="46"/>
  <c r="AI469" i="46"/>
  <c r="AH469" i="46"/>
  <c r="AG469" i="46"/>
  <c r="AF469" i="46"/>
  <c r="AE469" i="46"/>
  <c r="AD469" i="46"/>
  <c r="AC469" i="46"/>
  <c r="AB469" i="46"/>
  <c r="AA469" i="46"/>
  <c r="Z469" i="46"/>
  <c r="Y469" i="46"/>
  <c r="AL466" i="46"/>
  <c r="AK466" i="46"/>
  <c r="AJ466" i="46"/>
  <c r="AI466" i="46"/>
  <c r="AH466" i="46"/>
  <c r="AG466" i="46"/>
  <c r="AF466" i="46"/>
  <c r="AE466" i="46"/>
  <c r="AD466" i="46"/>
  <c r="AC466" i="46"/>
  <c r="AB466" i="46"/>
  <c r="AA466" i="46"/>
  <c r="Z466" i="46"/>
  <c r="Y466" i="46"/>
  <c r="AL462" i="46"/>
  <c r="AK462" i="46"/>
  <c r="AJ462" i="46"/>
  <c r="AI462" i="46"/>
  <c r="AH462" i="46"/>
  <c r="AG462" i="46"/>
  <c r="AF462" i="46"/>
  <c r="AE462" i="46"/>
  <c r="AD462" i="46"/>
  <c r="AC462" i="46"/>
  <c r="AB462" i="46"/>
  <c r="AA462" i="46"/>
  <c r="Z462" i="46"/>
  <c r="Y462" i="46"/>
  <c r="AL453" i="46"/>
  <c r="AK453" i="46"/>
  <c r="AJ453" i="46"/>
  <c r="AI453" i="46"/>
  <c r="AH453" i="46"/>
  <c r="AG453" i="46"/>
  <c r="AF453" i="46"/>
  <c r="AE453" i="46"/>
  <c r="AD453" i="46"/>
  <c r="AC453" i="46"/>
  <c r="AB453" i="46"/>
  <c r="AA453" i="46"/>
  <c r="Z453" i="46"/>
  <c r="Y453" i="46"/>
  <c r="AL450" i="46"/>
  <c r="AK450" i="46"/>
  <c r="AJ450" i="46"/>
  <c r="AI450" i="46"/>
  <c r="AH450" i="46"/>
  <c r="AG450" i="46"/>
  <c r="AF450" i="46"/>
  <c r="AE450" i="46"/>
  <c r="AD450" i="46"/>
  <c r="AC450" i="46"/>
  <c r="AB450" i="46"/>
  <c r="AA450" i="46"/>
  <c r="Z450" i="46"/>
  <c r="Y450" i="46"/>
  <c r="AL447" i="46"/>
  <c r="AK447" i="46"/>
  <c r="AJ447" i="46"/>
  <c r="AI447" i="46"/>
  <c r="AH447" i="46"/>
  <c r="AG447" i="46"/>
  <c r="AF447" i="46"/>
  <c r="AE447" i="46"/>
  <c r="AD447" i="46"/>
  <c r="AC447" i="46"/>
  <c r="AB447" i="46"/>
  <c r="AA447" i="46"/>
  <c r="Z447" i="46"/>
  <c r="Y447" i="46"/>
  <c r="AL444" i="46"/>
  <c r="AK444" i="46"/>
  <c r="AJ444" i="46"/>
  <c r="AI444" i="46"/>
  <c r="AH444" i="46"/>
  <c r="AG444" i="46"/>
  <c r="AF444" i="46"/>
  <c r="AE444" i="46"/>
  <c r="AD444" i="46"/>
  <c r="AC444" i="46"/>
  <c r="AB444" i="46"/>
  <c r="AA444" i="46"/>
  <c r="Z444" i="46"/>
  <c r="Y444" i="46"/>
  <c r="AL441" i="46"/>
  <c r="AK441" i="46"/>
  <c r="AJ441" i="46"/>
  <c r="AI441" i="46"/>
  <c r="AH441" i="46"/>
  <c r="AG441" i="46"/>
  <c r="AF441" i="46"/>
  <c r="AE441" i="46"/>
  <c r="AD441" i="46"/>
  <c r="AC441" i="46"/>
  <c r="AB441" i="46"/>
  <c r="AA441" i="46"/>
  <c r="Z441" i="46"/>
  <c r="Y441" i="46"/>
  <c r="AL436" i="46"/>
  <c r="AK436" i="46"/>
  <c r="AJ436" i="46"/>
  <c r="AI436" i="46"/>
  <c r="AH436" i="46"/>
  <c r="AG436" i="46"/>
  <c r="AF436" i="46"/>
  <c r="AE436" i="46"/>
  <c r="AD436" i="46"/>
  <c r="AC436" i="46"/>
  <c r="AB436" i="46"/>
  <c r="AA436" i="46"/>
  <c r="Z436" i="46"/>
  <c r="Y436" i="46"/>
  <c r="AL430" i="46"/>
  <c r="AK430" i="46"/>
  <c r="AJ430" i="46"/>
  <c r="AI430" i="46"/>
  <c r="AH430" i="46"/>
  <c r="AG430" i="46"/>
  <c r="AF430" i="46"/>
  <c r="AE430" i="46"/>
  <c r="AD430" i="46"/>
  <c r="AC430" i="46"/>
  <c r="AB430" i="46"/>
  <c r="AA430" i="46"/>
  <c r="Z430" i="46"/>
  <c r="Y430"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369" i="46"/>
  <c r="AK369" i="46"/>
  <c r="AJ369" i="46"/>
  <c r="AI369" i="46"/>
  <c r="AH369" i="46"/>
  <c r="AG369" i="46"/>
  <c r="AF369" i="46"/>
  <c r="AE369" i="46"/>
  <c r="AD369" i="46"/>
  <c r="AC369" i="46"/>
  <c r="AB369" i="46"/>
  <c r="AA369" i="46"/>
  <c r="Z36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Y363" i="46"/>
  <c r="AL352" i="46"/>
  <c r="AK352" i="46"/>
  <c r="AJ352" i="46"/>
  <c r="AI352" i="46"/>
  <c r="AH352" i="46"/>
  <c r="AG352" i="46"/>
  <c r="AF352" i="46"/>
  <c r="AE352" i="46"/>
  <c r="AD352" i="46"/>
  <c r="AC352" i="46"/>
  <c r="AB352" i="46"/>
  <c r="AA352" i="46"/>
  <c r="Z352" i="46"/>
  <c r="Y352" i="46"/>
  <c r="AL348" i="46"/>
  <c r="AK348" i="46"/>
  <c r="AJ348" i="46"/>
  <c r="AI348" i="46"/>
  <c r="AH348" i="46"/>
  <c r="AG348" i="46"/>
  <c r="AF348" i="46"/>
  <c r="AE348" i="46"/>
  <c r="AD348" i="46"/>
  <c r="AC348" i="46"/>
  <c r="AB348" i="46"/>
  <c r="AA348" i="46"/>
  <c r="Z348" i="46"/>
  <c r="Y348"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2" i="46"/>
  <c r="AK332" i="46"/>
  <c r="AJ332" i="46"/>
  <c r="AI332" i="46"/>
  <c r="AH332" i="46"/>
  <c r="AG332" i="46"/>
  <c r="AF332" i="46"/>
  <c r="AE332" i="46"/>
  <c r="AD332" i="46"/>
  <c r="AC332" i="46"/>
  <c r="AB332" i="46"/>
  <c r="AA332" i="46"/>
  <c r="Z332" i="46"/>
  <c r="Y332" i="46"/>
  <c r="AL323" i="46"/>
  <c r="AK323" i="46"/>
  <c r="AJ323" i="46"/>
  <c r="AI323" i="46"/>
  <c r="AH323" i="46"/>
  <c r="AG323" i="46"/>
  <c r="AF323" i="46"/>
  <c r="AE323" i="46"/>
  <c r="AD323" i="46"/>
  <c r="AC323" i="46"/>
  <c r="AB323" i="46"/>
  <c r="AA323" i="46"/>
  <c r="Z323" i="46"/>
  <c r="Y323"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6" i="46"/>
  <c r="AK306" i="46"/>
  <c r="AJ306" i="46"/>
  <c r="AI306" i="46"/>
  <c r="AH306" i="46"/>
  <c r="AG306" i="46"/>
  <c r="AF306" i="46"/>
  <c r="AE306" i="46"/>
  <c r="AD306" i="46"/>
  <c r="AC306" i="46"/>
  <c r="AB306" i="46"/>
  <c r="AA306" i="46"/>
  <c r="Z306" i="46"/>
  <c r="Y306" i="46"/>
  <c r="AL300" i="46"/>
  <c r="AK300" i="46"/>
  <c r="AJ300" i="46"/>
  <c r="AI300" i="46"/>
  <c r="AH300" i="46"/>
  <c r="AG300" i="46"/>
  <c r="AF300" i="46"/>
  <c r="AE300" i="46"/>
  <c r="AD300" i="46"/>
  <c r="AC300" i="46"/>
  <c r="AB300" i="46"/>
  <c r="AA300" i="46"/>
  <c r="Z300" i="46"/>
  <c r="Y300" i="46"/>
  <c r="AL297" i="46"/>
  <c r="AK297" i="46"/>
  <c r="AJ297" i="46"/>
  <c r="AI297" i="46"/>
  <c r="AH297" i="46"/>
  <c r="AG297" i="46"/>
  <c r="AF297" i="46"/>
  <c r="AE297" i="46"/>
  <c r="AD297" i="46"/>
  <c r="AC297" i="46"/>
  <c r="AB297" i="46"/>
  <c r="AA297" i="46"/>
  <c r="Z297" i="46"/>
  <c r="Y297" i="46"/>
  <c r="AL294" i="46"/>
  <c r="AK294" i="46"/>
  <c r="AJ294" i="46"/>
  <c r="AI294" i="46"/>
  <c r="AH294" i="46"/>
  <c r="AG294" i="46"/>
  <c r="AF294" i="46"/>
  <c r="AE294" i="46"/>
  <c r="AD294" i="46"/>
  <c r="AC294" i="46"/>
  <c r="AB294" i="46"/>
  <c r="AA294" i="46"/>
  <c r="Z294" i="46"/>
  <c r="Y294" i="46"/>
  <c r="AL291" i="46"/>
  <c r="AK291" i="46"/>
  <c r="AJ291" i="46"/>
  <c r="AI291" i="46"/>
  <c r="AH291" i="46"/>
  <c r="AG291" i="46"/>
  <c r="AF291" i="46"/>
  <c r="AE291" i="46"/>
  <c r="AD291" i="46"/>
  <c r="AC291" i="46"/>
  <c r="AB291" i="46"/>
  <c r="AA291" i="46"/>
  <c r="Z291" i="46"/>
  <c r="Y291" i="46"/>
  <c r="AL288" i="46"/>
  <c r="AK288" i="46"/>
  <c r="AJ288" i="46"/>
  <c r="AI288" i="46"/>
  <c r="AH288" i="46"/>
  <c r="AG288" i="46"/>
  <c r="AF288" i="46"/>
  <c r="AE288" i="46"/>
  <c r="AD288" i="46"/>
  <c r="AC288" i="46"/>
  <c r="AB288" i="46"/>
  <c r="AA288" i="46"/>
  <c r="Z288" i="46"/>
  <c r="Y288" i="46"/>
  <c r="AL285" i="46"/>
  <c r="AK285" i="46"/>
  <c r="AJ285" i="46"/>
  <c r="AI285" i="46"/>
  <c r="AH285" i="46"/>
  <c r="AG285" i="46"/>
  <c r="AF285" i="46"/>
  <c r="AE285" i="46"/>
  <c r="AD285" i="46"/>
  <c r="AC285" i="46"/>
  <c r="AB285" i="46"/>
  <c r="AA285" i="46"/>
  <c r="Z285" i="46"/>
  <c r="Y285" i="46"/>
  <c r="AL282" i="46"/>
  <c r="AK282" i="46"/>
  <c r="AJ282" i="46"/>
  <c r="AI282" i="46"/>
  <c r="AH282" i="46"/>
  <c r="AG282" i="46"/>
  <c r="AF282" i="46"/>
  <c r="AE282" i="46"/>
  <c r="AD282" i="46"/>
  <c r="AC282" i="46"/>
  <c r="AB282" i="46"/>
  <c r="AA282" i="46"/>
  <c r="Z282" i="46"/>
  <c r="Y282" i="46"/>
  <c r="AL239" i="46"/>
  <c r="AK239" i="46"/>
  <c r="AJ239" i="46"/>
  <c r="AI239" i="46"/>
  <c r="AH239" i="46"/>
  <c r="AG239" i="46"/>
  <c r="AF239" i="46"/>
  <c r="AE239" i="46"/>
  <c r="AD239" i="46"/>
  <c r="AC239" i="46"/>
  <c r="AB239" i="46"/>
  <c r="AA239" i="46"/>
  <c r="Z239" i="46"/>
  <c r="AL236" i="46"/>
  <c r="AK236" i="46"/>
  <c r="AJ236" i="46"/>
  <c r="AI236" i="46"/>
  <c r="AH236" i="46"/>
  <c r="AG236" i="46"/>
  <c r="AF236" i="46"/>
  <c r="AE236" i="46"/>
  <c r="AD236" i="46"/>
  <c r="AC236" i="46"/>
  <c r="AB236" i="46"/>
  <c r="AA236" i="46"/>
  <c r="Z236" i="46"/>
  <c r="Y236" i="46"/>
  <c r="AL233" i="46"/>
  <c r="AK233" i="46"/>
  <c r="AJ233" i="46"/>
  <c r="AI233" i="46"/>
  <c r="AH233" i="46"/>
  <c r="AG233" i="46"/>
  <c r="AF233" i="46"/>
  <c r="AE233" i="46"/>
  <c r="AD233" i="46"/>
  <c r="AC233" i="46"/>
  <c r="AB233" i="46"/>
  <c r="AA233" i="46"/>
  <c r="Z233" i="46"/>
  <c r="Y233" i="46"/>
  <c r="AL222" i="46"/>
  <c r="AK222" i="46"/>
  <c r="AJ222" i="46"/>
  <c r="AI222" i="46"/>
  <c r="AH222" i="46"/>
  <c r="AG222" i="46"/>
  <c r="AF222" i="46"/>
  <c r="AE222" i="46"/>
  <c r="AD222" i="46"/>
  <c r="AC222" i="46"/>
  <c r="AB222" i="46"/>
  <c r="AA222" i="46"/>
  <c r="Z222" i="46"/>
  <c r="Y222" i="46"/>
  <c r="AL218" i="46"/>
  <c r="AK218" i="46"/>
  <c r="AJ218" i="46"/>
  <c r="AI218" i="46"/>
  <c r="AH218" i="46"/>
  <c r="AG218" i="46"/>
  <c r="AF218" i="46"/>
  <c r="AE218" i="46"/>
  <c r="AD218" i="46"/>
  <c r="AC218" i="46"/>
  <c r="AB218" i="46"/>
  <c r="AA218" i="46"/>
  <c r="Z218" i="46"/>
  <c r="Y218" i="46"/>
  <c r="AL215" i="46"/>
  <c r="AK215" i="46"/>
  <c r="AJ215" i="46"/>
  <c r="AI215" i="46"/>
  <c r="AH215" i="46"/>
  <c r="AG215" i="46"/>
  <c r="AF215" i="46"/>
  <c r="AE215" i="46"/>
  <c r="AD215" i="46"/>
  <c r="AC215" i="46"/>
  <c r="AB215" i="46"/>
  <c r="AA215" i="46"/>
  <c r="Z215" i="46"/>
  <c r="Y215" i="46"/>
  <c r="AL212" i="46"/>
  <c r="AK212" i="46"/>
  <c r="AJ212" i="46"/>
  <c r="AI212" i="46"/>
  <c r="AH212" i="46"/>
  <c r="AG212" i="46"/>
  <c r="AF212" i="46"/>
  <c r="AE212" i="46"/>
  <c r="AD212" i="46"/>
  <c r="AC212" i="46"/>
  <c r="AB212" i="46"/>
  <c r="AA212" i="46"/>
  <c r="Z212" i="46"/>
  <c r="Y212" i="46"/>
  <c r="AL209" i="46"/>
  <c r="AK209" i="46"/>
  <c r="AJ209" i="46"/>
  <c r="AI209" i="46"/>
  <c r="AH209" i="46"/>
  <c r="AG209" i="46"/>
  <c r="AF209" i="46"/>
  <c r="AE209" i="46"/>
  <c r="AD209" i="46"/>
  <c r="AC209" i="46"/>
  <c r="AB209" i="46"/>
  <c r="AA209" i="46"/>
  <c r="Z209" i="46"/>
  <c r="Y209" i="46"/>
  <c r="AL206" i="46"/>
  <c r="AK206" i="46"/>
  <c r="AJ206" i="46"/>
  <c r="AI206" i="46"/>
  <c r="AH206" i="46"/>
  <c r="AG206" i="46"/>
  <c r="AF206" i="46"/>
  <c r="AE206" i="46"/>
  <c r="AD206" i="46"/>
  <c r="AC206" i="46"/>
  <c r="AB206" i="46"/>
  <c r="AA206" i="46"/>
  <c r="Z206" i="46"/>
  <c r="Y206" i="46"/>
  <c r="AL202" i="46"/>
  <c r="AK202" i="46"/>
  <c r="AJ202" i="46"/>
  <c r="AI202" i="46"/>
  <c r="AH202" i="46"/>
  <c r="AG202" i="46"/>
  <c r="AF202" i="46"/>
  <c r="AE202" i="46"/>
  <c r="AD202" i="46"/>
  <c r="AC202" i="46"/>
  <c r="AB202" i="46"/>
  <c r="AA202" i="46"/>
  <c r="Z202" i="46"/>
  <c r="Y202" i="46"/>
  <c r="AL193" i="46"/>
  <c r="AK193" i="46"/>
  <c r="AJ193" i="46"/>
  <c r="AI193" i="46"/>
  <c r="AH193" i="46"/>
  <c r="AG193" i="46"/>
  <c r="AF193" i="46"/>
  <c r="AE193" i="46"/>
  <c r="AD193" i="46"/>
  <c r="AC193" i="46"/>
  <c r="AB193" i="46"/>
  <c r="AA193" i="46"/>
  <c r="Z193" i="46"/>
  <c r="Y193" i="46"/>
  <c r="AL190" i="46"/>
  <c r="AK190" i="46"/>
  <c r="AJ190" i="46"/>
  <c r="AI190" i="46"/>
  <c r="AH190" i="46"/>
  <c r="AG190" i="46"/>
  <c r="AF190" i="46"/>
  <c r="AE190" i="46"/>
  <c r="AD190" i="46"/>
  <c r="AC190" i="46"/>
  <c r="AB190" i="46"/>
  <c r="AA190" i="46"/>
  <c r="Z190" i="46"/>
  <c r="Y190" i="46"/>
  <c r="AL187" i="46"/>
  <c r="AK187" i="46"/>
  <c r="AJ187" i="46"/>
  <c r="AI187" i="46"/>
  <c r="AH187" i="46"/>
  <c r="AG187" i="46"/>
  <c r="AF187" i="46"/>
  <c r="AE187" i="46"/>
  <c r="AD187" i="46"/>
  <c r="AC187" i="46"/>
  <c r="AB187" i="46"/>
  <c r="AA187" i="46"/>
  <c r="Z187" i="46"/>
  <c r="Y187" i="46"/>
  <c r="AL184" i="46"/>
  <c r="AK184" i="46"/>
  <c r="AJ184" i="46"/>
  <c r="AI184" i="46"/>
  <c r="AH184" i="46"/>
  <c r="AG184" i="46"/>
  <c r="AF184" i="46"/>
  <c r="AE184" i="46"/>
  <c r="AD184" i="46"/>
  <c r="AC184" i="46"/>
  <c r="AB184" i="46"/>
  <c r="AA184" i="46"/>
  <c r="Z184" i="46"/>
  <c r="Y184" i="46"/>
  <c r="AL181" i="46"/>
  <c r="AK181" i="46"/>
  <c r="AJ181" i="46"/>
  <c r="AI181" i="46"/>
  <c r="AH181" i="46"/>
  <c r="AG181" i="46"/>
  <c r="AF181" i="46"/>
  <c r="AE181" i="46"/>
  <c r="AD181" i="46"/>
  <c r="AC181" i="46"/>
  <c r="AB181" i="46"/>
  <c r="AA181" i="46"/>
  <c r="Z181" i="46"/>
  <c r="Y181"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955" i="79" l="1"/>
  <c r="Y270" i="46"/>
  <c r="Y267" i="46"/>
  <c r="Y530" i="46"/>
  <c r="Y398"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395" i="79"/>
  <c r="Y398" i="79"/>
  <c r="Y397" i="79"/>
  <c r="Y396" i="79"/>
  <c r="Z397" i="79"/>
  <c r="Z395" i="79"/>
  <c r="Z396" i="79"/>
  <c r="Y535" i="46"/>
  <c r="Z533" i="46"/>
  <c r="Z535" i="46"/>
  <c r="Z534" i="46"/>
  <c r="Z530" i="46"/>
  <c r="Z532" i="46"/>
  <c r="Z531" i="46"/>
  <c r="Y531" i="46"/>
  <c r="Y532" i="46"/>
  <c r="Y534" i="46"/>
  <c r="Y533" i="46"/>
  <c r="Z399" i="46"/>
  <c r="Z401" i="46"/>
  <c r="Z400" i="46"/>
  <c r="Z402" i="46"/>
  <c r="Z398" i="46"/>
  <c r="Z404" i="46"/>
  <c r="Z403" i="46"/>
  <c r="Y268" i="46"/>
  <c r="Y274" i="46"/>
  <c r="Y273" i="46"/>
  <c r="Y271" i="46"/>
  <c r="Y269" i="46"/>
  <c r="Y272" i="46"/>
  <c r="Z272" i="46"/>
  <c r="Z270" i="46"/>
  <c r="Z267" i="46"/>
  <c r="Z273" i="46"/>
  <c r="Z271" i="46"/>
  <c r="Z269" i="46"/>
  <c r="Z268" i="46"/>
  <c r="Z274" i="46"/>
  <c r="Z135" i="46"/>
  <c r="Z137" i="46"/>
  <c r="Z136" i="46"/>
  <c r="AM961" i="79" l="1"/>
  <c r="AM778" i="79"/>
  <c r="AM594" i="79"/>
  <c r="AM404" i="79"/>
  <c r="AM220" i="79"/>
  <c r="AM35" i="79"/>
  <c r="AM409" i="46"/>
  <c r="AM279"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80" i="46"/>
  <c r="AF280" i="46"/>
  <c r="AJ410" i="46"/>
  <c r="AF410" i="46"/>
  <c r="AJ36" i="79"/>
  <c r="AJ210" i="79" s="1"/>
  <c r="AF36" i="79"/>
  <c r="AJ221" i="79"/>
  <c r="AF221" i="79"/>
  <c r="AJ405" i="79"/>
  <c r="AF405" i="79"/>
  <c r="AJ595" i="79"/>
  <c r="AF595" i="79"/>
  <c r="AJ779" i="79"/>
  <c r="AF779" i="79"/>
  <c r="AJ962" i="79"/>
  <c r="AF962" i="79"/>
  <c r="K14" i="44"/>
  <c r="K18" i="44" s="1"/>
  <c r="O14" i="44"/>
  <c r="O18" i="44" s="1"/>
  <c r="O29" i="44"/>
  <c r="O33" i="44" s="1"/>
  <c r="O43" i="44"/>
  <c r="C95" i="45" s="1"/>
  <c r="AF21" i="46"/>
  <c r="AI149" i="46"/>
  <c r="AI280" i="46"/>
  <c r="AI410" i="46"/>
  <c r="AI36" i="79"/>
  <c r="AI221" i="79"/>
  <c r="AI405" i="79"/>
  <c r="AI595" i="79"/>
  <c r="AI779" i="79"/>
  <c r="AI962" i="79"/>
  <c r="M43" i="44"/>
  <c r="AL21" i="46"/>
  <c r="AL149" i="46"/>
  <c r="AH149" i="46"/>
  <c r="AL280" i="46"/>
  <c r="AH280" i="46"/>
  <c r="AL410" i="46"/>
  <c r="AH410" i="46"/>
  <c r="AL36" i="79"/>
  <c r="AH36" i="79"/>
  <c r="AL221" i="79"/>
  <c r="AH221" i="79"/>
  <c r="AL405" i="79"/>
  <c r="AH405" i="79"/>
  <c r="AL595" i="79"/>
  <c r="AH595" i="79"/>
  <c r="AL779" i="79"/>
  <c r="AH779" i="79"/>
  <c r="AL962" i="79"/>
  <c r="AH962" i="79"/>
  <c r="N29" i="44"/>
  <c r="N33" i="44" s="1"/>
  <c r="K43" i="44"/>
  <c r="K53" i="44" s="1"/>
  <c r="AH21" i="46"/>
  <c r="AK21" i="46"/>
  <c r="AK149" i="46"/>
  <c r="AG149" i="46"/>
  <c r="AK280" i="46"/>
  <c r="AG280" i="46"/>
  <c r="AK410" i="46"/>
  <c r="AG410" i="46"/>
  <c r="AK36" i="79"/>
  <c r="AG36" i="79"/>
  <c r="AK221" i="79"/>
  <c r="AG221" i="79"/>
  <c r="AK405" i="79"/>
  <c r="AG405" i="79"/>
  <c r="AK595" i="79"/>
  <c r="AG595" i="79"/>
  <c r="AK779" i="79"/>
  <c r="AG779" i="79"/>
  <c r="AK962" i="79"/>
  <c r="AK1121" i="79" s="1"/>
  <c r="AG962" i="79"/>
  <c r="K122" i="45"/>
  <c r="AK404" i="79"/>
  <c r="AJ20" i="46"/>
  <c r="AG594" i="79"/>
  <c r="AG148" i="46"/>
  <c r="AK409" i="46"/>
  <c r="AF778" i="79"/>
  <c r="AG35" i="79"/>
  <c r="L13" i="44"/>
  <c r="P13" i="44"/>
  <c r="S14" i="47"/>
  <c r="AF148" i="46"/>
  <c r="AK279" i="46"/>
  <c r="AG409" i="46"/>
  <c r="AF35" i="79"/>
  <c r="AI404" i="79"/>
  <c r="AK778" i="79"/>
  <c r="AJ961" i="79"/>
  <c r="N28" i="44"/>
  <c r="Q14" i="47"/>
  <c r="AI20" i="46"/>
  <c r="AK148" i="46"/>
  <c r="AI279" i="46"/>
  <c r="AK35" i="79"/>
  <c r="AJ220" i="79"/>
  <c r="AG404" i="79"/>
  <c r="AJ778" i="79"/>
  <c r="AF961" i="79"/>
  <c r="O122" i="45"/>
  <c r="U14" i="47"/>
  <c r="AG20" i="46"/>
  <c r="AK20" i="46"/>
  <c r="AJ148" i="46"/>
  <c r="AG279" i="46"/>
  <c r="AJ35" i="79"/>
  <c r="AF220" i="79"/>
  <c r="AK594" i="79"/>
  <c r="AG778" i="79"/>
  <c r="V14" i="47"/>
  <c r="AL409" i="46"/>
  <c r="AH409" i="46"/>
  <c r="AL594" i="79"/>
  <c r="AH594" i="79"/>
  <c r="N13" i="44"/>
  <c r="M122" i="45"/>
  <c r="M28" i="44"/>
  <c r="Q42" i="44"/>
  <c r="R14" i="47"/>
  <c r="AH20" i="46"/>
  <c r="AL279" i="46"/>
  <c r="AH279" i="46"/>
  <c r="AI220" i="79"/>
  <c r="AL404" i="79"/>
  <c r="AH404" i="79"/>
  <c r="AI961" i="79"/>
  <c r="Q28" i="44"/>
  <c r="M42" i="44"/>
  <c r="AI148" i="46"/>
  <c r="AJ409" i="46"/>
  <c r="AF409" i="46"/>
  <c r="AI35" i="79"/>
  <c r="AL220" i="79"/>
  <c r="AH220" i="79"/>
  <c r="AJ594" i="79"/>
  <c r="AF594" i="79"/>
  <c r="AI778" i="79"/>
  <c r="AL961" i="79"/>
  <c r="AH961" i="79"/>
  <c r="T14" i="47"/>
  <c r="P14" i="47"/>
  <c r="AF20" i="46"/>
  <c r="AL20" i="46"/>
  <c r="AL148" i="46"/>
  <c r="AH148" i="46"/>
  <c r="AJ279" i="46"/>
  <c r="AF279" i="46"/>
  <c r="AI409" i="46"/>
  <c r="AL35" i="79"/>
  <c r="AH35" i="79"/>
  <c r="AK220" i="79"/>
  <c r="AG220" i="79"/>
  <c r="AJ404" i="79"/>
  <c r="AF404" i="79"/>
  <c r="AI594" i="79"/>
  <c r="AL778" i="79"/>
  <c r="AH778" i="79"/>
  <c r="AK961" i="79"/>
  <c r="AG961"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G397" i="79" l="1"/>
  <c r="AG398" i="79"/>
  <c r="AG571" i="79"/>
  <c r="AG586" i="79"/>
  <c r="AL535" i="46"/>
  <c r="AL533"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55" i="79"/>
  <c r="AK938" i="79"/>
  <c r="AK588" i="79"/>
  <c r="AK587" i="79"/>
  <c r="AK571" i="79"/>
  <c r="AK586" i="79"/>
  <c r="AK214" i="79"/>
  <c r="AK213" i="79"/>
  <c r="AK197" i="79"/>
  <c r="AK212" i="79"/>
  <c r="AK211" i="79"/>
  <c r="AK210" i="79"/>
  <c r="AK772" i="79"/>
  <c r="AK755" i="79"/>
  <c r="AK771" i="79"/>
  <c r="AK396" i="79"/>
  <c r="AK398" i="79"/>
  <c r="AK397" i="79"/>
  <c r="AK381" i="79"/>
  <c r="AK395" i="79"/>
  <c r="AK532" i="46"/>
  <c r="AK531" i="46"/>
  <c r="AK534" i="46"/>
  <c r="AK530" i="46"/>
  <c r="AK533" i="46"/>
  <c r="AK535" i="46"/>
  <c r="AK402" i="46"/>
  <c r="AK403" i="46"/>
  <c r="AK404" i="46"/>
  <c r="AK401" i="46"/>
  <c r="AK400" i="46"/>
  <c r="AK399" i="46"/>
  <c r="AK398" i="46"/>
  <c r="AK268" i="46"/>
  <c r="AK273" i="46"/>
  <c r="AK272" i="46"/>
  <c r="AK271" i="46"/>
  <c r="AK270" i="46"/>
  <c r="AK269" i="46"/>
  <c r="AK274" i="46"/>
  <c r="AK267"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1" i="79"/>
  <c r="D938" i="79"/>
  <c r="D755" i="79"/>
  <c r="D571" i="79"/>
  <c r="D381" i="79"/>
  <c r="AL381" i="79" l="1"/>
  <c r="AL396" i="79"/>
  <c r="AL395" i="79"/>
  <c r="AL397" i="79"/>
  <c r="AL398" i="79"/>
  <c r="AL587" i="79"/>
  <c r="AL586" i="79"/>
  <c r="AL588" i="79"/>
  <c r="AL571" i="79"/>
  <c r="AL755" i="79"/>
  <c r="AL771" i="79"/>
  <c r="AL772" i="79"/>
  <c r="AL955" i="79"/>
  <c r="AL938" i="79"/>
  <c r="AL1121" i="79"/>
  <c r="AH955" i="79"/>
  <c r="AI955" i="79"/>
  <c r="AF955" i="79"/>
  <c r="AJ955" i="79"/>
  <c r="AG955" i="79"/>
  <c r="AF771" i="79"/>
  <c r="AJ771" i="79"/>
  <c r="AI772" i="79"/>
  <c r="AI771" i="79"/>
  <c r="AF772" i="79"/>
  <c r="AJ772" i="79"/>
  <c r="AH772" i="79"/>
  <c r="AH771" i="79"/>
  <c r="AH938" i="79"/>
  <c r="AJ938" i="79"/>
  <c r="AG938" i="79"/>
  <c r="AF938" i="79"/>
  <c r="AI938" i="79"/>
  <c r="AJ1121" i="79"/>
  <c r="AF1121" i="79"/>
  <c r="AG1121" i="79"/>
  <c r="AI1121" i="79"/>
  <c r="AH1121" i="79"/>
  <c r="AJ755" i="79"/>
  <c r="AF755" i="79"/>
  <c r="AI755" i="79"/>
  <c r="AH755" i="79"/>
  <c r="AH586" i="79"/>
  <c r="AI587" i="79"/>
  <c r="AF588" i="79"/>
  <c r="AJ588" i="79"/>
  <c r="AJ571" i="79"/>
  <c r="AF571" i="79"/>
  <c r="AJ587" i="79"/>
  <c r="AG588" i="79"/>
  <c r="AJ586" i="79"/>
  <c r="AG587" i="79"/>
  <c r="AH571" i="79"/>
  <c r="AH587" i="79"/>
  <c r="AI588" i="79"/>
  <c r="AI586" i="79"/>
  <c r="AF587" i="79"/>
  <c r="AI571" i="79"/>
  <c r="AF586" i="79"/>
  <c r="AH588" i="79"/>
  <c r="AI398" i="79"/>
  <c r="AH397" i="79"/>
  <c r="AI395" i="79"/>
  <c r="AJ397" i="79"/>
  <c r="AI396" i="79"/>
  <c r="AH398" i="79"/>
  <c r="AJ396" i="79"/>
  <c r="AH395" i="79"/>
  <c r="AF398" i="79"/>
  <c r="AJ398" i="79"/>
  <c r="AI397" i="79"/>
  <c r="AH396" i="79"/>
  <c r="AF395" i="79"/>
  <c r="AJ395" i="79"/>
  <c r="AF397" i="79"/>
  <c r="AF396" i="79"/>
  <c r="AI381" i="79"/>
  <c r="AH381" i="79"/>
  <c r="AJ381" i="79"/>
  <c r="AF381" i="79"/>
  <c r="Z955" i="79"/>
  <c r="Z398" i="79"/>
  <c r="Y39" i="79" l="1"/>
  <c r="Y210" i="79" s="1"/>
  <c r="B60" i="45"/>
  <c r="B53" i="45"/>
  <c r="B46" i="45"/>
  <c r="B39" i="45"/>
  <c r="B32" i="45"/>
  <c r="B25" i="45"/>
  <c r="B18" i="45"/>
  <c r="AL214" i="79" l="1"/>
  <c r="AL197" i="79"/>
  <c r="AL211" i="79"/>
  <c r="AL212" i="79"/>
  <c r="AL210" i="79"/>
  <c r="AL213" i="79"/>
  <c r="AI214" i="79"/>
  <c r="AI213" i="79"/>
  <c r="AI212" i="79"/>
  <c r="AI211" i="79"/>
  <c r="AI210" i="79"/>
  <c r="AJ197" i="79"/>
  <c r="AF197" i="79"/>
  <c r="AH213" i="79"/>
  <c r="AH211" i="79"/>
  <c r="AG213" i="79"/>
  <c r="AH197" i="79"/>
  <c r="AJ214" i="79"/>
  <c r="AF214" i="79"/>
  <c r="AJ213" i="79"/>
  <c r="AF213" i="79"/>
  <c r="AJ212" i="79"/>
  <c r="AF212" i="79"/>
  <c r="AJ211" i="79"/>
  <c r="AF211" i="79"/>
  <c r="AF210" i="79"/>
  <c r="AH214" i="79"/>
  <c r="AH212" i="79"/>
  <c r="AH210" i="79"/>
  <c r="AI197" i="79"/>
  <c r="AG214" i="79"/>
  <c r="Z210" i="79"/>
  <c r="Z214" i="79"/>
  <c r="Z213" i="79"/>
  <c r="Z212" i="79"/>
  <c r="Z211" i="79"/>
  <c r="Y211" i="79"/>
  <c r="Y212" i="79"/>
  <c r="Y213" i="79"/>
  <c r="Y214" i="79"/>
  <c r="D517" i="46"/>
  <c r="O387" i="46"/>
  <c r="D387" i="46"/>
  <c r="Y404" i="46"/>
  <c r="J53" i="43"/>
  <c r="J29" i="44" s="1"/>
  <c r="J33" i="44" s="1"/>
  <c r="I53" i="43"/>
  <c r="I29" i="44" s="1"/>
  <c r="I33" i="44" s="1"/>
  <c r="H53" i="43"/>
  <c r="H29" i="44" s="1"/>
  <c r="H33" i="44" s="1"/>
  <c r="G53" i="43"/>
  <c r="F53" i="43"/>
  <c r="E53" i="43"/>
  <c r="E29" i="44" s="1"/>
  <c r="E33" i="44" s="1"/>
  <c r="D53" i="43"/>
  <c r="Y21" i="46" s="1"/>
  <c r="O257" i="46"/>
  <c r="D257" i="46"/>
  <c r="J28" i="44"/>
  <c r="I28" i="44"/>
  <c r="H28" i="44"/>
  <c r="G28" i="44"/>
  <c r="F28" i="44"/>
  <c r="E28" i="44"/>
  <c r="D28" i="44"/>
  <c r="AL270" i="46" l="1"/>
  <c r="AL274" i="46"/>
  <c r="AL267" i="46"/>
  <c r="AL268" i="46"/>
  <c r="AL273" i="46"/>
  <c r="AL269" i="46"/>
  <c r="AL271" i="46"/>
  <c r="AL272" i="46"/>
  <c r="AL399" i="46"/>
  <c r="AL401" i="46"/>
  <c r="AL404" i="46"/>
  <c r="AL400" i="46"/>
  <c r="AL403" i="46"/>
  <c r="AL398" i="46"/>
  <c r="AL402" i="46"/>
  <c r="AL534" i="46"/>
  <c r="AL530" i="46"/>
  <c r="AL532" i="46"/>
  <c r="AL531" i="46"/>
  <c r="AJ533" i="46"/>
  <c r="AH532" i="46"/>
  <c r="AH535" i="46"/>
  <c r="AI534" i="46"/>
  <c r="AI531" i="46"/>
  <c r="AF532" i="46"/>
  <c r="AJ534" i="46"/>
  <c r="AG534" i="46"/>
  <c r="AF535" i="46"/>
  <c r="AJ530" i="46"/>
  <c r="AH530" i="46"/>
  <c r="AF531" i="46"/>
  <c r="AF533" i="46"/>
  <c r="AJ535" i="46"/>
  <c r="AJ532" i="46"/>
  <c r="AH531" i="46"/>
  <c r="AG535" i="46"/>
  <c r="AI530" i="46"/>
  <c r="AI533" i="46"/>
  <c r="AF534" i="46"/>
  <c r="AJ531" i="46"/>
  <c r="AH534" i="46"/>
  <c r="AI532" i="46"/>
  <c r="AF530" i="46"/>
  <c r="AH533" i="46"/>
  <c r="AI535" i="46"/>
  <c r="AF398" i="46"/>
  <c r="AH398" i="46"/>
  <c r="AF402" i="46"/>
  <c r="AJ402" i="46"/>
  <c r="AI402" i="46"/>
  <c r="AH402" i="46"/>
  <c r="AJ403" i="46"/>
  <c r="AI401" i="46"/>
  <c r="AI398" i="46"/>
  <c r="AF404" i="46"/>
  <c r="AJ400" i="46"/>
  <c r="AI399" i="46"/>
  <c r="AH400" i="46"/>
  <c r="AF401" i="46"/>
  <c r="AF399" i="46"/>
  <c r="AJ401" i="46"/>
  <c r="AJ399" i="46"/>
  <c r="AI400" i="46"/>
  <c r="AI404" i="46"/>
  <c r="AH403" i="46"/>
  <c r="AJ398" i="46"/>
  <c r="AG403" i="46"/>
  <c r="AF403" i="46"/>
  <c r="AH399" i="46"/>
  <c r="AH401" i="46"/>
  <c r="AG404" i="46"/>
  <c r="AF400" i="46"/>
  <c r="AJ404" i="46"/>
  <c r="AI403" i="46"/>
  <c r="AH404" i="46"/>
  <c r="Y402" i="46"/>
  <c r="Y399" i="46"/>
  <c r="Y401" i="46"/>
  <c r="Y400" i="46"/>
  <c r="Y403" i="46"/>
  <c r="AI274" i="46"/>
  <c r="AF274" i="46"/>
  <c r="AF273" i="46"/>
  <c r="AJ273" i="46"/>
  <c r="AH272" i="46"/>
  <c r="AF271" i="46"/>
  <c r="AJ271" i="46"/>
  <c r="AH270" i="46"/>
  <c r="AF269" i="46"/>
  <c r="AJ269" i="46"/>
  <c r="AF272" i="46"/>
  <c r="AH271" i="46"/>
  <c r="AF270" i="46"/>
  <c r="AH269" i="46"/>
  <c r="AJ267" i="46"/>
  <c r="AF267" i="46"/>
  <c r="AI273" i="46"/>
  <c r="AF268" i="46"/>
  <c r="AI267" i="46"/>
  <c r="AG274" i="46"/>
  <c r="AG273" i="46"/>
  <c r="AI272" i="46"/>
  <c r="AI270" i="46"/>
  <c r="AH268" i="46"/>
  <c r="AH267" i="46"/>
  <c r="AH274" i="46"/>
  <c r="AH273" i="46"/>
  <c r="AJ272" i="46"/>
  <c r="AJ270" i="46"/>
  <c r="AI268" i="46"/>
  <c r="AJ274" i="46"/>
  <c r="AI271" i="46"/>
  <c r="AI269" i="46"/>
  <c r="AJ268" i="46"/>
  <c r="AK257" i="46"/>
  <c r="AL257" i="46"/>
  <c r="AK387" i="46"/>
  <c r="AL387" i="46"/>
  <c r="AJ387" i="46"/>
  <c r="AK517" i="46"/>
  <c r="AL517" i="46"/>
  <c r="AJ517" i="46"/>
  <c r="AI387" i="46"/>
  <c r="AF387" i="46"/>
  <c r="AH387" i="46"/>
  <c r="AF517" i="46"/>
  <c r="AH517" i="46"/>
  <c r="AI517" i="46"/>
  <c r="AJ257" i="46"/>
  <c r="AH257" i="46"/>
  <c r="AF257" i="46"/>
  <c r="AI257" i="46"/>
  <c r="F29" i="44"/>
  <c r="F33" i="44" s="1"/>
  <c r="AA21" i="46"/>
  <c r="D29" i="44"/>
  <c r="D33" i="44" s="1"/>
  <c r="AA410" i="46"/>
  <c r="AB280" i="46"/>
  <c r="G29" i="44"/>
  <c r="G33" i="44" s="1"/>
  <c r="Z279" i="46"/>
  <c r="E13" i="44"/>
  <c r="Z404" i="79"/>
  <c r="Z778" i="79"/>
  <c r="Z220" i="79"/>
  <c r="Z961" i="79"/>
  <c r="Z594" i="79"/>
  <c r="Z35" i="79"/>
  <c r="D123" i="45"/>
  <c r="E14" i="44"/>
  <c r="E18" i="44" s="1"/>
  <c r="Z595" i="79"/>
  <c r="Z221" i="79"/>
  <c r="Z381" i="79" s="1"/>
  <c r="Z405" i="79"/>
  <c r="Z779" i="79"/>
  <c r="Z938" i="79" s="1"/>
  <c r="Z962" i="79"/>
  <c r="Z1121" i="79" s="1"/>
  <c r="Z36" i="79"/>
  <c r="Z197" i="79" s="1"/>
  <c r="AE409" i="46"/>
  <c r="J13" i="44"/>
  <c r="AE961" i="79"/>
  <c r="AE404" i="79"/>
  <c r="AE778" i="79"/>
  <c r="AE594" i="79"/>
  <c r="AE220" i="79"/>
  <c r="AE35" i="79"/>
  <c r="J43" i="44"/>
  <c r="J53" i="44" s="1"/>
  <c r="J14" i="44"/>
  <c r="J18" i="44" s="1"/>
  <c r="AE405" i="79"/>
  <c r="AE595" i="79"/>
  <c r="AE962" i="79"/>
  <c r="AE1121" i="79" s="1"/>
  <c r="AE779" i="79"/>
  <c r="AE221" i="79"/>
  <c r="AE36" i="79"/>
  <c r="Y279" i="46"/>
  <c r="D13" i="44"/>
  <c r="Y778" i="79"/>
  <c r="Y594" i="79"/>
  <c r="Y220" i="79"/>
  <c r="Y961" i="79"/>
  <c r="Y404" i="79"/>
  <c r="Y35" i="79"/>
  <c r="AC148" i="46"/>
  <c r="H13" i="44"/>
  <c r="AC778" i="79"/>
  <c r="AC961" i="79"/>
  <c r="AC404" i="79"/>
  <c r="AC594" i="79"/>
  <c r="AC220" i="79"/>
  <c r="AC35" i="79"/>
  <c r="Y410" i="46"/>
  <c r="Y517" i="46" s="1"/>
  <c r="D14" i="44"/>
  <c r="D18" i="44" s="1"/>
  <c r="Y962" i="79"/>
  <c r="Y1121" i="79" s="1"/>
  <c r="Y405" i="79"/>
  <c r="Y779" i="79"/>
  <c r="Y938" i="79" s="1"/>
  <c r="Y595" i="79"/>
  <c r="Y221" i="79"/>
  <c r="Y381" i="79" s="1"/>
  <c r="Y36" i="79"/>
  <c r="Y197" i="79" s="1"/>
  <c r="AC280" i="46"/>
  <c r="AC398" i="46" s="1"/>
  <c r="H14" i="44"/>
  <c r="H18" i="44" s="1"/>
  <c r="AC779" i="79"/>
  <c r="AC955" i="79" s="1"/>
  <c r="AC595" i="79"/>
  <c r="AC221" i="79"/>
  <c r="AC962" i="79"/>
  <c r="AC1121" i="79" s="1"/>
  <c r="AC405" i="79"/>
  <c r="AC36" i="79"/>
  <c r="AD148" i="46"/>
  <c r="I13" i="44"/>
  <c r="AD404" i="79"/>
  <c r="AD594" i="79"/>
  <c r="AD961" i="79"/>
  <c r="AD778" i="79"/>
  <c r="AD220" i="79"/>
  <c r="AD35" i="79"/>
  <c r="H123" i="45"/>
  <c r="I14" i="44"/>
  <c r="I18" i="44" s="1"/>
  <c r="AD779" i="79"/>
  <c r="AD955" i="79" s="1"/>
  <c r="AD962" i="79"/>
  <c r="AD1121" i="79" s="1"/>
  <c r="AD405" i="79"/>
  <c r="AD586" i="79" s="1"/>
  <c r="AD595" i="79"/>
  <c r="AD221" i="79"/>
  <c r="AD395" i="79" s="1"/>
  <c r="AD36" i="79"/>
  <c r="AA409" i="46"/>
  <c r="F13" i="44"/>
  <c r="AA961" i="79"/>
  <c r="AA778" i="79"/>
  <c r="AA594" i="79"/>
  <c r="AA220" i="79"/>
  <c r="AA404" i="79"/>
  <c r="AA35" i="79"/>
  <c r="F43" i="44"/>
  <c r="F53" i="44" s="1"/>
  <c r="F14" i="44"/>
  <c r="F18" i="44" s="1"/>
  <c r="AA405" i="79"/>
  <c r="AA779" i="79"/>
  <c r="AA221" i="79"/>
  <c r="AA962" i="79"/>
  <c r="AA1121" i="79" s="1"/>
  <c r="AA595" i="79"/>
  <c r="AA36" i="79"/>
  <c r="AA210" i="79" s="1"/>
  <c r="AB409" i="46"/>
  <c r="G13" i="44"/>
  <c r="AB778" i="79"/>
  <c r="AB594" i="79"/>
  <c r="AB220" i="79"/>
  <c r="AB961" i="79"/>
  <c r="AB404" i="79"/>
  <c r="AB35" i="79"/>
  <c r="AB410" i="46"/>
  <c r="G14" i="44"/>
  <c r="G18" i="44" s="1"/>
  <c r="AB962" i="79"/>
  <c r="AB1121" i="79" s="1"/>
  <c r="AB779" i="79"/>
  <c r="AB595" i="79"/>
  <c r="AB221" i="79"/>
  <c r="AB405" i="79"/>
  <c r="AB36" i="79"/>
  <c r="AB21" i="46"/>
  <c r="Y280" i="46"/>
  <c r="Y387" i="46" s="1"/>
  <c r="AE149" i="46"/>
  <c r="AE257" i="46" s="1"/>
  <c r="AB148" i="46"/>
  <c r="G123" i="45"/>
  <c r="AA149" i="46"/>
  <c r="AA257" i="46" s="1"/>
  <c r="AE410" i="46"/>
  <c r="I43" i="44"/>
  <c r="I53" i="44" s="1"/>
  <c r="E43" i="44"/>
  <c r="E53" i="44" s="1"/>
  <c r="Z409" i="46"/>
  <c r="AE148" i="46"/>
  <c r="AA148" i="46"/>
  <c r="H43" i="44"/>
  <c r="H53" i="44" s="1"/>
  <c r="C123" i="45"/>
  <c r="F123" i="45"/>
  <c r="AE21" i="46"/>
  <c r="AD149" i="46"/>
  <c r="Z149" i="46"/>
  <c r="Z257" i="46" s="1"/>
  <c r="AE280" i="46"/>
  <c r="AA280" i="46"/>
  <c r="AC279" i="46"/>
  <c r="AD410" i="46"/>
  <c r="Z410" i="46"/>
  <c r="Z517" i="46" s="1"/>
  <c r="AC409" i="46"/>
  <c r="AD279" i="46"/>
  <c r="AD409" i="46"/>
  <c r="Z148" i="46"/>
  <c r="D43" i="44"/>
  <c r="G43" i="44"/>
  <c r="G53" i="44" s="1"/>
  <c r="I123" i="45"/>
  <c r="E123" i="45"/>
  <c r="AD21" i="46"/>
  <c r="Z21" i="46"/>
  <c r="Z127" i="46" s="1"/>
  <c r="AC149" i="46"/>
  <c r="AC257" i="46" s="1"/>
  <c r="AD280" i="46"/>
  <c r="Z280" i="46"/>
  <c r="Z387" i="46" s="1"/>
  <c r="AB279" i="46"/>
  <c r="Y409" i="46"/>
  <c r="AC410" i="46"/>
  <c r="Y148" i="46"/>
  <c r="AC21" i="46"/>
  <c r="Y149" i="46"/>
  <c r="Y257" i="46" s="1"/>
  <c r="AB149" i="46"/>
  <c r="AB257" i="46" s="1"/>
  <c r="AE279" i="46"/>
  <c r="AA279" i="46"/>
  <c r="D53" i="44" l="1"/>
  <c r="AD214" i="79"/>
  <c r="AD210" i="79"/>
  <c r="AD213" i="79"/>
  <c r="AD212" i="79"/>
  <c r="AD211"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D587" i="79"/>
  <c r="AD571" i="79"/>
  <c r="AD588" i="79"/>
  <c r="AC395" i="79"/>
  <c r="AC397" i="79"/>
  <c r="AC381" i="79"/>
  <c r="AC396" i="79"/>
  <c r="AC398" i="79"/>
  <c r="AD396" i="79"/>
  <c r="AD398" i="79"/>
  <c r="AD397" i="79"/>
  <c r="AD381" i="79"/>
  <c r="AD938" i="79"/>
  <c r="AC938" i="79"/>
  <c r="AE395" i="79"/>
  <c r="AE381" i="79"/>
  <c r="AE397" i="79"/>
  <c r="AE396" i="79"/>
  <c r="AE398" i="79"/>
  <c r="AE571" i="79"/>
  <c r="AE588" i="79"/>
  <c r="AE587" i="79"/>
  <c r="AE586" i="79"/>
  <c r="AD772" i="79"/>
  <c r="AD755" i="79"/>
  <c r="AD771" i="79"/>
  <c r="AE955" i="79"/>
  <c r="AE938" i="79"/>
  <c r="AA398" i="79"/>
  <c r="AA381" i="79"/>
  <c r="AA397" i="79"/>
  <c r="AA395" i="79"/>
  <c r="AA396" i="79"/>
  <c r="AB213" i="79"/>
  <c r="AB197" i="79"/>
  <c r="AB214" i="79"/>
  <c r="AB210" i="79"/>
  <c r="AB212" i="79"/>
  <c r="AB211" i="79"/>
  <c r="AB938" i="79"/>
  <c r="AB955" i="79"/>
  <c r="AA212" i="79"/>
  <c r="AA197" i="79"/>
  <c r="AA211" i="79"/>
  <c r="AA213" i="79"/>
  <c r="AA214" i="79"/>
  <c r="AA938" i="79"/>
  <c r="AA955" i="79"/>
  <c r="AD197" i="79"/>
  <c r="AC211" i="79"/>
  <c r="AC214" i="79"/>
  <c r="AC210" i="79"/>
  <c r="AC212" i="79"/>
  <c r="AC197" i="79"/>
  <c r="AC213" i="79"/>
  <c r="AE213" i="79"/>
  <c r="AE197" i="79"/>
  <c r="AE210" i="79"/>
  <c r="AE211" i="79"/>
  <c r="AE212" i="79"/>
  <c r="AE214" i="79"/>
  <c r="AE771" i="79"/>
  <c r="AE772" i="79"/>
  <c r="AE755" i="79"/>
  <c r="AD517" i="46"/>
  <c r="AD533" i="46"/>
  <c r="AD532" i="46"/>
  <c r="AD531" i="46"/>
  <c r="AD534" i="46"/>
  <c r="AD530" i="46"/>
  <c r="AD535" i="46"/>
  <c r="AA517" i="46"/>
  <c r="AA534" i="46"/>
  <c r="AA530" i="46"/>
  <c r="AA535" i="46"/>
  <c r="AA531" i="46"/>
  <c r="AA533" i="46"/>
  <c r="AA532" i="46"/>
  <c r="AB517" i="46"/>
  <c r="AB535" i="46"/>
  <c r="AB531" i="46"/>
  <c r="AB530" i="46"/>
  <c r="AB532" i="46"/>
  <c r="AB534" i="46"/>
  <c r="AB533" i="46"/>
  <c r="AC517" i="46"/>
  <c r="AC532" i="46"/>
  <c r="AC531" i="46"/>
  <c r="AC530" i="46"/>
  <c r="AC533" i="46"/>
  <c r="AC535" i="46"/>
  <c r="AC534" i="46"/>
  <c r="AE517" i="46"/>
  <c r="AE534" i="46"/>
  <c r="AE530" i="46"/>
  <c r="AE535" i="46"/>
  <c r="AE531" i="46"/>
  <c r="AE533" i="46"/>
  <c r="AE532" i="46"/>
  <c r="AB399" i="46"/>
  <c r="AB400" i="46"/>
  <c r="AA403" i="46"/>
  <c r="AA400" i="46"/>
  <c r="AA402" i="46"/>
  <c r="AA401" i="46"/>
  <c r="AA399" i="46"/>
  <c r="AA404" i="46"/>
  <c r="AD399" i="46"/>
  <c r="AD404" i="46"/>
  <c r="AD403" i="46"/>
  <c r="AD402" i="46"/>
  <c r="AD401" i="46"/>
  <c r="AD400" i="46"/>
  <c r="AE403" i="46"/>
  <c r="AE400" i="46"/>
  <c r="AE402" i="46"/>
  <c r="AE401" i="46"/>
  <c r="AE399" i="46"/>
  <c r="AE404" i="46"/>
  <c r="AB404" i="46"/>
  <c r="AB401" i="46"/>
  <c r="AB402" i="46"/>
  <c r="AB403" i="46"/>
  <c r="AC402" i="46"/>
  <c r="AC403" i="46"/>
  <c r="AC404" i="46"/>
  <c r="AC401" i="46"/>
  <c r="AC400" i="46"/>
  <c r="AC399" i="46"/>
  <c r="AD387" i="46"/>
  <c r="AD398" i="46"/>
  <c r="AB387" i="46"/>
  <c r="AB398" i="46"/>
  <c r="AA387" i="46"/>
  <c r="AA398" i="46"/>
  <c r="AE273" i="46"/>
  <c r="AE387" i="46"/>
  <c r="AE398" i="46"/>
  <c r="AC387" i="46"/>
  <c r="AE267" i="46"/>
  <c r="AE268" i="46"/>
  <c r="AE272" i="46"/>
  <c r="AA271" i="46"/>
  <c r="AA274" i="46"/>
  <c r="AC271" i="46"/>
  <c r="AC270" i="46"/>
  <c r="AA273" i="46"/>
  <c r="AD257" i="46"/>
  <c r="AD270" i="46"/>
  <c r="AD268" i="46"/>
  <c r="AD267" i="46"/>
  <c r="AD271" i="46"/>
  <c r="AD273" i="46"/>
  <c r="AD274" i="46"/>
  <c r="AD269" i="46"/>
  <c r="AD272" i="46"/>
  <c r="AC267" i="46"/>
  <c r="AA269" i="46"/>
  <c r="AB267" i="46"/>
  <c r="AB270" i="46"/>
  <c r="AE270" i="46"/>
  <c r="AC273" i="46"/>
  <c r="AE271" i="46"/>
  <c r="AE274" i="46"/>
  <c r="AB269" i="46"/>
  <c r="AB271" i="46"/>
  <c r="AB273" i="46"/>
  <c r="AA270" i="46"/>
  <c r="AC272" i="46"/>
  <c r="AC268" i="46"/>
  <c r="AB268" i="46"/>
  <c r="AA268" i="46"/>
  <c r="AB272" i="46"/>
  <c r="AA267" i="46"/>
  <c r="AC269" i="46"/>
  <c r="AA272" i="46"/>
  <c r="AC274" i="46"/>
  <c r="AE269" i="46"/>
  <c r="AB274" i="46"/>
  <c r="D127" i="46"/>
  <c r="D122" i="45" l="1"/>
  <c r="E122" i="45"/>
  <c r="F122" i="45"/>
  <c r="G122" i="45"/>
  <c r="H122" i="45"/>
  <c r="I122" i="45"/>
  <c r="C122" i="45"/>
  <c r="O17" i="45" l="1"/>
  <c r="N17" i="45"/>
  <c r="N23" i="45" s="1"/>
  <c r="M17" i="45"/>
  <c r="M23" i="45" s="1"/>
  <c r="L17" i="45"/>
  <c r="L23" i="45" s="1"/>
  <c r="N57" i="46"/>
  <c r="AA127" i="46" l="1"/>
  <c r="AD127" i="46"/>
  <c r="AD143" i="46"/>
  <c r="AB135" i="46"/>
  <c r="AD138" i="46"/>
  <c r="AD142" i="46"/>
  <c r="AD135" i="46"/>
  <c r="AD141" i="46"/>
  <c r="AD139" i="46"/>
  <c r="AD137" i="46"/>
  <c r="AD140"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F133" i="45"/>
  <c r="K131" i="45"/>
  <c r="I133" i="45"/>
  <c r="H133" i="45"/>
  <c r="E131" i="45"/>
  <c r="K133" i="45"/>
  <c r="L131" i="45"/>
  <c r="J133" i="45"/>
  <c r="L132"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8" i="46" s="1"/>
  <c r="G130" i="45" l="1"/>
  <c r="C131" i="45"/>
  <c r="Y758" i="79" s="1"/>
  <c r="L129" i="45"/>
  <c r="AF520" i="46"/>
  <c r="J127" i="45"/>
  <c r="H130" i="45"/>
  <c r="C133" i="45"/>
  <c r="Y1124" i="79" s="1"/>
  <c r="N130" i="45"/>
  <c r="K125" i="45"/>
  <c r="AG260" i="46" s="1"/>
  <c r="AG261" i="46" s="1"/>
  <c r="K128" i="45"/>
  <c r="N127" i="45"/>
  <c r="K126" i="45"/>
  <c r="AG390" i="46" s="1"/>
  <c r="AA384" i="79"/>
  <c r="AA385" i="79" s="1"/>
  <c r="J125" i="45"/>
  <c r="AF260" i="46" s="1"/>
  <c r="Y260" i="46"/>
  <c r="Y261" i="46" s="1"/>
  <c r="F128" i="45"/>
  <c r="E130" i="45"/>
  <c r="L130" i="45"/>
  <c r="J128" i="45"/>
  <c r="K127" i="45"/>
  <c r="AG520" i="46" s="1"/>
  <c r="AG524" i="46" s="1"/>
  <c r="J124" i="45"/>
  <c r="AF130" i="46" s="1"/>
  <c r="AF131" i="46" s="1"/>
  <c r="K54" i="43" s="1"/>
  <c r="K124" i="45"/>
  <c r="AG130" i="46" s="1"/>
  <c r="AG131" i="46" s="1"/>
  <c r="L54" i="43" s="1"/>
  <c r="G128" i="45"/>
  <c r="E128" i="45"/>
  <c r="AE200" i="79" s="1"/>
  <c r="AE204" i="79" s="1"/>
  <c r="H128" i="45"/>
  <c r="F130" i="45"/>
  <c r="M130" i="45"/>
  <c r="L125" i="45"/>
  <c r="AH260" i="46" s="1"/>
  <c r="L128" i="45"/>
  <c r="M127" i="45"/>
  <c r="K130" i="45"/>
  <c r="L127" i="45"/>
  <c r="AH520" i="46" s="1"/>
  <c r="AI390" i="46"/>
  <c r="AI392" i="46" s="1"/>
  <c r="D130" i="45"/>
  <c r="I130" i="45"/>
  <c r="J130" i="45"/>
  <c r="J126" i="45"/>
  <c r="AF390" i="46" s="1"/>
  <c r="L124" i="45"/>
  <c r="AL130" i="46" s="1"/>
  <c r="AL131" i="46" s="1"/>
  <c r="Q54" i="43" s="1"/>
  <c r="D128" i="45"/>
  <c r="Y200" i="79"/>
  <c r="AJ390" i="46"/>
  <c r="AJ392" i="46" s="1"/>
  <c r="Y128" i="46"/>
  <c r="AL390" i="46"/>
  <c r="AL392" i="46" s="1"/>
  <c r="AJ756" i="79"/>
  <c r="AG756" i="79"/>
  <c r="AG382" i="79"/>
  <c r="AK939" i="79"/>
  <c r="AF756" i="79"/>
  <c r="AH572" i="79"/>
  <c r="AL198" i="79"/>
  <c r="AG518" i="46"/>
  <c r="AI939" i="79"/>
  <c r="AJ939" i="79"/>
  <c r="AF382" i="79"/>
  <c r="AL572" i="79"/>
  <c r="AF939" i="79"/>
  <c r="AJ382" i="79"/>
  <c r="AH1122" i="79"/>
  <c r="AI1122" i="79"/>
  <c r="AK518" i="46"/>
  <c r="AI198" i="79"/>
  <c r="AK382" i="79"/>
  <c r="AF518" i="46"/>
  <c r="AF572" i="79"/>
  <c r="AL382" i="79"/>
  <c r="AL756" i="79"/>
  <c r="AJ572" i="79"/>
  <c r="AJ518" i="46"/>
  <c r="AK198" i="79"/>
  <c r="AG198" i="79"/>
  <c r="AG1122" i="79"/>
  <c r="AG572" i="79"/>
  <c r="AH518" i="46"/>
  <c r="AK1122" i="79"/>
  <c r="AH198" i="79"/>
  <c r="AH939" i="79"/>
  <c r="AJ1122" i="79"/>
  <c r="AF198" i="79"/>
  <c r="AF1122" i="79"/>
  <c r="AL939" i="79"/>
  <c r="AI382" i="79"/>
  <c r="AL518" i="46"/>
  <c r="AK756" i="79"/>
  <c r="AH382" i="79"/>
  <c r="AJ198" i="79"/>
  <c r="AL1122" i="79"/>
  <c r="AH756" i="79"/>
  <c r="AI518" i="46"/>
  <c r="AK572" i="79"/>
  <c r="AI572" i="79"/>
  <c r="AI756" i="79"/>
  <c r="AG939" i="79"/>
  <c r="Y518" i="46"/>
  <c r="AB518" i="46"/>
  <c r="AE1122" i="79"/>
  <c r="AD382" i="79"/>
  <c r="AC572" i="79"/>
  <c r="Y1122" i="79"/>
  <c r="Y572" i="79"/>
  <c r="AC518" i="46"/>
  <c r="AB939" i="79"/>
  <c r="AA1122" i="79"/>
  <c r="AD198" i="79"/>
  <c r="Y198" i="79"/>
  <c r="AE756" i="79"/>
  <c r="AA518" i="46"/>
  <c r="AE518" i="46"/>
  <c r="AC382" i="79"/>
  <c r="AB756" i="79"/>
  <c r="AC1122" i="79"/>
  <c r="AE382" i="79"/>
  <c r="Z939" i="79"/>
  <c r="AD518" i="46"/>
  <c r="AA572" i="79"/>
  <c r="AD1122" i="79"/>
  <c r="AE939" i="79"/>
  <c r="AB382" i="79"/>
  <c r="AB1122" i="79"/>
  <c r="AA756" i="79"/>
  <c r="AD572" i="79"/>
  <c r="Y756" i="79"/>
  <c r="AE572" i="79"/>
  <c r="Z756" i="79"/>
  <c r="Z518" i="46"/>
  <c r="AC939" i="79"/>
  <c r="AB572" i="79"/>
  <c r="Y382" i="79"/>
  <c r="Z382" i="79"/>
  <c r="AA198" i="79"/>
  <c r="AD939" i="79"/>
  <c r="AC198" i="79"/>
  <c r="Y939" i="79"/>
  <c r="AE198" i="79"/>
  <c r="AD756" i="79"/>
  <c r="AA382" i="79"/>
  <c r="AA939" i="79"/>
  <c r="AB198" i="79"/>
  <c r="AC756" i="79"/>
  <c r="Z572" i="79"/>
  <c r="Z198" i="79"/>
  <c r="Z1122" i="79"/>
  <c r="Y520" i="46"/>
  <c r="AD520" i="46"/>
  <c r="AD524" i="46" s="1"/>
  <c r="AD130" i="46"/>
  <c r="AD131" i="46" s="1"/>
  <c r="AD390" i="46"/>
  <c r="AD260" i="46"/>
  <c r="AD262" i="46" s="1"/>
  <c r="AC130" i="46"/>
  <c r="AC520" i="46"/>
  <c r="AC524" i="46" s="1"/>
  <c r="AC390" i="46"/>
  <c r="AC392" i="46" s="1"/>
  <c r="AC260" i="46"/>
  <c r="AC261" i="46" s="1"/>
  <c r="AB390" i="46"/>
  <c r="AB392" i="46" s="1"/>
  <c r="AB260" i="46"/>
  <c r="AB262" i="46" s="1"/>
  <c r="AB130" i="46"/>
  <c r="AB520" i="46"/>
  <c r="AB524" i="46" s="1"/>
  <c r="AE390" i="46"/>
  <c r="AE392" i="46" s="1"/>
  <c r="AE260" i="46"/>
  <c r="AE261" i="46" s="1"/>
  <c r="AE520" i="46"/>
  <c r="AE524" i="46" s="1"/>
  <c r="AE130" i="46"/>
  <c r="AE131" i="46" s="1"/>
  <c r="Y130" i="46"/>
  <c r="Y390" i="46"/>
  <c r="Z520" i="46"/>
  <c r="Z524" i="46" s="1"/>
  <c r="Z130" i="46"/>
  <c r="Z390" i="46"/>
  <c r="Z392" i="46" s="1"/>
  <c r="Z260" i="46"/>
  <c r="AA390" i="46"/>
  <c r="AA260" i="46"/>
  <c r="AA261" i="46" s="1"/>
  <c r="AA520" i="46"/>
  <c r="AA524" i="46" s="1"/>
  <c r="AA130" i="46"/>
  <c r="AA388" i="46"/>
  <c r="AE388" i="46"/>
  <c r="AA258" i="46"/>
  <c r="AE258" i="46"/>
  <c r="AA128" i="46"/>
  <c r="AE128" i="46"/>
  <c r="AB388" i="46"/>
  <c r="AF388" i="46"/>
  <c r="AB258" i="46"/>
  <c r="AF258" i="46"/>
  <c r="AB128" i="46"/>
  <c r="AF128" i="46"/>
  <c r="AC388" i="46"/>
  <c r="AC258" i="46"/>
  <c r="AC128" i="46"/>
  <c r="Z388" i="46"/>
  <c r="AD388" i="46"/>
  <c r="Z258" i="46"/>
  <c r="AD258" i="46"/>
  <c r="Z128" i="46"/>
  <c r="AD128" i="46"/>
  <c r="AH388" i="46"/>
  <c r="AL258" i="46"/>
  <c r="AL388" i="46"/>
  <c r="AK388" i="46"/>
  <c r="AJ388" i="46"/>
  <c r="AG258" i="46"/>
  <c r="AK258" i="46"/>
  <c r="AI128" i="46"/>
  <c r="AJ128" i="46"/>
  <c r="AG128" i="46"/>
  <c r="AH258" i="46"/>
  <c r="AI258" i="46"/>
  <c r="AL128" i="46"/>
  <c r="AG388" i="46"/>
  <c r="AI388" i="46"/>
  <c r="AH128" i="46"/>
  <c r="AJ258" i="46"/>
  <c r="AK128" i="46"/>
  <c r="Y388" i="46"/>
  <c r="AI520" i="46" l="1"/>
  <c r="AL520" i="46"/>
  <c r="AL524" i="46" s="1"/>
  <c r="AK574" i="79"/>
  <c r="AK583" i="79" s="1"/>
  <c r="P73" i="43" s="1"/>
  <c r="AK260" i="46"/>
  <c r="AK261" i="46" s="1"/>
  <c r="AJ260" i="46"/>
  <c r="AJ262" i="46" s="1"/>
  <c r="AI130" i="46"/>
  <c r="AI131" i="46" s="1"/>
  <c r="N54" i="43" s="1"/>
  <c r="AH130" i="46"/>
  <c r="AH131" i="46" s="1"/>
  <c r="M54" i="43" s="1"/>
  <c r="AK130" i="46"/>
  <c r="AK131" i="46" s="1"/>
  <c r="P54" i="43" s="1"/>
  <c r="AL260" i="46"/>
  <c r="AL264" i="46" s="1"/>
  <c r="Q58" i="43" s="1"/>
  <c r="AI260" i="46"/>
  <c r="AI262" i="46" s="1"/>
  <c r="AJ130" i="46"/>
  <c r="AJ131" i="46" s="1"/>
  <c r="O54" i="43" s="1"/>
  <c r="AJ520" i="46"/>
  <c r="AJ524" i="46" s="1"/>
  <c r="AK520" i="46"/>
  <c r="AK524" i="46" s="1"/>
  <c r="Y526" i="46"/>
  <c r="D64" i="43" s="1"/>
  <c r="AD526" i="46"/>
  <c r="I64" i="43" s="1"/>
  <c r="Y1128" i="79"/>
  <c r="Y1134" i="79"/>
  <c r="AI521" i="46"/>
  <c r="AI524" i="46"/>
  <c r="AF522" i="46"/>
  <c r="AF524" i="46"/>
  <c r="Y522" i="46"/>
  <c r="Y521" i="46"/>
  <c r="Y523" i="46"/>
  <c r="Y524" i="46"/>
  <c r="AA526" i="46"/>
  <c r="F64" i="43" s="1"/>
  <c r="AH522" i="46"/>
  <c r="AH524" i="46"/>
  <c r="AJ574" i="79"/>
  <c r="AA200" i="79"/>
  <c r="AB200" i="79"/>
  <c r="AJ384" i="79"/>
  <c r="AJ387" i="79" s="1"/>
  <c r="AH574" i="79"/>
  <c r="AH578" i="79" s="1"/>
  <c r="AL384" i="79"/>
  <c r="AL390" i="79" s="1"/>
  <c r="AC200" i="79"/>
  <c r="AC203" i="79" s="1"/>
  <c r="AK384" i="79"/>
  <c r="AK388" i="79" s="1"/>
  <c r="AF384" i="79"/>
  <c r="AF387" i="79" s="1"/>
  <c r="AI574" i="79"/>
  <c r="AI583" i="79" s="1"/>
  <c r="N73" i="43" s="1"/>
  <c r="AL574" i="79"/>
  <c r="AL578" i="79" s="1"/>
  <c r="AE574" i="79"/>
  <c r="AE577" i="79" s="1"/>
  <c r="AG574" i="79"/>
  <c r="AG577" i="79" s="1"/>
  <c r="AG384" i="79"/>
  <c r="AG392" i="79" s="1"/>
  <c r="L70" i="43" s="1"/>
  <c r="AD384" i="79"/>
  <c r="AD388" i="79" s="1"/>
  <c r="AB574" i="79"/>
  <c r="Z200" i="79"/>
  <c r="AB384" i="79"/>
  <c r="AB387" i="79" s="1"/>
  <c r="Z384" i="79"/>
  <c r="Z387" i="79" s="1"/>
  <c r="AC384" i="79"/>
  <c r="AC388" i="79" s="1"/>
  <c r="AD941" i="79"/>
  <c r="AH941" i="79"/>
  <c r="AH952" i="79" s="1"/>
  <c r="M79" i="43" s="1"/>
  <c r="AJ941" i="79"/>
  <c r="AJ952" i="79" s="1"/>
  <c r="O79" i="43" s="1"/>
  <c r="AI941" i="79"/>
  <c r="AI952" i="79" s="1"/>
  <c r="N79" i="43" s="1"/>
  <c r="Z941" i="79"/>
  <c r="Z952" i="79" s="1"/>
  <c r="E79" i="43" s="1"/>
  <c r="AK941" i="79"/>
  <c r="AK952" i="79" s="1"/>
  <c r="P79" i="43" s="1"/>
  <c r="AL941" i="79"/>
  <c r="AE941" i="79"/>
  <c r="AE952" i="79" s="1"/>
  <c r="J79" i="43" s="1"/>
  <c r="AF941" i="79"/>
  <c r="AC941" i="79"/>
  <c r="AC952" i="79" s="1"/>
  <c r="H79" i="43" s="1"/>
  <c r="AA941" i="79"/>
  <c r="AA952" i="79" s="1"/>
  <c r="F79" i="43" s="1"/>
  <c r="AB941" i="79"/>
  <c r="AB952" i="79" s="1"/>
  <c r="G79" i="43" s="1"/>
  <c r="AG941" i="79"/>
  <c r="AG952" i="79" s="1"/>
  <c r="L79" i="43" s="1"/>
  <c r="Z574" i="79"/>
  <c r="Y941" i="79"/>
  <c r="Y943" i="79" s="1"/>
  <c r="AA574" i="79"/>
  <c r="Y574" i="79"/>
  <c r="Y583" i="79" s="1"/>
  <c r="AJ1124" i="79"/>
  <c r="AJ1136" i="79" s="1"/>
  <c r="O82" i="43" s="1"/>
  <c r="AI1124" i="79"/>
  <c r="AL1124" i="79"/>
  <c r="AL1136" i="79" s="1"/>
  <c r="Q82" i="43" s="1"/>
  <c r="AG1124" i="79"/>
  <c r="AK1124" i="79"/>
  <c r="AK1136" i="79" s="1"/>
  <c r="P82" i="43" s="1"/>
  <c r="AH1124" i="79"/>
  <c r="AH1136" i="79" s="1"/>
  <c r="M82" i="43" s="1"/>
  <c r="AF1124" i="79"/>
  <c r="AC1124" i="79"/>
  <c r="AC1136" i="79" s="1"/>
  <c r="H82" i="43" s="1"/>
  <c r="AE1124" i="79"/>
  <c r="AE1136" i="79" s="1"/>
  <c r="J82" i="43" s="1"/>
  <c r="AB1124" i="79"/>
  <c r="AB1136" i="79" s="1"/>
  <c r="G82" i="43" s="1"/>
  <c r="AD1124" i="79"/>
  <c r="AD1136" i="79" s="1"/>
  <c r="I82" i="43" s="1"/>
  <c r="Z1124" i="79"/>
  <c r="Z1134" i="79" s="1"/>
  <c r="AA1124" i="79"/>
  <c r="AC574" i="79"/>
  <c r="AC580" i="79" s="1"/>
  <c r="AE201" i="79"/>
  <c r="AD200" i="79"/>
  <c r="AD203" i="79" s="1"/>
  <c r="AE384" i="79"/>
  <c r="AE387" i="79" s="1"/>
  <c r="AD574" i="79"/>
  <c r="AE205" i="79"/>
  <c r="AL758" i="79"/>
  <c r="AL768" i="79" s="1"/>
  <c r="Q76" i="43" s="1"/>
  <c r="AE758" i="79"/>
  <c r="AE768" i="79" s="1"/>
  <c r="J76" i="43" s="1"/>
  <c r="AI758" i="79"/>
  <c r="AG758" i="79"/>
  <c r="AF758" i="79"/>
  <c r="AF768" i="79" s="1"/>
  <c r="K76" i="43" s="1"/>
  <c r="Z758" i="79"/>
  <c r="Z768" i="79" s="1"/>
  <c r="E76" i="43" s="1"/>
  <c r="AD758" i="79"/>
  <c r="AC758" i="79"/>
  <c r="AC768" i="79" s="1"/>
  <c r="H76" i="43" s="1"/>
  <c r="AJ758" i="79"/>
  <c r="AJ768" i="79" s="1"/>
  <c r="O76" i="43" s="1"/>
  <c r="AH758" i="79"/>
  <c r="AH768" i="79" s="1"/>
  <c r="M76" i="43" s="1"/>
  <c r="AA758" i="79"/>
  <c r="AA768" i="79" s="1"/>
  <c r="F76" i="43" s="1"/>
  <c r="AB758" i="79"/>
  <c r="AB768" i="79" s="1"/>
  <c r="G76" i="43" s="1"/>
  <c r="AK758" i="79"/>
  <c r="AE202" i="79"/>
  <c r="AG200" i="79"/>
  <c r="AG204" i="79" s="1"/>
  <c r="AE203" i="79"/>
  <c r="AF574" i="79"/>
  <c r="AF578" i="79" s="1"/>
  <c r="Y384" i="79"/>
  <c r="Y392" i="79" s="1"/>
  <c r="AF200" i="79"/>
  <c r="AF203" i="79" s="1"/>
  <c r="AH384" i="79"/>
  <c r="AH392" i="79" s="1"/>
  <c r="M70" i="43" s="1"/>
  <c r="AH523" i="46"/>
  <c r="AG264" i="46"/>
  <c r="L58" i="43" s="1"/>
  <c r="AI522" i="46"/>
  <c r="AH521" i="46"/>
  <c r="AG262" i="46"/>
  <c r="AG263" i="46" s="1"/>
  <c r="L57" i="43" s="1"/>
  <c r="AI523" i="46"/>
  <c r="AI526" i="46"/>
  <c r="N64" i="43" s="1"/>
  <c r="AH526" i="46"/>
  <c r="M64" i="43" s="1"/>
  <c r="Y1129" i="79"/>
  <c r="AG392" i="46"/>
  <c r="AG393" i="46"/>
  <c r="AG391" i="46"/>
  <c r="Y1126" i="79"/>
  <c r="AI200" i="79"/>
  <c r="AI201" i="79" s="1"/>
  <c r="AJ200" i="79"/>
  <c r="AJ205" i="79" s="1"/>
  <c r="AK200" i="79"/>
  <c r="AK203" i="79" s="1"/>
  <c r="AL200" i="79"/>
  <c r="AL205" i="79" s="1"/>
  <c r="AH200" i="79"/>
  <c r="AH207" i="79" s="1"/>
  <c r="M67" i="43" s="1"/>
  <c r="AA386" i="79"/>
  <c r="AA389" i="79"/>
  <c r="AA390" i="79"/>
  <c r="AA388" i="79"/>
  <c r="AA387" i="79"/>
  <c r="AF132" i="46"/>
  <c r="K55" i="43" s="1"/>
  <c r="Y764" i="79"/>
  <c r="Y759" i="79"/>
  <c r="Y763" i="79"/>
  <c r="Y761" i="79"/>
  <c r="Y760" i="79"/>
  <c r="Y762" i="79"/>
  <c r="AF262" i="46"/>
  <c r="AF261" i="46"/>
  <c r="Y1130" i="79"/>
  <c r="Y1125" i="79"/>
  <c r="Y1127" i="79"/>
  <c r="Y1133" i="79"/>
  <c r="AF392" i="46"/>
  <c r="AF393" i="46"/>
  <c r="AF391" i="46"/>
  <c r="AH262" i="46"/>
  <c r="AH261" i="46"/>
  <c r="AG523" i="46"/>
  <c r="AG521" i="46"/>
  <c r="AG522" i="46"/>
  <c r="AF264" i="46"/>
  <c r="K58" i="43" s="1"/>
  <c r="Y1136" i="79"/>
  <c r="AF521" i="46"/>
  <c r="AK390" i="46"/>
  <c r="AK392" i="46" s="1"/>
  <c r="AH264" i="46"/>
  <c r="M58" i="43" s="1"/>
  <c r="AH390" i="46"/>
  <c r="AH395" i="46" s="1"/>
  <c r="M61" i="43" s="1"/>
  <c r="AG132" i="46"/>
  <c r="L55" i="43" s="1"/>
  <c r="AA392" i="79"/>
  <c r="F70" i="43" s="1"/>
  <c r="AF526" i="46"/>
  <c r="K64" i="43" s="1"/>
  <c r="AF523" i="46"/>
  <c r="AI384" i="79"/>
  <c r="AI386" i="79" s="1"/>
  <c r="AG526" i="46"/>
  <c r="L64" i="43" s="1"/>
  <c r="Y768" i="79"/>
  <c r="AJ393" i="46"/>
  <c r="AI393" i="46"/>
  <c r="Y204" i="79"/>
  <c r="Y202" i="79"/>
  <c r="Y203" i="79"/>
  <c r="AJ391" i="46"/>
  <c r="Y207" i="79"/>
  <c r="AJ132" i="46"/>
  <c r="O55" i="43" s="1"/>
  <c r="AI391" i="46"/>
  <c r="AA391" i="46"/>
  <c r="AA392" i="46"/>
  <c r="AC523" i="46"/>
  <c r="AC522" i="46"/>
  <c r="AE523" i="46"/>
  <c r="AE522" i="46"/>
  <c r="Z522" i="46"/>
  <c r="Z523" i="46"/>
  <c r="AB522" i="46"/>
  <c r="AB523" i="46"/>
  <c r="AA522" i="46"/>
  <c r="AA523" i="46"/>
  <c r="Y391" i="46"/>
  <c r="Y392" i="46"/>
  <c r="AD391" i="46"/>
  <c r="AD392" i="46"/>
  <c r="AD523" i="46"/>
  <c r="AD522" i="46"/>
  <c r="AL523" i="46"/>
  <c r="AL132" i="46"/>
  <c r="Q55" i="43" s="1"/>
  <c r="AL526" i="46"/>
  <c r="Q64" i="43" s="1"/>
  <c r="AL393" i="46"/>
  <c r="AL391" i="46"/>
  <c r="AL521" i="46"/>
  <c r="AK578" i="79"/>
  <c r="AK579" i="79"/>
  <c r="Y262" i="46"/>
  <c r="AC264" i="46"/>
  <c r="H58" i="43" s="1"/>
  <c r="AC393" i="46"/>
  <c r="AD393" i="46"/>
  <c r="Z521" i="46"/>
  <c r="Z526" i="46"/>
  <c r="E64" i="43" s="1"/>
  <c r="AD521" i="46"/>
  <c r="AB526" i="46"/>
  <c r="G64" i="43" s="1"/>
  <c r="AB521" i="46"/>
  <c r="AA521" i="46"/>
  <c r="AE526" i="46"/>
  <c r="J64" i="43" s="1"/>
  <c r="AE521" i="46"/>
  <c r="AC526" i="46"/>
  <c r="H64" i="43" s="1"/>
  <c r="AC521" i="46"/>
  <c r="AB261" i="46"/>
  <c r="AB263" i="46" s="1"/>
  <c r="G57" i="43" s="1"/>
  <c r="AE262" i="46"/>
  <c r="AE263" i="46" s="1"/>
  <c r="J57" i="43" s="1"/>
  <c r="AB393" i="46"/>
  <c r="AE264" i="46"/>
  <c r="J58" i="43" s="1"/>
  <c r="AD264" i="46"/>
  <c r="I58" i="43" s="1"/>
  <c r="AB391" i="46"/>
  <c r="AD261" i="46"/>
  <c r="AD263" i="46" s="1"/>
  <c r="I57" i="43" s="1"/>
  <c r="AD395" i="46"/>
  <c r="I61" i="43" s="1"/>
  <c r="AA393" i="46"/>
  <c r="AC391" i="46"/>
  <c r="AC262" i="46"/>
  <c r="AC263" i="46" s="1"/>
  <c r="H57" i="43" s="1"/>
  <c r="AC395" i="46"/>
  <c r="H61" i="43" s="1"/>
  <c r="AA395" i="46"/>
  <c r="F61" i="43" s="1"/>
  <c r="AB395" i="46"/>
  <c r="G61" i="43" s="1"/>
  <c r="AB264" i="46"/>
  <c r="G58" i="43" s="1"/>
  <c r="AA262" i="46"/>
  <c r="AA263" i="46" s="1"/>
  <c r="F57" i="43" s="1"/>
  <c r="AA264" i="46"/>
  <c r="F58" i="43" s="1"/>
  <c r="Y264" i="46"/>
  <c r="AF395" i="46"/>
  <c r="K61" i="43" s="1"/>
  <c r="AG395" i="46"/>
  <c r="L61" i="43" s="1"/>
  <c r="AJ395" i="46"/>
  <c r="O61" i="43" s="1"/>
  <c r="AI395" i="46"/>
  <c r="N61" i="43" s="1"/>
  <c r="AL395" i="46"/>
  <c r="Q61" i="43" s="1"/>
  <c r="AD132" i="46"/>
  <c r="I55" i="43" s="1"/>
  <c r="AA132" i="46"/>
  <c r="F55" i="43" s="1"/>
  <c r="AB132" i="46"/>
  <c r="G55" i="43" s="1"/>
  <c r="AC132" i="46"/>
  <c r="H55" i="43" s="1"/>
  <c r="AE132" i="46"/>
  <c r="J55" i="43" s="1"/>
  <c r="AE207" i="79"/>
  <c r="J67" i="43" s="1"/>
  <c r="AE395" i="46"/>
  <c r="J61" i="43" s="1"/>
  <c r="AE393" i="46"/>
  <c r="AE391" i="46"/>
  <c r="Y132" i="46"/>
  <c r="Y131" i="46"/>
  <c r="Y395" i="46"/>
  <c r="Y393" i="46"/>
  <c r="Y201" i="79"/>
  <c r="Y205" i="79"/>
  <c r="Z264" i="46"/>
  <c r="E58" i="43" s="1"/>
  <c r="Z262" i="46"/>
  <c r="Z261" i="46"/>
  <c r="Z395" i="46"/>
  <c r="E61" i="43" s="1"/>
  <c r="Z393" i="46"/>
  <c r="Z391" i="46"/>
  <c r="AC131" i="46"/>
  <c r="H54" i="43" s="1"/>
  <c r="AA131" i="46"/>
  <c r="F54" i="43" s="1"/>
  <c r="AB131" i="46"/>
  <c r="G54" i="43" s="1"/>
  <c r="Z131" i="46"/>
  <c r="Z132" i="46"/>
  <c r="E55" i="43" s="1"/>
  <c r="I54" i="43"/>
  <c r="AK580" i="79" l="1"/>
  <c r="AK575" i="79"/>
  <c r="AK577" i="79"/>
  <c r="AK581" i="79"/>
  <c r="AK576" i="79"/>
  <c r="AL522" i="46"/>
  <c r="AL525" i="46" s="1"/>
  <c r="Q63" i="43" s="1"/>
  <c r="AK262" i="46"/>
  <c r="AK263" i="46" s="1"/>
  <c r="P57" i="43" s="1"/>
  <c r="AK264" i="46"/>
  <c r="P58" i="43" s="1"/>
  <c r="AJ521" i="46"/>
  <c r="AK132" i="46"/>
  <c r="P55" i="43" s="1"/>
  <c r="U16" i="47" s="1"/>
  <c r="AJ522" i="46"/>
  <c r="AJ526" i="46"/>
  <c r="O64" i="43" s="1"/>
  <c r="AJ523" i="46"/>
  <c r="AK521" i="46"/>
  <c r="AL261" i="46"/>
  <c r="AK522" i="46"/>
  <c r="AL262" i="46"/>
  <c r="AK526" i="46"/>
  <c r="P64" i="43" s="1"/>
  <c r="AJ261" i="46"/>
  <c r="AJ263" i="46" s="1"/>
  <c r="O57" i="43" s="1"/>
  <c r="AJ264" i="46"/>
  <c r="O58" i="43" s="1"/>
  <c r="AK523" i="46"/>
  <c r="AI264" i="46"/>
  <c r="N58" i="43" s="1"/>
  <c r="AI132" i="46"/>
  <c r="N55" i="43" s="1"/>
  <c r="S23" i="47" s="1"/>
  <c r="AI261" i="46"/>
  <c r="AI263" i="46" s="1"/>
  <c r="N57" i="43" s="1"/>
  <c r="AH132" i="46"/>
  <c r="M55" i="43" s="1"/>
  <c r="R21" i="47" s="1"/>
  <c r="T18" i="47"/>
  <c r="P20" i="47"/>
  <c r="Q15" i="47"/>
  <c r="AB580" i="79"/>
  <c r="AB579" i="79"/>
  <c r="AB203" i="79"/>
  <c r="AB204" i="79"/>
  <c r="AA201" i="79"/>
  <c r="AA204" i="79"/>
  <c r="AA205" i="79"/>
  <c r="AD579" i="79"/>
  <c r="AD583" i="79"/>
  <c r="I73" i="43" s="1"/>
  <c r="Z204" i="79"/>
  <c r="Z205" i="79"/>
  <c r="AJ580" i="79"/>
  <c r="AJ583" i="79"/>
  <c r="O73" i="43" s="1"/>
  <c r="Y577" i="79"/>
  <c r="Y580" i="79"/>
  <c r="Z578" i="79"/>
  <c r="Z580" i="79"/>
  <c r="Y525" i="46"/>
  <c r="V21" i="47"/>
  <c r="Z1136" i="79"/>
  <c r="E82" i="43" s="1"/>
  <c r="D70" i="43"/>
  <c r="AM131" i="46"/>
  <c r="C93" i="43" s="1"/>
  <c r="D76" i="43"/>
  <c r="AM524" i="46"/>
  <c r="D67" i="43"/>
  <c r="AD578" i="79"/>
  <c r="AH579" i="79"/>
  <c r="AL579" i="79"/>
  <c r="AD575" i="79"/>
  <c r="AI579" i="79"/>
  <c r="AE392" i="79"/>
  <c r="J70" i="43" s="1"/>
  <c r="AB202" i="79"/>
  <c r="AD386" i="79"/>
  <c r="AC204" i="79"/>
  <c r="AG580" i="79"/>
  <c r="AA576" i="79"/>
  <c r="AG579" i="79"/>
  <c r="AH575" i="79"/>
  <c r="AA578" i="79"/>
  <c r="AL576" i="79"/>
  <c r="AC207" i="79"/>
  <c r="H67" i="43" s="1"/>
  <c r="Z389" i="79"/>
  <c r="AC202" i="79"/>
  <c r="AD385" i="79"/>
  <c r="AB205" i="79"/>
  <c r="AD387" i="79"/>
  <c r="AL583" i="79"/>
  <c r="Q73" i="43" s="1"/>
  <c r="AL575" i="79"/>
  <c r="AB207" i="79"/>
  <c r="G67" i="43" s="1"/>
  <c r="AD392" i="79"/>
  <c r="I70" i="43" s="1"/>
  <c r="Z386" i="79"/>
  <c r="AL577" i="79"/>
  <c r="Z390" i="79"/>
  <c r="AB201" i="79"/>
  <c r="AB388" i="79"/>
  <c r="AK205" i="79"/>
  <c r="AA202" i="79"/>
  <c r="AA207" i="79"/>
  <c r="F67" i="43" s="1"/>
  <c r="AE388" i="79"/>
  <c r="AB390" i="79"/>
  <c r="AB389" i="79"/>
  <c r="AB392" i="79"/>
  <c r="G70" i="43" s="1"/>
  <c r="AI577" i="79"/>
  <c r="AI580" i="79"/>
  <c r="AK204" i="79"/>
  <c r="AI576" i="79"/>
  <c r="AG583" i="79"/>
  <c r="L73" i="43" s="1"/>
  <c r="AB386" i="79"/>
  <c r="AA575" i="79"/>
  <c r="AG581" i="79"/>
  <c r="AA203" i="79"/>
  <c r="AI575" i="79"/>
  <c r="AH576" i="79"/>
  <c r="AB385" i="79"/>
  <c r="AA577" i="79"/>
  <c r="AG576" i="79"/>
  <c r="AH583" i="79"/>
  <c r="M73" i="43" s="1"/>
  <c r="AA583" i="79"/>
  <c r="F73" i="43" s="1"/>
  <c r="AA580" i="79"/>
  <c r="AG575" i="79"/>
  <c r="AA579" i="79"/>
  <c r="AG578" i="79"/>
  <c r="AD389" i="79"/>
  <c r="AG202" i="79"/>
  <c r="AK393" i="46"/>
  <c r="AB577" i="79"/>
  <c r="AJ385" i="79"/>
  <c r="AL203" i="79"/>
  <c r="AK392" i="79"/>
  <c r="P70" i="43" s="1"/>
  <c r="AG386" i="79"/>
  <c r="AL204" i="79"/>
  <c r="AK386" i="79"/>
  <c r="AL389" i="79"/>
  <c r="AG387" i="79"/>
  <c r="AE576" i="79"/>
  <c r="AK385" i="79"/>
  <c r="Y946" i="79"/>
  <c r="AL387" i="79"/>
  <c r="AH389" i="79"/>
  <c r="AI385" i="79"/>
  <c r="AH390" i="79"/>
  <c r="AG207" i="79"/>
  <c r="L67" i="43" s="1"/>
  <c r="AD202" i="79"/>
  <c r="AH385" i="79"/>
  <c r="Y387" i="79"/>
  <c r="AG390" i="79"/>
  <c r="Y389" i="79"/>
  <c r="AK390" i="79"/>
  <c r="AL392" i="79"/>
  <c r="Q70" i="43" s="1"/>
  <c r="AJ390" i="79"/>
  <c r="AF583" i="79"/>
  <c r="K73" i="43" s="1"/>
  <c r="AG389" i="79"/>
  <c r="AL388" i="79"/>
  <c r="AJ386" i="79"/>
  <c r="AB583" i="79"/>
  <c r="G73" i="43" s="1"/>
  <c r="AG201" i="79"/>
  <c r="AC578" i="79"/>
  <c r="AF389" i="79"/>
  <c r="Y952" i="79"/>
  <c r="Q19" i="47"/>
  <c r="AC576" i="79"/>
  <c r="Q24" i="47"/>
  <c r="AD207" i="79"/>
  <c r="I67" i="43" s="1"/>
  <c r="AD205" i="79"/>
  <c r="AG205" i="79"/>
  <c r="AI525" i="46"/>
  <c r="N63" i="43" s="1"/>
  <c r="AG203" i="79"/>
  <c r="AH525" i="46"/>
  <c r="M63" i="43" s="1"/>
  <c r="Q26" i="47"/>
  <c r="AK207" i="79"/>
  <c r="P67" i="43" s="1"/>
  <c r="AF202" i="79"/>
  <c r="Y944" i="79"/>
  <c r="AJ581" i="79"/>
  <c r="AF386" i="79"/>
  <c r="AK387" i="79"/>
  <c r="AL386" i="79"/>
  <c r="AG388" i="79"/>
  <c r="AC577" i="79"/>
  <c r="AJ576" i="79"/>
  <c r="AF390" i="79"/>
  <c r="AH388" i="79"/>
  <c r="AF579" i="79"/>
  <c r="AJ577" i="79"/>
  <c r="AJ578" i="79"/>
  <c r="AF581" i="79"/>
  <c r="AK389" i="79"/>
  <c r="AJ389" i="79"/>
  <c r="Z201" i="79"/>
  <c r="AG385" i="79"/>
  <c r="AH387" i="79"/>
  <c r="AB578" i="79"/>
  <c r="AH386" i="79"/>
  <c r="AF580" i="79"/>
  <c r="Z203" i="79"/>
  <c r="AF576" i="79"/>
  <c r="AL385" i="79"/>
  <c r="AJ392" i="79"/>
  <c r="O70" i="43" s="1"/>
  <c r="Z202" i="79"/>
  <c r="AB576" i="79"/>
  <c r="AJ575" i="79"/>
  <c r="AF575" i="79"/>
  <c r="Y942" i="79"/>
  <c r="AJ388" i="79"/>
  <c r="Y576" i="79"/>
  <c r="AB575" i="79"/>
  <c r="AJ579" i="79"/>
  <c r="AF577" i="79"/>
  <c r="AD580" i="79"/>
  <c r="AC386" i="79"/>
  <c r="AE575" i="79"/>
  <c r="AF204" i="79"/>
  <c r="Q31" i="47"/>
  <c r="AE583" i="79"/>
  <c r="J73" i="43" s="1"/>
  <c r="Q17" i="47"/>
  <c r="AK202" i="79"/>
  <c r="AL581" i="79"/>
  <c r="Z392" i="79"/>
  <c r="E70" i="43" s="1"/>
  <c r="Z388" i="79"/>
  <c r="AC575" i="79"/>
  <c r="AC201" i="79"/>
  <c r="AC390" i="79"/>
  <c r="AF385" i="79"/>
  <c r="AE580" i="79"/>
  <c r="AD576" i="79"/>
  <c r="AC392" i="79"/>
  <c r="H70" i="43" s="1"/>
  <c r="AI581" i="79"/>
  <c r="AI578" i="79"/>
  <c r="AC389" i="79"/>
  <c r="Z207" i="79"/>
  <c r="E67" i="43" s="1"/>
  <c r="Q21" i="47"/>
  <c r="AL580" i="79"/>
  <c r="AC583" i="79"/>
  <c r="H73" i="43" s="1"/>
  <c r="Y575" i="79"/>
  <c r="Z385" i="79"/>
  <c r="AC205" i="79"/>
  <c r="AC385" i="79"/>
  <c r="AF388" i="79"/>
  <c r="AD577" i="79"/>
  <c r="Y950" i="79"/>
  <c r="AK201" i="79"/>
  <c r="AF392" i="79"/>
  <c r="K70" i="43" s="1"/>
  <c r="AG525" i="46"/>
  <c r="L63" i="43" s="1"/>
  <c r="AF263" i="46"/>
  <c r="K57" i="43" s="1"/>
  <c r="P39" i="47" s="1"/>
  <c r="AC579" i="79"/>
  <c r="AE581" i="79"/>
  <c r="AD390" i="79"/>
  <c r="AC387" i="79"/>
  <c r="AE578" i="79"/>
  <c r="AE579" i="79"/>
  <c r="AD581" i="79"/>
  <c r="D73" i="43"/>
  <c r="AH581" i="79"/>
  <c r="AH580" i="79"/>
  <c r="AH577" i="79"/>
  <c r="AA1130" i="79"/>
  <c r="AA1128" i="79"/>
  <c r="AA1126" i="79"/>
  <c r="AA1133" i="79"/>
  <c r="AA1125" i="79"/>
  <c r="AA1134" i="79"/>
  <c r="AA1129" i="79"/>
  <c r="AA1127" i="79"/>
  <c r="AI390" i="79"/>
  <c r="Z575" i="79"/>
  <c r="Z577" i="79"/>
  <c r="Z583" i="79"/>
  <c r="E73" i="43" s="1"/>
  <c r="Z762" i="79"/>
  <c r="Z761" i="79"/>
  <c r="Z759" i="79"/>
  <c r="Z764" i="79"/>
  <c r="Z760" i="79"/>
  <c r="Z763" i="79"/>
  <c r="Z1126" i="79"/>
  <c r="Z1127" i="79"/>
  <c r="Z1130" i="79"/>
  <c r="Z1125" i="79"/>
  <c r="Z1129" i="79"/>
  <c r="Z1128" i="79"/>
  <c r="Z1133" i="79"/>
  <c r="AG1134" i="79"/>
  <c r="AG1125" i="79"/>
  <c r="AG1127" i="79"/>
  <c r="AG1133" i="79"/>
  <c r="AG1130" i="79"/>
  <c r="AG1131" i="79"/>
  <c r="AG1132" i="79"/>
  <c r="AG1126" i="79"/>
  <c r="AG1129" i="79"/>
  <c r="AG1128" i="79"/>
  <c r="AF945" i="79"/>
  <c r="AF942" i="79"/>
  <c r="AF946" i="79"/>
  <c r="AF947" i="79"/>
  <c r="AF949" i="79"/>
  <c r="AF944" i="79"/>
  <c r="AF950" i="79"/>
  <c r="AF948" i="79"/>
  <c r="AF943" i="79"/>
  <c r="AD944" i="79"/>
  <c r="AD949" i="79"/>
  <c r="AD946" i="79"/>
  <c r="AD943" i="79"/>
  <c r="AD948" i="79"/>
  <c r="AD942" i="79"/>
  <c r="AD947" i="79"/>
  <c r="AD950" i="79"/>
  <c r="AD945" i="79"/>
  <c r="AK395" i="46"/>
  <c r="P61" i="43" s="1"/>
  <c r="AK391" i="46"/>
  <c r="AL207" i="79"/>
  <c r="Q67" i="43" s="1"/>
  <c r="AE389" i="79"/>
  <c r="AK764" i="79"/>
  <c r="AK765" i="79"/>
  <c r="AK759" i="79"/>
  <c r="AK763" i="79"/>
  <c r="AK762" i="79"/>
  <c r="AK766" i="79"/>
  <c r="AK760" i="79"/>
  <c r="AK761" i="79"/>
  <c r="AF759" i="79"/>
  <c r="AF763" i="79"/>
  <c r="AF766" i="79"/>
  <c r="AF760" i="79"/>
  <c r="AF764" i="79"/>
  <c r="AF765" i="79"/>
  <c r="AF761" i="79"/>
  <c r="AF762" i="79"/>
  <c r="AD1131" i="79"/>
  <c r="AD1129" i="79"/>
  <c r="AD1133" i="79"/>
  <c r="AD1125" i="79"/>
  <c r="AD1132" i="79"/>
  <c r="AD1128" i="79"/>
  <c r="AD1130" i="79"/>
  <c r="AD1134" i="79"/>
  <c r="AD1127" i="79"/>
  <c r="AD1126" i="79"/>
  <c r="AL1125" i="79"/>
  <c r="AL1133" i="79"/>
  <c r="AL1128" i="79"/>
  <c r="AL1134" i="79"/>
  <c r="AL1132" i="79"/>
  <c r="AL1126" i="79"/>
  <c r="AL1131" i="79"/>
  <c r="AL1127" i="79"/>
  <c r="AL1129" i="79"/>
  <c r="AL1130" i="79"/>
  <c r="AE948" i="79"/>
  <c r="AE950" i="79"/>
  <c r="AE944" i="79"/>
  <c r="AE946" i="79"/>
  <c r="AE945" i="79"/>
  <c r="AE949" i="79"/>
  <c r="AE942" i="79"/>
  <c r="AE947" i="79"/>
  <c r="AE943" i="79"/>
  <c r="AC946" i="79"/>
  <c r="AC943" i="79"/>
  <c r="AC945" i="79"/>
  <c r="AC942" i="79"/>
  <c r="AC944" i="79"/>
  <c r="AC947" i="79"/>
  <c r="AC950" i="79"/>
  <c r="Z579" i="79"/>
  <c r="AB762" i="79"/>
  <c r="AB764" i="79"/>
  <c r="AB761" i="79"/>
  <c r="AB759" i="79"/>
  <c r="AB760" i="79"/>
  <c r="AB763" i="79"/>
  <c r="AG766" i="79"/>
  <c r="AG764" i="79"/>
  <c r="AG763" i="79"/>
  <c r="AG765" i="79"/>
  <c r="AG759" i="79"/>
  <c r="AG761" i="79"/>
  <c r="AG760" i="79"/>
  <c r="AG762" i="79"/>
  <c r="AE386" i="79"/>
  <c r="AE390" i="79"/>
  <c r="AB1126" i="79"/>
  <c r="AB1127" i="79"/>
  <c r="AB1133" i="79"/>
  <c r="AB1128" i="79"/>
  <c r="AB1134" i="79"/>
  <c r="AB1129" i="79"/>
  <c r="AB1130" i="79"/>
  <c r="AB1125" i="79"/>
  <c r="AI1134" i="79"/>
  <c r="AI1130" i="79"/>
  <c r="AI1129" i="79"/>
  <c r="AI1128" i="79"/>
  <c r="AI1127" i="79"/>
  <c r="AI1131" i="79"/>
  <c r="AI1132" i="79"/>
  <c r="AI1125" i="79"/>
  <c r="AI1126" i="79"/>
  <c r="AI1133" i="79"/>
  <c r="AL942" i="79"/>
  <c r="AL943" i="79"/>
  <c r="AL950" i="79"/>
  <c r="AL944" i="79"/>
  <c r="AL947" i="79"/>
  <c r="AL948" i="79"/>
  <c r="AL949" i="79"/>
  <c r="AL945" i="79"/>
  <c r="AL946" i="79"/>
  <c r="AI387" i="79"/>
  <c r="AF207" i="79"/>
  <c r="K67" i="43" s="1"/>
  <c r="AA760" i="79"/>
  <c r="AA762" i="79"/>
  <c r="AA761" i="79"/>
  <c r="AA759" i="79"/>
  <c r="AA764" i="79"/>
  <c r="AA763" i="79"/>
  <c r="AI765" i="79"/>
  <c r="AI763" i="79"/>
  <c r="AI766" i="79"/>
  <c r="AI759" i="79"/>
  <c r="AI764" i="79"/>
  <c r="AI761" i="79"/>
  <c r="AI762" i="79"/>
  <c r="AI760" i="79"/>
  <c r="AD204" i="79"/>
  <c r="AD201" i="79"/>
  <c r="AF952" i="79"/>
  <c r="K79" i="43" s="1"/>
  <c r="AE1126" i="79"/>
  <c r="AE1128" i="79"/>
  <c r="AE1133" i="79"/>
  <c r="AE1132" i="79"/>
  <c r="AE1131" i="79"/>
  <c r="AE1127" i="79"/>
  <c r="AE1125" i="79"/>
  <c r="AE1130" i="79"/>
  <c r="AE1134" i="79"/>
  <c r="AE1129" i="79"/>
  <c r="AJ1132" i="79"/>
  <c r="AJ1133" i="79"/>
  <c r="AJ1127" i="79"/>
  <c r="AJ1129" i="79"/>
  <c r="AJ1126" i="79"/>
  <c r="AJ1131" i="79"/>
  <c r="AJ1125" i="79"/>
  <c r="AJ1134" i="79"/>
  <c r="AJ1128" i="79"/>
  <c r="AJ1130" i="79"/>
  <c r="AK949" i="79"/>
  <c r="AK942" i="79"/>
  <c r="AK944" i="79"/>
  <c r="AK948" i="79"/>
  <c r="AK950" i="79"/>
  <c r="AK947" i="79"/>
  <c r="AK945" i="79"/>
  <c r="AK946" i="79"/>
  <c r="AK943" i="79"/>
  <c r="AD761" i="79"/>
  <c r="AD763" i="79"/>
  <c r="AD762" i="79"/>
  <c r="AD766" i="79"/>
  <c r="AD765" i="79"/>
  <c r="AD764" i="79"/>
  <c r="AD759" i="79"/>
  <c r="AD760" i="79"/>
  <c r="AK1130" i="79"/>
  <c r="AK1134" i="79"/>
  <c r="AK1129" i="79"/>
  <c r="AK1125" i="79"/>
  <c r="AK1131" i="79"/>
  <c r="AK1127" i="79"/>
  <c r="AK1133" i="79"/>
  <c r="AK1128" i="79"/>
  <c r="AK1132" i="79"/>
  <c r="AK1126" i="79"/>
  <c r="AI389" i="79"/>
  <c r="AH760" i="79"/>
  <c r="AH766" i="79"/>
  <c r="AH765" i="79"/>
  <c r="AH759" i="79"/>
  <c r="AH762" i="79"/>
  <c r="AH761" i="79"/>
  <c r="AH764" i="79"/>
  <c r="AH763" i="79"/>
  <c r="AL952" i="79"/>
  <c r="Q79" i="43" s="1"/>
  <c r="Y578" i="79"/>
  <c r="Y579" i="79"/>
  <c r="Z942" i="79"/>
  <c r="Z944" i="79"/>
  <c r="Z950" i="79"/>
  <c r="Z947" i="79"/>
  <c r="Z945" i="79"/>
  <c r="Z946" i="79"/>
  <c r="Z943" i="79"/>
  <c r="AI392" i="79"/>
  <c r="N70" i="43" s="1"/>
  <c r="AF205" i="79"/>
  <c r="Z576" i="79"/>
  <c r="Y388" i="79"/>
  <c r="Y390" i="79"/>
  <c r="AJ764" i="79"/>
  <c r="AJ765" i="79"/>
  <c r="AJ766" i="79"/>
  <c r="AJ760" i="79"/>
  <c r="AJ759" i="79"/>
  <c r="AJ762" i="79"/>
  <c r="AJ763" i="79"/>
  <c r="AJ761" i="79"/>
  <c r="AL759" i="79"/>
  <c r="AL760" i="79"/>
  <c r="AL765" i="79"/>
  <c r="AL766" i="79"/>
  <c r="AL762" i="79"/>
  <c r="AL763" i="79"/>
  <c r="AL764" i="79"/>
  <c r="AL761" i="79"/>
  <c r="AG1136" i="79"/>
  <c r="L82" i="43" s="1"/>
  <c r="AK768" i="79"/>
  <c r="P76" i="43" s="1"/>
  <c r="AF1127" i="79"/>
  <c r="AF1132" i="79"/>
  <c r="AF1131" i="79"/>
  <c r="AF1129" i="79"/>
  <c r="AF1134" i="79"/>
  <c r="AF1126" i="79"/>
  <c r="AF1130" i="79"/>
  <c r="AF1125" i="79"/>
  <c r="AF1128" i="79"/>
  <c r="AF1133" i="79"/>
  <c r="AB942" i="79"/>
  <c r="AB944" i="79"/>
  <c r="AB947" i="79"/>
  <c r="AB950" i="79"/>
  <c r="AB946" i="79"/>
  <c r="AB945" i="79"/>
  <c r="AB943" i="79"/>
  <c r="AI945" i="79"/>
  <c r="AI948" i="79"/>
  <c r="AI946" i="79"/>
  <c r="AI949" i="79"/>
  <c r="AI943" i="79"/>
  <c r="AI947" i="79"/>
  <c r="AI950" i="79"/>
  <c r="AI942" i="79"/>
  <c r="AI944" i="79"/>
  <c r="AG768" i="79"/>
  <c r="L76" i="43" s="1"/>
  <c r="AE766" i="79"/>
  <c r="AE763" i="79"/>
  <c r="AE759" i="79"/>
  <c r="AE764" i="79"/>
  <c r="AE765" i="79"/>
  <c r="AE762" i="79"/>
  <c r="AE760" i="79"/>
  <c r="AE761" i="79"/>
  <c r="AC1125" i="79"/>
  <c r="AC1129" i="79"/>
  <c r="AC1126" i="79"/>
  <c r="AC1133" i="79"/>
  <c r="AC1134" i="79"/>
  <c r="AC1128" i="79"/>
  <c r="AC1127" i="79"/>
  <c r="AC1130" i="79"/>
  <c r="AG944" i="79"/>
  <c r="AG947" i="79"/>
  <c r="AG945" i="79"/>
  <c r="AG949" i="79"/>
  <c r="AG946" i="79"/>
  <c r="AG942" i="79"/>
  <c r="AG950" i="79"/>
  <c r="AG943" i="79"/>
  <c r="AG948" i="79"/>
  <c r="AD952" i="79"/>
  <c r="I79" i="43" s="1"/>
  <c r="AI388" i="79"/>
  <c r="AF201" i="79"/>
  <c r="AE385" i="79"/>
  <c r="Y386" i="79"/>
  <c r="Y385" i="79"/>
  <c r="AA1136" i="79"/>
  <c r="F82" i="43" s="1"/>
  <c r="AD768" i="79"/>
  <c r="I76" i="43" s="1"/>
  <c r="AC764" i="79"/>
  <c r="AC762" i="79"/>
  <c r="AC761" i="79"/>
  <c r="AC763" i="79"/>
  <c r="AC759" i="79"/>
  <c r="AC760" i="79"/>
  <c r="AI1136" i="79"/>
  <c r="N82" i="43" s="1"/>
  <c r="AF1136" i="79"/>
  <c r="K82" i="43" s="1"/>
  <c r="AH1134" i="79"/>
  <c r="AH1132" i="79"/>
  <c r="AH1133" i="79"/>
  <c r="AH1125" i="79"/>
  <c r="AH1131" i="79"/>
  <c r="AH1129" i="79"/>
  <c r="AH1127" i="79"/>
  <c r="AH1128" i="79"/>
  <c r="AH1126" i="79"/>
  <c r="AH1130" i="79"/>
  <c r="Y947" i="79"/>
  <c r="Y945" i="79"/>
  <c r="AA946" i="79"/>
  <c r="AA950" i="79"/>
  <c r="AA945" i="79"/>
  <c r="AA944" i="79"/>
  <c r="AA942" i="79"/>
  <c r="AA947" i="79"/>
  <c r="AA943" i="79"/>
  <c r="AJ945" i="79"/>
  <c r="AJ946" i="79"/>
  <c r="AJ943" i="79"/>
  <c r="AJ948" i="79"/>
  <c r="AJ944" i="79"/>
  <c r="AJ942" i="79"/>
  <c r="AJ949" i="79"/>
  <c r="AJ947" i="79"/>
  <c r="AJ950" i="79"/>
  <c r="AI768" i="79"/>
  <c r="N76" i="43" s="1"/>
  <c r="AH946" i="79"/>
  <c r="AH944" i="79"/>
  <c r="AH943" i="79"/>
  <c r="AH947" i="79"/>
  <c r="AH948" i="79"/>
  <c r="AH942" i="79"/>
  <c r="AH949" i="79"/>
  <c r="AH950" i="79"/>
  <c r="AH945" i="79"/>
  <c r="P15" i="47"/>
  <c r="AI207" i="79"/>
  <c r="N67" i="43" s="1"/>
  <c r="AF394" i="46"/>
  <c r="K60" i="43" s="1"/>
  <c r="AF525" i="46"/>
  <c r="K63" i="43" s="1"/>
  <c r="AH263" i="46"/>
  <c r="M57" i="43" s="1"/>
  <c r="AA391" i="79"/>
  <c r="F69" i="43" s="1"/>
  <c r="AG394" i="46"/>
  <c r="L60" i="43" s="1"/>
  <c r="D82" i="43"/>
  <c r="P17" i="47"/>
  <c r="P18" i="47"/>
  <c r="AJ204" i="79"/>
  <c r="AI202" i="79"/>
  <c r="P21" i="47"/>
  <c r="P24" i="47"/>
  <c r="Q22" i="47"/>
  <c r="Q25" i="47"/>
  <c r="AL202" i="79"/>
  <c r="AI204" i="79"/>
  <c r="AH392" i="46"/>
  <c r="E94" i="43" s="1"/>
  <c r="AH393" i="46"/>
  <c r="AH391" i="46"/>
  <c r="P19" i="47"/>
  <c r="AJ202" i="79"/>
  <c r="P22" i="47"/>
  <c r="Q23" i="47"/>
  <c r="AI205" i="79"/>
  <c r="P16" i="47"/>
  <c r="P25" i="47"/>
  <c r="P23" i="47"/>
  <c r="Q18" i="47"/>
  <c r="Q16" i="47"/>
  <c r="AL201" i="79"/>
  <c r="AJ201" i="79"/>
  <c r="AJ203" i="79"/>
  <c r="AI203" i="79"/>
  <c r="P26" i="47"/>
  <c r="Q20" i="47"/>
  <c r="AJ207" i="79"/>
  <c r="O67" i="43" s="1"/>
  <c r="AH205" i="79"/>
  <c r="AH203" i="79"/>
  <c r="AH201" i="79"/>
  <c r="AH202" i="79"/>
  <c r="AH204" i="79"/>
  <c r="AI394" i="46"/>
  <c r="N60" i="43" s="1"/>
  <c r="T24" i="47"/>
  <c r="T17" i="47"/>
  <c r="T19" i="47"/>
  <c r="T16" i="47"/>
  <c r="T22" i="47"/>
  <c r="S20" i="47"/>
  <c r="T21" i="47"/>
  <c r="T15" i="47"/>
  <c r="AJ394" i="46"/>
  <c r="O60" i="43" s="1"/>
  <c r="S24" i="47"/>
  <c r="T26" i="47"/>
  <c r="T20" i="47"/>
  <c r="T23" i="47"/>
  <c r="T25" i="47"/>
  <c r="S26" i="47"/>
  <c r="S21" i="47"/>
  <c r="S18" i="47"/>
  <c r="S16" i="47"/>
  <c r="S22" i="47"/>
  <c r="V18" i="47"/>
  <c r="Y206" i="79"/>
  <c r="V16" i="47"/>
  <c r="V20" i="47"/>
  <c r="V23" i="47"/>
  <c r="V25" i="47"/>
  <c r="V15" i="47"/>
  <c r="V26" i="47"/>
  <c r="V24" i="47"/>
  <c r="V19" i="47"/>
  <c r="V17" i="47"/>
  <c r="V22" i="47"/>
  <c r="Y263" i="46"/>
  <c r="D57" i="43" s="1"/>
  <c r="D58" i="43"/>
  <c r="Q34" i="47"/>
  <c r="Q40" i="47"/>
  <c r="Q41" i="47"/>
  <c r="Q36" i="47"/>
  <c r="Q30" i="47"/>
  <c r="Q35" i="47"/>
  <c r="Q37" i="47"/>
  <c r="Q38" i="47"/>
  <c r="Q39" i="47"/>
  <c r="Q33" i="47"/>
  <c r="Q32" i="47"/>
  <c r="AL394" i="46"/>
  <c r="Q60" i="43" s="1"/>
  <c r="AA394" i="46"/>
  <c r="F60" i="43" s="1"/>
  <c r="K45" i="47" s="1"/>
  <c r="AC394" i="46"/>
  <c r="H60" i="43" s="1"/>
  <c r="M45" i="47" s="1"/>
  <c r="AE525" i="46"/>
  <c r="J63" i="43" s="1"/>
  <c r="AD394" i="46"/>
  <c r="I60" i="43" s="1"/>
  <c r="N51" i="47" s="1"/>
  <c r="AB525" i="46"/>
  <c r="G63" i="43" s="1"/>
  <c r="AD525" i="46"/>
  <c r="I63" i="43" s="1"/>
  <c r="AA525" i="46"/>
  <c r="F63" i="43" s="1"/>
  <c r="AC525" i="46"/>
  <c r="H63" i="43" s="1"/>
  <c r="Z525" i="46"/>
  <c r="E63" i="43" s="1"/>
  <c r="AB394"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4" i="46"/>
  <c r="J60" i="43" s="1"/>
  <c r="AE206" i="79"/>
  <c r="J66" i="43" s="1"/>
  <c r="Z394" i="46"/>
  <c r="E60" i="43" s="1"/>
  <c r="Z263" i="46"/>
  <c r="Y394" i="46"/>
  <c r="J54" i="43"/>
  <c r="D54" i="43"/>
  <c r="D55" i="43"/>
  <c r="E54" i="43"/>
  <c r="AK582" i="79" l="1"/>
  <c r="P72" i="43" s="1"/>
  <c r="T33" i="47"/>
  <c r="S25" i="47"/>
  <c r="S15" i="47"/>
  <c r="S17" i="47"/>
  <c r="S19" i="47"/>
  <c r="D93" i="43"/>
  <c r="AM261" i="46"/>
  <c r="AM522" i="46"/>
  <c r="T40" i="47"/>
  <c r="F94" i="43"/>
  <c r="U17" i="47"/>
  <c r="T34" i="47"/>
  <c r="T31" i="47"/>
  <c r="T39" i="47"/>
  <c r="T38" i="47"/>
  <c r="T36" i="47"/>
  <c r="T30" i="47"/>
  <c r="T35" i="47"/>
  <c r="T37" i="47"/>
  <c r="T41" i="47"/>
  <c r="T32" i="47"/>
  <c r="S38" i="47"/>
  <c r="AM521" i="46"/>
  <c r="U23" i="47"/>
  <c r="S30" i="47"/>
  <c r="U21" i="47"/>
  <c r="F93" i="43"/>
  <c r="U25" i="47"/>
  <c r="AM262" i="46"/>
  <c r="U19" i="47"/>
  <c r="U24" i="47"/>
  <c r="U22" i="47"/>
  <c r="U26" i="47"/>
  <c r="U15" i="47"/>
  <c r="U20" i="47"/>
  <c r="U18" i="47"/>
  <c r="AJ525" i="46"/>
  <c r="O63" i="43" s="1"/>
  <c r="T60" i="47" s="1"/>
  <c r="AM523" i="46"/>
  <c r="R64" i="43"/>
  <c r="AK525" i="46"/>
  <c r="P63" i="43" s="1"/>
  <c r="R19" i="47"/>
  <c r="AL263" i="46"/>
  <c r="Q57" i="43" s="1"/>
  <c r="V39" i="47" s="1"/>
  <c r="D94" i="43"/>
  <c r="S41" i="47"/>
  <c r="S37" i="47"/>
  <c r="S34" i="47"/>
  <c r="S40" i="47"/>
  <c r="S32" i="47"/>
  <c r="S56" i="47"/>
  <c r="S33" i="47"/>
  <c r="S36" i="47"/>
  <c r="S39" i="47"/>
  <c r="R58" i="43"/>
  <c r="AM264" i="46"/>
  <c r="D104" i="43" s="1"/>
  <c r="AM526" i="46"/>
  <c r="F104" i="43" s="1"/>
  <c r="S35" i="47"/>
  <c r="S31" i="47"/>
  <c r="R15" i="47"/>
  <c r="R22" i="47"/>
  <c r="R23" i="47"/>
  <c r="R17" i="47"/>
  <c r="AM132" i="46"/>
  <c r="C104" i="43" s="1"/>
  <c r="R20" i="47"/>
  <c r="R30" i="47"/>
  <c r="R25" i="47"/>
  <c r="R16" i="47"/>
  <c r="R18" i="47"/>
  <c r="R26" i="47"/>
  <c r="R24" i="47"/>
  <c r="AM385" i="79"/>
  <c r="AM386" i="79"/>
  <c r="AM387" i="79"/>
  <c r="R54" i="43"/>
  <c r="AM207" i="79"/>
  <c r="G104" i="43" s="1"/>
  <c r="AD582" i="79"/>
  <c r="I72" i="43" s="1"/>
  <c r="AJ582" i="79"/>
  <c r="O72" i="43" s="1"/>
  <c r="U31" i="47"/>
  <c r="R55" i="43"/>
  <c r="AM391" i="46"/>
  <c r="AM577" i="79"/>
  <c r="AM393" i="46"/>
  <c r="AM202" i="79"/>
  <c r="AM201" i="79"/>
  <c r="AM1126" i="79"/>
  <c r="AM1127" i="79"/>
  <c r="AM761" i="79"/>
  <c r="AM1129" i="79"/>
  <c r="AM760" i="79"/>
  <c r="AM1125" i="79"/>
  <c r="AM759" i="79"/>
  <c r="AM943" i="79"/>
  <c r="AM1133" i="79"/>
  <c r="AM203" i="79"/>
  <c r="AM392" i="46"/>
  <c r="AM1128" i="79"/>
  <c r="AM1130" i="79"/>
  <c r="AM945" i="79"/>
  <c r="AM764" i="79"/>
  <c r="AM1134" i="79"/>
  <c r="AM762" i="79"/>
  <c r="AM763" i="79"/>
  <c r="AM204" i="79"/>
  <c r="AM205" i="79"/>
  <c r="AM576" i="79"/>
  <c r="D79" i="43"/>
  <c r="R79" i="43" s="1"/>
  <c r="AM952" i="79"/>
  <c r="K104" i="43" s="1"/>
  <c r="AM946" i="79"/>
  <c r="AM390" i="79"/>
  <c r="AM578" i="79"/>
  <c r="R73" i="43"/>
  <c r="AM583" i="79"/>
  <c r="I104" i="43" s="1"/>
  <c r="AM395" i="46"/>
  <c r="E104" i="43" s="1"/>
  <c r="AM575" i="79"/>
  <c r="AM392" i="79"/>
  <c r="H104" i="43" s="1"/>
  <c r="AM579" i="79"/>
  <c r="AK394" i="46"/>
  <c r="P60" i="43" s="1"/>
  <c r="U47" i="47" s="1"/>
  <c r="AM389" i="79"/>
  <c r="AM388" i="79"/>
  <c r="AM580" i="79"/>
  <c r="AM942" i="79"/>
  <c r="AM944" i="79"/>
  <c r="AM1136" i="79"/>
  <c r="L104" i="43" s="1"/>
  <c r="AM947" i="79"/>
  <c r="AM950" i="79"/>
  <c r="AM768" i="79"/>
  <c r="J104" i="43" s="1"/>
  <c r="C103" i="43"/>
  <c r="AB206" i="79"/>
  <c r="G66" i="43" s="1"/>
  <c r="L81" i="47" s="1"/>
  <c r="AL582" i="79"/>
  <c r="Q72" i="43" s="1"/>
  <c r="E95" i="43"/>
  <c r="Z391" i="79"/>
  <c r="E69" i="43" s="1"/>
  <c r="AA206" i="79"/>
  <c r="F66" i="43" s="1"/>
  <c r="AG582" i="79"/>
  <c r="L72" i="43" s="1"/>
  <c r="AB391" i="79"/>
  <c r="G69" i="43" s="1"/>
  <c r="P30" i="47"/>
  <c r="P37" i="47"/>
  <c r="P33" i="47"/>
  <c r="P56" i="47"/>
  <c r="P32" i="47"/>
  <c r="AG391" i="79"/>
  <c r="L69" i="43" s="1"/>
  <c r="AH391" i="79"/>
  <c r="M69" i="43" s="1"/>
  <c r="AI582" i="79"/>
  <c r="N72" i="43" s="1"/>
  <c r="AJ391" i="79"/>
  <c r="O69" i="43" s="1"/>
  <c r="AL391" i="79"/>
  <c r="Q69" i="43" s="1"/>
  <c r="H97" i="43"/>
  <c r="P48" i="47"/>
  <c r="AD206" i="79"/>
  <c r="I66" i="43" s="1"/>
  <c r="K95" i="43"/>
  <c r="AF391" i="79"/>
  <c r="K69" i="43" s="1"/>
  <c r="P54" i="47"/>
  <c r="AF582" i="79"/>
  <c r="K72" i="43" s="1"/>
  <c r="AF206" i="79"/>
  <c r="K66" i="43" s="1"/>
  <c r="AK391" i="79"/>
  <c r="P69" i="43" s="1"/>
  <c r="AG206" i="79"/>
  <c r="L66" i="43" s="1"/>
  <c r="P34" i="47"/>
  <c r="P40" i="47"/>
  <c r="AK206" i="79"/>
  <c r="P66" i="43" s="1"/>
  <c r="Z206" i="79"/>
  <c r="E66" i="43" s="1"/>
  <c r="H94" i="43"/>
  <c r="H96" i="43"/>
  <c r="AI206" i="79"/>
  <c r="N66" i="43" s="1"/>
  <c r="AE582" i="79"/>
  <c r="J72" i="43" s="1"/>
  <c r="P51" i="47"/>
  <c r="K94" i="43"/>
  <c r="AH582" i="79"/>
  <c r="M72" i="43" s="1"/>
  <c r="AC391" i="79"/>
  <c r="H69" i="43" s="1"/>
  <c r="H93" i="43"/>
  <c r="H98" i="43"/>
  <c r="P55" i="47"/>
  <c r="AI1135" i="79"/>
  <c r="N81" i="43" s="1"/>
  <c r="I95" i="43"/>
  <c r="P50" i="47"/>
  <c r="K101" i="43"/>
  <c r="R76" i="43"/>
  <c r="J98" i="43"/>
  <c r="R70" i="43"/>
  <c r="AC206" i="79"/>
  <c r="H66" i="43" s="1"/>
  <c r="K97" i="43"/>
  <c r="J97" i="43"/>
  <c r="P47" i="47"/>
  <c r="P35" i="47"/>
  <c r="P38" i="47"/>
  <c r="AD391" i="79"/>
  <c r="I69" i="43" s="1"/>
  <c r="AD1135" i="79"/>
  <c r="I81" i="43" s="1"/>
  <c r="AF951" i="79"/>
  <c r="K78" i="43" s="1"/>
  <c r="I93" i="43"/>
  <c r="P53" i="47"/>
  <c r="P36" i="47"/>
  <c r="P31" i="47"/>
  <c r="H95" i="43"/>
  <c r="AG951" i="79"/>
  <c r="L78" i="43" s="1"/>
  <c r="AI391" i="79"/>
  <c r="N69" i="43" s="1"/>
  <c r="I98" i="43"/>
  <c r="L94" i="43"/>
  <c r="R61" i="43"/>
  <c r="P46" i="47"/>
  <c r="P52" i="47"/>
  <c r="P41" i="47"/>
  <c r="J96" i="43"/>
  <c r="L95" i="43"/>
  <c r="K93" i="43"/>
  <c r="P45" i="47"/>
  <c r="P49" i="47"/>
  <c r="L102" i="43"/>
  <c r="M102" i="43" s="1"/>
  <c r="I94" i="43"/>
  <c r="AE391" i="79"/>
  <c r="J69" i="43" s="1"/>
  <c r="O98" i="47" s="1"/>
  <c r="AH951" i="79"/>
  <c r="M78" i="43" s="1"/>
  <c r="AD767" i="79"/>
  <c r="I75" i="43" s="1"/>
  <c r="J93" i="43"/>
  <c r="AE951" i="79"/>
  <c r="J78" i="43" s="1"/>
  <c r="AL1135" i="79"/>
  <c r="Q81" i="43" s="1"/>
  <c r="AK767" i="79"/>
  <c r="P75" i="43" s="1"/>
  <c r="L93" i="43"/>
  <c r="G97" i="43"/>
  <c r="AH1135" i="79"/>
  <c r="M81" i="43" s="1"/>
  <c r="AF1135" i="79"/>
  <c r="K81" i="43" s="1"/>
  <c r="AG1135" i="79"/>
  <c r="L81" i="43" s="1"/>
  <c r="L98" i="43"/>
  <c r="J94" i="43"/>
  <c r="L97" i="43"/>
  <c r="AL767" i="79"/>
  <c r="Q75" i="43" s="1"/>
  <c r="AF767" i="79"/>
  <c r="K75" i="43" s="1"/>
  <c r="AD951" i="79"/>
  <c r="I78" i="43" s="1"/>
  <c r="J95" i="43"/>
  <c r="I96" i="43"/>
  <c r="AK1135" i="79"/>
  <c r="P81" i="43" s="1"/>
  <c r="AJ1135" i="79"/>
  <c r="O81" i="43" s="1"/>
  <c r="AI767" i="79"/>
  <c r="N75" i="43" s="1"/>
  <c r="I97" i="43"/>
  <c r="K96" i="43"/>
  <c r="Y391" i="79"/>
  <c r="D69" i="43" s="1"/>
  <c r="R82" i="43"/>
  <c r="AJ951" i="79"/>
  <c r="O78" i="43" s="1"/>
  <c r="K98" i="43"/>
  <c r="AE1135" i="79"/>
  <c r="J81" i="43" s="1"/>
  <c r="AE767" i="79"/>
  <c r="J75" i="43" s="1"/>
  <c r="AL951" i="79"/>
  <c r="Q78" i="43" s="1"/>
  <c r="L101" i="43"/>
  <c r="AI951" i="79"/>
  <c r="N78" i="43" s="1"/>
  <c r="AJ767" i="79"/>
  <c r="O75" i="43" s="1"/>
  <c r="AH767" i="79"/>
  <c r="M75" i="43" s="1"/>
  <c r="AK951" i="79"/>
  <c r="P78" i="43" s="1"/>
  <c r="AG767" i="79"/>
  <c r="L75" i="43" s="1"/>
  <c r="L96" i="43"/>
  <c r="AH394" i="46"/>
  <c r="M60" i="43" s="1"/>
  <c r="R68" i="47" s="1"/>
  <c r="S60" i="47"/>
  <c r="Q61" i="47"/>
  <c r="P62" i="47"/>
  <c r="P66" i="47"/>
  <c r="P69" i="47"/>
  <c r="P67" i="47"/>
  <c r="P61" i="47"/>
  <c r="R31" i="47"/>
  <c r="P71" i="47"/>
  <c r="P70" i="47"/>
  <c r="R34" i="47"/>
  <c r="P68" i="47"/>
  <c r="P64" i="47"/>
  <c r="R38" i="47"/>
  <c r="T47" i="47"/>
  <c r="R37" i="47"/>
  <c r="P60" i="47"/>
  <c r="P63" i="47"/>
  <c r="R39" i="47"/>
  <c r="P65" i="47"/>
  <c r="AJ206" i="79"/>
  <c r="O66" i="43" s="1"/>
  <c r="Q27" i="47"/>
  <c r="Q29" i="47" s="1"/>
  <c r="Q42" i="47" s="1"/>
  <c r="Q44" i="47" s="1"/>
  <c r="P27" i="47"/>
  <c r="P29" i="47" s="1"/>
  <c r="Q60" i="47"/>
  <c r="Q67" i="47"/>
  <c r="Q69" i="47"/>
  <c r="Q50" i="47"/>
  <c r="R40" i="47"/>
  <c r="Q71" i="47"/>
  <c r="R41" i="47"/>
  <c r="R33" i="47"/>
  <c r="AL206"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6" i="79"/>
  <c r="M66" i="43" s="1"/>
  <c r="G93"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27" i="47"/>
  <c r="T29" i="47" s="1"/>
  <c r="T53" i="47"/>
  <c r="T45" i="47"/>
  <c r="T55" i="47"/>
  <c r="T46" i="47"/>
  <c r="T51" i="47"/>
  <c r="T49" i="47"/>
  <c r="T50" i="47"/>
  <c r="V27" i="47"/>
  <c r="V29" i="47" s="1"/>
  <c r="F96" i="43"/>
  <c r="F95" i="43"/>
  <c r="D63" i="43"/>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27" i="47" l="1"/>
  <c r="S29" i="47" s="1"/>
  <c r="S42" i="47" s="1"/>
  <c r="S44" i="47" s="1"/>
  <c r="S57" i="47" s="1"/>
  <c r="S59" i="47" s="1"/>
  <c r="S72" i="47" s="1"/>
  <c r="S74" i="47" s="1"/>
  <c r="AM263" i="46"/>
  <c r="AM265" i="46" s="1"/>
  <c r="D103" i="43"/>
  <c r="AM525" i="46"/>
  <c r="AM527" i="46" s="1"/>
  <c r="V64" i="47"/>
  <c r="V67" i="47"/>
  <c r="V54" i="47"/>
  <c r="V46" i="47"/>
  <c r="V40" i="47"/>
  <c r="V56" i="47"/>
  <c r="V31" i="47"/>
  <c r="R57" i="43"/>
  <c r="V61" i="47"/>
  <c r="V48" i="47"/>
  <c r="T64" i="47"/>
  <c r="T66" i="47"/>
  <c r="T75" i="47"/>
  <c r="T42" i="47"/>
  <c r="T44" i="47" s="1"/>
  <c r="T57" i="47" s="1"/>
  <c r="T59" i="47" s="1"/>
  <c r="V62" i="47"/>
  <c r="V63" i="47"/>
  <c r="V60" i="47"/>
  <c r="V32" i="47"/>
  <c r="V45" i="47"/>
  <c r="V53" i="47"/>
  <c r="V71" i="47"/>
  <c r="V34" i="47"/>
  <c r="V30" i="47"/>
  <c r="V69" i="47"/>
  <c r="V70" i="47"/>
  <c r="V66" i="47"/>
  <c r="V35" i="47"/>
  <c r="V51" i="47"/>
  <c r="V50" i="47"/>
  <c r="V37" i="47"/>
  <c r="V68" i="47"/>
  <c r="V65" i="47"/>
  <c r="V41" i="47"/>
  <c r="V36" i="47"/>
  <c r="V49" i="47"/>
  <c r="V47" i="47"/>
  <c r="V55" i="47"/>
  <c r="V52" i="47"/>
  <c r="V38" i="47"/>
  <c r="V33" i="47"/>
  <c r="U27" i="47"/>
  <c r="U29" i="47" s="1"/>
  <c r="T67" i="47"/>
  <c r="T68" i="47"/>
  <c r="T70" i="47"/>
  <c r="T61" i="47"/>
  <c r="T63" i="47"/>
  <c r="T65" i="47"/>
  <c r="T69" i="47"/>
  <c r="T71" i="47"/>
  <c r="T62" i="47"/>
  <c r="R63" i="43"/>
  <c r="R27" i="47"/>
  <c r="R29" i="47" s="1"/>
  <c r="R42" i="47" s="1"/>
  <c r="R44" i="47" s="1"/>
  <c r="AM133" i="46"/>
  <c r="U83" i="47"/>
  <c r="E42" i="43"/>
  <c r="H20" i="43"/>
  <c r="AM206" i="79"/>
  <c r="AM208" i="79" s="1"/>
  <c r="R66" i="43"/>
  <c r="R69" i="43"/>
  <c r="R60" i="43"/>
  <c r="Q82" i="47"/>
  <c r="P83" i="47"/>
  <c r="AM394" i="46"/>
  <c r="AM396" i="46" s="1"/>
  <c r="U63" i="47"/>
  <c r="U71" i="47"/>
  <c r="U48" i="47"/>
  <c r="U50" i="47"/>
  <c r="U61" i="47"/>
  <c r="U65" i="47"/>
  <c r="U49" i="47"/>
  <c r="U56" i="47"/>
  <c r="U68" i="47"/>
  <c r="U70" i="47"/>
  <c r="U45" i="47"/>
  <c r="U46" i="47"/>
  <c r="U60" i="47"/>
  <c r="U66" i="47"/>
  <c r="U69" i="47"/>
  <c r="U52" i="47"/>
  <c r="AM391" i="79"/>
  <c r="AM393" i="79" s="1"/>
  <c r="U62" i="47"/>
  <c r="U64" i="47"/>
  <c r="U54" i="47"/>
  <c r="U55" i="47"/>
  <c r="U67" i="47"/>
  <c r="U53" i="47"/>
  <c r="U51" i="47"/>
  <c r="W15" i="47"/>
  <c r="M82" i="47"/>
  <c r="N84" i="47"/>
  <c r="M104" i="43"/>
  <c r="F103" i="43"/>
  <c r="H103" i="43"/>
  <c r="M95" i="43"/>
  <c r="M94" i="43"/>
  <c r="L85" i="47"/>
  <c r="L77" i="47"/>
  <c r="W26" i="47"/>
  <c r="L82" i="47"/>
  <c r="L86" i="47"/>
  <c r="L75" i="47"/>
  <c r="L98" i="47"/>
  <c r="L79" i="47"/>
  <c r="G103" i="43"/>
  <c r="L83" i="47"/>
  <c r="L78" i="47"/>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O113" i="47"/>
  <c r="O107" i="47"/>
  <c r="O141" i="47"/>
  <c r="O91" i="47"/>
  <c r="O128" i="47"/>
  <c r="O93" i="47"/>
  <c r="O108"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78" i="47"/>
  <c r="U146" i="47"/>
  <c r="Q152" i="47"/>
  <c r="N116"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N110" i="47"/>
  <c r="U158" i="47"/>
  <c r="U122" i="47"/>
  <c r="Q161" i="47"/>
  <c r="S126" i="47"/>
  <c r="N114" i="47"/>
  <c r="M91" i="47"/>
  <c r="M99" i="47"/>
  <c r="M81" i="47"/>
  <c r="Q150" i="47"/>
  <c r="M83" i="47"/>
  <c r="M101" i="47"/>
  <c r="M77" i="47"/>
  <c r="U156" i="47"/>
  <c r="Q151" i="47"/>
  <c r="U121" i="47"/>
  <c r="U151" i="47"/>
  <c r="N122" i="47"/>
  <c r="N91" i="47"/>
  <c r="N99" i="47"/>
  <c r="N106" i="47"/>
  <c r="U142" i="47"/>
  <c r="U144" i="47"/>
  <c r="U153" i="47"/>
  <c r="S111" i="47"/>
  <c r="S94" i="47"/>
  <c r="S135" i="47"/>
  <c r="S97" i="47"/>
  <c r="Q138" i="47"/>
  <c r="P125" i="47"/>
  <c r="Q146" i="47"/>
  <c r="U123" i="47"/>
  <c r="U150" i="47"/>
  <c r="U140" i="47"/>
  <c r="N98" i="47"/>
  <c r="N100" i="47"/>
  <c r="N109" i="47"/>
  <c r="N112" i="47"/>
  <c r="E41" i="43"/>
  <c r="U124" i="47"/>
  <c r="S91" i="47"/>
  <c r="S156" i="47"/>
  <c r="S120" i="47"/>
  <c r="S96" i="47"/>
  <c r="E39" i="43"/>
  <c r="V155" i="47"/>
  <c r="O160" i="47"/>
  <c r="U120" i="47"/>
  <c r="U131" i="47"/>
  <c r="N135" i="47"/>
  <c r="O150" i="47"/>
  <c r="N115" i="47"/>
  <c r="N105" i="47"/>
  <c r="N136" i="47"/>
  <c r="N94" i="47"/>
  <c r="N137" i="47"/>
  <c r="N96" i="47"/>
  <c r="U138" i="47"/>
  <c r="U130" i="47"/>
  <c r="S110" i="47"/>
  <c r="S154" i="47"/>
  <c r="S106" i="47"/>
  <c r="S139" i="47"/>
  <c r="S99" i="47"/>
  <c r="S112" i="47"/>
  <c r="Q137" i="47"/>
  <c r="Q140" i="47"/>
  <c r="Q153" i="47"/>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N156" i="47"/>
  <c r="S142" i="47"/>
  <c r="R52" i="47"/>
  <c r="R51" i="47"/>
  <c r="P146" i="47"/>
  <c r="P129" i="47"/>
  <c r="P161" i="47"/>
  <c r="R62" i="47"/>
  <c r="O145" i="47"/>
  <c r="O131" i="47"/>
  <c r="O161" i="47"/>
  <c r="O151" i="47"/>
  <c r="O121" i="47"/>
  <c r="O139" i="47"/>
  <c r="N151" i="47"/>
  <c r="N140" i="47"/>
  <c r="N121" i="47"/>
  <c r="E34" i="43"/>
  <c r="N131" i="47"/>
  <c r="U145" i="47"/>
  <c r="S128" i="47"/>
  <c r="S123" i="47"/>
  <c r="S141" i="47"/>
  <c r="R71" i="47"/>
  <c r="R67" i="47"/>
  <c r="R48" i="47"/>
  <c r="R61" i="47"/>
  <c r="P135" i="47"/>
  <c r="P142" i="47"/>
  <c r="E37" i="43"/>
  <c r="R60" i="47"/>
  <c r="P152" i="47"/>
  <c r="R45" i="47"/>
  <c r="O140" i="47"/>
  <c r="N138" i="47"/>
  <c r="S144" i="47"/>
  <c r="R54" i="47"/>
  <c r="R46" i="47"/>
  <c r="P156" i="47"/>
  <c r="R66" i="47"/>
  <c r="P128" i="47"/>
  <c r="O159" i="47"/>
  <c r="O138" i="47"/>
  <c r="O143" i="47"/>
  <c r="O142" i="47"/>
  <c r="O146" i="47"/>
  <c r="N143" i="47"/>
  <c r="N139" i="47"/>
  <c r="N129" i="47"/>
  <c r="N158" i="47"/>
  <c r="N159" i="47"/>
  <c r="N130" i="47"/>
  <c r="N142" i="47"/>
  <c r="N128" i="47"/>
  <c r="U136" i="47"/>
  <c r="U160" i="47"/>
  <c r="U141" i="47"/>
  <c r="S146" i="47"/>
  <c r="S145" i="47"/>
  <c r="S130" i="47"/>
  <c r="S138" i="47"/>
  <c r="S127" i="47"/>
  <c r="S121" i="47"/>
  <c r="R56" i="47"/>
  <c r="R47" i="47"/>
  <c r="R122" i="47"/>
  <c r="P137" i="47"/>
  <c r="P139" i="47"/>
  <c r="P154" i="47"/>
  <c r="Q154" i="47"/>
  <c r="Q158" i="47"/>
  <c r="O144" i="47"/>
  <c r="O152" i="47"/>
  <c r="N160" i="47"/>
  <c r="N127" i="47"/>
  <c r="S143" i="47"/>
  <c r="S136" i="47"/>
  <c r="R50" i="47"/>
  <c r="P143" i="47"/>
  <c r="P124" i="47"/>
  <c r="P151" i="47"/>
  <c r="R65" i="47"/>
  <c r="O154" i="47"/>
  <c r="O130" i="47"/>
  <c r="O153" i="47"/>
  <c r="O129" i="47"/>
  <c r="N124" i="47"/>
  <c r="N120" i="47"/>
  <c r="N123"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P126" i="47"/>
  <c r="P121" i="47"/>
  <c r="O158" i="47"/>
  <c r="O156" i="47"/>
  <c r="N126" i="47"/>
  <c r="N161" i="47"/>
  <c r="N154" i="47"/>
  <c r="N146"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W39" i="47" s="1"/>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1" i="47" l="1"/>
  <c r="W38" i="47"/>
  <c r="W40" i="47"/>
  <c r="W41" i="47"/>
  <c r="W30" i="47"/>
  <c r="W35" i="47"/>
  <c r="W37" i="47"/>
  <c r="W33" i="47"/>
  <c r="T72" i="47"/>
  <c r="T74" i="47" s="1"/>
  <c r="T87" i="47" s="1"/>
  <c r="T89" i="47" s="1"/>
  <c r="T102" i="47" s="1"/>
  <c r="V42" i="47"/>
  <c r="V44" i="47" s="1"/>
  <c r="V57" i="47" s="1"/>
  <c r="V59" i="47" s="1"/>
  <c r="V72" i="47" s="1"/>
  <c r="V74" i="47" s="1"/>
  <c r="V87" i="47" s="1"/>
  <c r="V89" i="47" s="1"/>
  <c r="V102" i="47" s="1"/>
  <c r="W36" i="47"/>
  <c r="W34" i="47"/>
  <c r="W32" i="47"/>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F42" i="43"/>
  <c r="G42" i="43" s="1"/>
  <c r="F41" i="43"/>
  <c r="G41" i="43" s="1"/>
  <c r="F39" i="43"/>
  <c r="G39" i="43" s="1"/>
  <c r="O104" i="47"/>
  <c r="O117" i="47" s="1"/>
  <c r="O119" i="47" s="1"/>
  <c r="O132" i="47" s="1"/>
  <c r="O134" i="47" s="1"/>
  <c r="O147" i="47" s="1"/>
  <c r="O149" i="47" s="1"/>
  <c r="O162" i="47" s="1"/>
  <c r="J84" i="43" s="1"/>
  <c r="J85" i="43" s="1"/>
  <c r="J104" i="47"/>
  <c r="F40" i="43"/>
  <c r="G40" i="43" s="1"/>
  <c r="F37" i="43"/>
  <c r="M104" i="47"/>
  <c r="N104" i="47"/>
  <c r="N117" i="47" s="1"/>
  <c r="N119" i="47" s="1"/>
  <c r="N132" i="47" s="1"/>
  <c r="N134" i="47" s="1"/>
  <c r="N147" i="47" s="1"/>
  <c r="N149" i="47" s="1"/>
  <c r="N162" i="47" s="1"/>
  <c r="I84" i="43" s="1"/>
  <c r="I85" i="43" s="1"/>
  <c r="L72" i="47"/>
  <c r="L74" i="47" s="1"/>
  <c r="L87" i="47" s="1"/>
  <c r="L89" i="47" s="1"/>
  <c r="L102" i="47" s="1"/>
  <c r="G37" i="43" l="1"/>
  <c r="G36" i="43"/>
  <c r="F34" i="43"/>
  <c r="L104" i="47"/>
  <c r="I104" i="47"/>
  <c r="F35" i="43"/>
  <c r="G35" i="43" l="1"/>
  <c r="G34" i="43"/>
  <c r="W42" i="47"/>
  <c r="D105" i="43" s="1"/>
  <c r="K42" i="47"/>
  <c r="D106" i="43" l="1"/>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AM493" i="79" l="1"/>
  <c r="AC513" i="79" l="1"/>
  <c r="AB513" i="79"/>
  <c r="AA513" i="79"/>
  <c r="Z513" i="79"/>
  <c r="AM512" i="79" l="1"/>
  <c r="Y513" i="79"/>
  <c r="AA688" i="79"/>
  <c r="AB688" i="79"/>
  <c r="Y688" i="79" l="1"/>
  <c r="Y571" i="79"/>
  <c r="Y581" i="79" s="1"/>
  <c r="Y681" i="79"/>
  <c r="AC681" i="79"/>
  <c r="AC688" i="79"/>
  <c r="Y587" i="79"/>
  <c r="Y948" i="79" s="1"/>
  <c r="Y582" i="79" l="1"/>
  <c r="D72" i="43" s="1"/>
  <c r="AC682" i="79"/>
  <c r="AC772" i="79" s="1"/>
  <c r="AC1132" i="79" s="1"/>
  <c r="Y682" i="79"/>
  <c r="Y772" i="79" s="1"/>
  <c r="Y1132" i="79" s="1"/>
  <c r="Y586" i="79"/>
  <c r="Y765" i="79" s="1"/>
  <c r="Y588" i="79"/>
  <c r="Y1131" i="79" s="1"/>
  <c r="AA681" i="79"/>
  <c r="AB681" i="79"/>
  <c r="Z681" i="79"/>
  <c r="AC771" i="79" l="1"/>
  <c r="AC949" i="79" s="1"/>
  <c r="Y755" i="79"/>
  <c r="Y766" i="79" s="1"/>
  <c r="Y767" i="79" s="1"/>
  <c r="D75" i="43" s="1"/>
  <c r="Y771" i="79"/>
  <c r="Y949" i="79" s="1"/>
  <c r="Y951" i="79" s="1"/>
  <c r="D78" i="43" s="1"/>
  <c r="AC755" i="79"/>
  <c r="AC766" i="79" s="1"/>
  <c r="AM500" i="79"/>
  <c r="I106" i="47"/>
  <c r="I116" i="47"/>
  <c r="I109" i="47"/>
  <c r="I111" i="47"/>
  <c r="I107" i="47"/>
  <c r="I113" i="47"/>
  <c r="I108" i="47"/>
  <c r="I114" i="47"/>
  <c r="I105" i="47"/>
  <c r="I110" i="47"/>
  <c r="I115" i="47"/>
  <c r="I112" i="47"/>
  <c r="Z571" i="79"/>
  <c r="Z581" i="79" s="1"/>
  <c r="Z586" i="79"/>
  <c r="Z765" i="79" s="1"/>
  <c r="Z587" i="79"/>
  <c r="Z948" i="79" s="1"/>
  <c r="Z588" i="79"/>
  <c r="Z1131" i="79" s="1"/>
  <c r="Z682" i="79"/>
  <c r="AC571" i="79"/>
  <c r="AC581" i="79" s="1"/>
  <c r="AC582" i="79" s="1"/>
  <c r="H72" i="43" s="1"/>
  <c r="AC588" i="79"/>
  <c r="AC1131" i="79" s="1"/>
  <c r="AC1135" i="79" s="1"/>
  <c r="H81" i="43" s="1"/>
  <c r="AC587" i="79"/>
  <c r="AC948" i="79" s="1"/>
  <c r="AC586" i="79"/>
  <c r="AC765" i="79" s="1"/>
  <c r="AA586" i="79"/>
  <c r="AA765" i="79" s="1"/>
  <c r="AA588" i="79"/>
  <c r="AA1131" i="79" s="1"/>
  <c r="AA587" i="79"/>
  <c r="AA948" i="79" s="1"/>
  <c r="AA571" i="79"/>
  <c r="AA581" i="79" s="1"/>
  <c r="AA582" i="79" s="1"/>
  <c r="F72" i="43" s="1"/>
  <c r="AB682" i="79"/>
  <c r="AB755" i="79" s="1"/>
  <c r="AB766" i="79" s="1"/>
  <c r="AM680" i="79"/>
  <c r="AB571" i="79"/>
  <c r="AB581" i="79" s="1"/>
  <c r="AB582" i="79" s="1"/>
  <c r="G72" i="43" s="1"/>
  <c r="AB588" i="79"/>
  <c r="AB1131" i="79" s="1"/>
  <c r="AB586" i="79"/>
  <c r="AB765" i="79" s="1"/>
  <c r="AB587" i="79"/>
  <c r="AB948" i="79" s="1"/>
  <c r="AA682" i="79"/>
  <c r="AA771" i="79" s="1"/>
  <c r="AA949" i="79" s="1"/>
  <c r="Y1135" i="79"/>
  <c r="D81" i="43" s="1"/>
  <c r="Z688" i="79"/>
  <c r="AM687" i="79"/>
  <c r="AC951" i="79" l="1"/>
  <c r="H78" i="43" s="1"/>
  <c r="Z755" i="79"/>
  <c r="Z766" i="79" s="1"/>
  <c r="Z767" i="79" s="1"/>
  <c r="E75" i="43" s="1"/>
  <c r="AC767" i="79"/>
  <c r="H75" i="43" s="1"/>
  <c r="M124" i="47" s="1"/>
  <c r="AB772" i="79"/>
  <c r="AB1132" i="79" s="1"/>
  <c r="AB1135" i="79" s="1"/>
  <c r="G81" i="43" s="1"/>
  <c r="AB771" i="79"/>
  <c r="AB949" i="79" s="1"/>
  <c r="AB951" i="79" s="1"/>
  <c r="G78" i="43" s="1"/>
  <c r="AM765" i="79"/>
  <c r="L99" i="43"/>
  <c r="I152" i="47"/>
  <c r="AM1131" i="79"/>
  <c r="AA772" i="79"/>
  <c r="AA1132" i="79" s="1"/>
  <c r="Z772" i="79"/>
  <c r="Z1132" i="79" s="1"/>
  <c r="AA755" i="79"/>
  <c r="AA766" i="79" s="1"/>
  <c r="AM948" i="79"/>
  <c r="K99" i="43"/>
  <c r="I145" i="47"/>
  <c r="I126" i="47"/>
  <c r="I143" i="47"/>
  <c r="I158" i="47"/>
  <c r="AB767" i="79"/>
  <c r="G75" i="43" s="1"/>
  <c r="L130" i="47" s="1"/>
  <c r="Z771" i="79"/>
  <c r="Z949" i="79" s="1"/>
  <c r="Z951" i="79" s="1"/>
  <c r="E78" i="43" s="1"/>
  <c r="I142" i="47"/>
  <c r="I154" i="47"/>
  <c r="I140" i="47"/>
  <c r="I146" i="47"/>
  <c r="I137" i="47"/>
  <c r="I135" i="47"/>
  <c r="I139" i="47"/>
  <c r="I157" i="47"/>
  <c r="I128" i="47"/>
  <c r="I153" i="47"/>
  <c r="I131" i="47"/>
  <c r="AA951" i="79"/>
  <c r="F78" i="43" s="1"/>
  <c r="I129" i="47"/>
  <c r="I123" i="47"/>
  <c r="I124" i="47"/>
  <c r="J99" i="43"/>
  <c r="M110" i="47"/>
  <c r="M115" i="47"/>
  <c r="M112" i="47"/>
  <c r="M105" i="47"/>
  <c r="M116" i="47"/>
  <c r="M111" i="47"/>
  <c r="M107" i="47"/>
  <c r="M108" i="47"/>
  <c r="M109" i="47"/>
  <c r="M113" i="47"/>
  <c r="M114" i="47"/>
  <c r="M106" i="47"/>
  <c r="Z582" i="79"/>
  <c r="E72" i="43" s="1"/>
  <c r="AM581" i="79"/>
  <c r="AM582" i="79" s="1"/>
  <c r="AM584" i="79" s="1"/>
  <c r="I99" i="43"/>
  <c r="I156" i="47"/>
  <c r="I136" i="47"/>
  <c r="I117" i="47"/>
  <c r="I119" i="47" s="1"/>
  <c r="E29" i="43"/>
  <c r="I155" i="47"/>
  <c r="I151" i="47"/>
  <c r="I125" i="47"/>
  <c r="I161" i="47"/>
  <c r="I160" i="47"/>
  <c r="I159" i="47"/>
  <c r="I144" i="47"/>
  <c r="L106" i="47"/>
  <c r="L110" i="47"/>
  <c r="L108" i="47"/>
  <c r="L111" i="47"/>
  <c r="L109" i="47"/>
  <c r="L115" i="47"/>
  <c r="L112" i="47"/>
  <c r="L113" i="47"/>
  <c r="L116" i="47"/>
  <c r="L114" i="47"/>
  <c r="L105" i="47"/>
  <c r="L107" i="47"/>
  <c r="K112" i="47"/>
  <c r="K115" i="47"/>
  <c r="K114" i="47"/>
  <c r="K116" i="47"/>
  <c r="K108" i="47"/>
  <c r="K111" i="47"/>
  <c r="K105" i="47"/>
  <c r="K109" i="47"/>
  <c r="K107" i="47"/>
  <c r="K106" i="47"/>
  <c r="K113" i="47"/>
  <c r="K110" i="47"/>
  <c r="I122" i="47"/>
  <c r="I121" i="47"/>
  <c r="I141" i="47"/>
  <c r="I120" i="47"/>
  <c r="I127" i="47"/>
  <c r="I150" i="47"/>
  <c r="I138" i="47"/>
  <c r="I130" i="47"/>
  <c r="J100" i="43" l="1"/>
  <c r="J103" i="43" s="1"/>
  <c r="M159" i="47"/>
  <c r="M138" i="47"/>
  <c r="M127" i="47"/>
  <c r="M157" i="47"/>
  <c r="M123" i="47"/>
  <c r="M152" i="47"/>
  <c r="E33" i="43"/>
  <c r="M125" i="47"/>
  <c r="M146" i="47"/>
  <c r="M126" i="47"/>
  <c r="M145" i="47"/>
  <c r="M161" i="47"/>
  <c r="M151" i="47"/>
  <c r="M153" i="47"/>
  <c r="M142" i="47"/>
  <c r="M143" i="47"/>
  <c r="M141" i="47"/>
  <c r="M158" i="47"/>
  <c r="M120" i="47"/>
  <c r="M135" i="47"/>
  <c r="M131" i="47"/>
  <c r="M137" i="47"/>
  <c r="M154" i="47"/>
  <c r="M122" i="47"/>
  <c r="M121" i="47"/>
  <c r="M140" i="47"/>
  <c r="M129" i="47"/>
  <c r="M155" i="47"/>
  <c r="M160" i="47"/>
  <c r="M130" i="47"/>
  <c r="M150" i="47"/>
  <c r="M156" i="47"/>
  <c r="M144" i="47"/>
  <c r="M136" i="47"/>
  <c r="M128" i="47"/>
  <c r="M139" i="47"/>
  <c r="L129" i="47"/>
  <c r="L122" i="47"/>
  <c r="AM1132" i="79"/>
  <c r="AM1135" i="79" s="1"/>
  <c r="AM1137" i="79" s="1"/>
  <c r="Z1135" i="79"/>
  <c r="E81" i="43" s="1"/>
  <c r="J161" i="47" s="1"/>
  <c r="L100" i="43"/>
  <c r="L103" i="43" s="1"/>
  <c r="AA1135" i="79"/>
  <c r="F81" i="43" s="1"/>
  <c r="L124" i="47"/>
  <c r="L123" i="47"/>
  <c r="L159" i="47"/>
  <c r="L126" i="47"/>
  <c r="L154" i="47"/>
  <c r="L125" i="47"/>
  <c r="L120" i="47"/>
  <c r="L135" i="47"/>
  <c r="L144" i="47"/>
  <c r="L127" i="47"/>
  <c r="L121" i="47"/>
  <c r="L131" i="47"/>
  <c r="L156" i="47"/>
  <c r="L157" i="47"/>
  <c r="L128" i="47"/>
  <c r="L136" i="47"/>
  <c r="L142" i="47"/>
  <c r="AA767" i="79"/>
  <c r="F75" i="43" s="1"/>
  <c r="K126" i="47" s="1"/>
  <c r="R78" i="43"/>
  <c r="L138" i="47"/>
  <c r="AM766" i="79"/>
  <c r="AM767" i="79" s="1"/>
  <c r="AM769" i="79" s="1"/>
  <c r="L117" i="47"/>
  <c r="L119" i="47" s="1"/>
  <c r="L160" i="47"/>
  <c r="L152" i="47"/>
  <c r="L137" i="47"/>
  <c r="L153" i="47"/>
  <c r="L140" i="47"/>
  <c r="L145" i="47"/>
  <c r="L161" i="47"/>
  <c r="L139" i="47"/>
  <c r="L155" i="47"/>
  <c r="L151" i="47"/>
  <c r="L158" i="47"/>
  <c r="E32" i="43"/>
  <c r="L146" i="47"/>
  <c r="L141" i="47"/>
  <c r="L143" i="47"/>
  <c r="L150" i="47"/>
  <c r="M117" i="47"/>
  <c r="M119" i="47" s="1"/>
  <c r="J143" i="47"/>
  <c r="J144" i="47"/>
  <c r="J115" i="47"/>
  <c r="W115" i="47" s="1"/>
  <c r="J141" i="47"/>
  <c r="J135" i="47"/>
  <c r="J142" i="47"/>
  <c r="J122" i="47"/>
  <c r="J137" i="47"/>
  <c r="J105" i="47"/>
  <c r="J106" i="47"/>
  <c r="W106" i="47" s="1"/>
  <c r="J114" i="47"/>
  <c r="W114" i="47" s="1"/>
  <c r="J140" i="47"/>
  <c r="J113" i="47"/>
  <c r="W113" i="47" s="1"/>
  <c r="J160" i="47"/>
  <c r="J110" i="47"/>
  <c r="W110" i="47" s="1"/>
  <c r="J109" i="47"/>
  <c r="W109" i="47" s="1"/>
  <c r="J124" i="47"/>
  <c r="J146" i="47"/>
  <c r="J126" i="47"/>
  <c r="J120" i="47"/>
  <c r="J112" i="47"/>
  <c r="W112" i="47" s="1"/>
  <c r="J130" i="47"/>
  <c r="J127" i="47"/>
  <c r="J128" i="47"/>
  <c r="J123" i="47"/>
  <c r="J139" i="47"/>
  <c r="J136" i="47"/>
  <c r="J125" i="47"/>
  <c r="J107" i="47"/>
  <c r="W107" i="47" s="1"/>
  <c r="J145" i="47"/>
  <c r="J116" i="47"/>
  <c r="W116" i="47" s="1"/>
  <c r="J111" i="47"/>
  <c r="W111" i="47" s="1"/>
  <c r="J121" i="47"/>
  <c r="J129" i="47"/>
  <c r="J138" i="47"/>
  <c r="J131" i="47"/>
  <c r="J108" i="47"/>
  <c r="W108" i="47" s="1"/>
  <c r="R72" i="43"/>
  <c r="M99" i="43"/>
  <c r="I103" i="43"/>
  <c r="K117" i="47"/>
  <c r="K119" i="47" s="1"/>
  <c r="I132" i="47"/>
  <c r="I134" i="47" s="1"/>
  <c r="I147" i="47" s="1"/>
  <c r="I149" i="47" s="1"/>
  <c r="I162" i="47" s="1"/>
  <c r="D84" i="43" s="1"/>
  <c r="K100" i="43"/>
  <c r="K103" i="43" s="1"/>
  <c r="AM949" i="79"/>
  <c r="AM951" i="79" s="1"/>
  <c r="AM953" i="79" s="1"/>
  <c r="M132" i="47" l="1"/>
  <c r="M134" i="47" s="1"/>
  <c r="M147" i="47" s="1"/>
  <c r="M149" i="47" s="1"/>
  <c r="M162" i="47" s="1"/>
  <c r="H84" i="43" s="1"/>
  <c r="H85" i="43" s="1"/>
  <c r="J150" i="47"/>
  <c r="E30" i="43"/>
  <c r="J155" i="47"/>
  <c r="J158" i="47"/>
  <c r="J154" i="47"/>
  <c r="J157" i="47"/>
  <c r="K156" i="47"/>
  <c r="R75" i="43"/>
  <c r="H19" i="43" s="1"/>
  <c r="J159" i="47"/>
  <c r="J152" i="47"/>
  <c r="J156" i="47"/>
  <c r="J153" i="47"/>
  <c r="J151" i="47"/>
  <c r="K153" i="47"/>
  <c r="R81" i="43"/>
  <c r="K145" i="47"/>
  <c r="W145" i="47" s="1"/>
  <c r="K155" i="47"/>
  <c r="K135" i="47"/>
  <c r="W135" i="47" s="1"/>
  <c r="K152" i="47"/>
  <c r="K122" i="47"/>
  <c r="W122" i="47" s="1"/>
  <c r="K160" i="47"/>
  <c r="W160" i="47" s="1"/>
  <c r="K139" i="47"/>
  <c r="W139" i="47" s="1"/>
  <c r="K131" i="47"/>
  <c r="W131" i="47" s="1"/>
  <c r="K158" i="47"/>
  <c r="W158" i="47" s="1"/>
  <c r="K123" i="47"/>
  <c r="W123" i="47" s="1"/>
  <c r="K146" i="47"/>
  <c r="W146" i="47" s="1"/>
  <c r="K161" i="47"/>
  <c r="W161" i="47" s="1"/>
  <c r="K154" i="47"/>
  <c r="K157" i="47"/>
  <c r="E31" i="43"/>
  <c r="K150" i="47"/>
  <c r="K140" i="47"/>
  <c r="W140" i="47" s="1"/>
  <c r="K136" i="47"/>
  <c r="W136" i="47" s="1"/>
  <c r="K124" i="47"/>
  <c r="W124" i="47" s="1"/>
  <c r="K151" i="47"/>
  <c r="L132" i="47"/>
  <c r="L134" i="47" s="1"/>
  <c r="L147" i="47" s="1"/>
  <c r="L149" i="47" s="1"/>
  <c r="L162" i="47" s="1"/>
  <c r="G84" i="43" s="1"/>
  <c r="F32" i="43" s="1"/>
  <c r="K159" i="47"/>
  <c r="W159" i="47" s="1"/>
  <c r="K127" i="47"/>
  <c r="W127" i="47" s="1"/>
  <c r="K130" i="47"/>
  <c r="W130" i="47" s="1"/>
  <c r="K125" i="47"/>
  <c r="W125" i="47" s="1"/>
  <c r="K128" i="47"/>
  <c r="W128" i="47" s="1"/>
  <c r="K137" i="47"/>
  <c r="W137" i="47" s="1"/>
  <c r="K129" i="47"/>
  <c r="W129" i="47" s="1"/>
  <c r="K144" i="47"/>
  <c r="W144" i="47" s="1"/>
  <c r="K143" i="47"/>
  <c r="W143" i="47" s="1"/>
  <c r="K120" i="47"/>
  <c r="K141" i="47"/>
  <c r="W141" i="47" s="1"/>
  <c r="K121" i="47"/>
  <c r="W121" i="47" s="1"/>
  <c r="K142" i="47"/>
  <c r="W142" i="47" s="1"/>
  <c r="K138" i="47"/>
  <c r="W138" i="47" s="1"/>
  <c r="W126" i="47"/>
  <c r="M100" i="43"/>
  <c r="M103" i="43" s="1"/>
  <c r="F29" i="43"/>
  <c r="D85" i="43"/>
  <c r="J117" i="47"/>
  <c r="J119" i="47" s="1"/>
  <c r="J132" i="47" s="1"/>
  <c r="J134" i="47" s="1"/>
  <c r="J147" i="47" s="1"/>
  <c r="J149" i="47" s="1"/>
  <c r="W105" i="47"/>
  <c r="W117" i="47" s="1"/>
  <c r="E43" i="43" l="1"/>
  <c r="G32" i="43"/>
  <c r="F33" i="43"/>
  <c r="W156" i="47"/>
  <c r="W157" i="47"/>
  <c r="W150" i="47"/>
  <c r="W153" i="47"/>
  <c r="W155" i="47"/>
  <c r="W152" i="47"/>
  <c r="W154" i="47"/>
  <c r="W151" i="47"/>
  <c r="J162" i="47"/>
  <c r="E84" i="43" s="1"/>
  <c r="F30" i="43" s="1"/>
  <c r="K132" i="47"/>
  <c r="K134" i="47" s="1"/>
  <c r="K147" i="47" s="1"/>
  <c r="K149" i="47" s="1"/>
  <c r="K162" i="47" s="1"/>
  <c r="F84" i="43" s="1"/>
  <c r="F31" i="43" s="1"/>
  <c r="G85" i="43"/>
  <c r="W120" i="47"/>
  <c r="W119" i="47"/>
  <c r="I105" i="43"/>
  <c r="G29" i="43"/>
  <c r="G33" i="43" l="1"/>
  <c r="G31" i="43"/>
  <c r="G30" i="43"/>
  <c r="E85" i="43"/>
  <c r="W132" i="47"/>
  <c r="W134" i="47" s="1"/>
  <c r="W147" i="47" s="1"/>
  <c r="F85" i="43"/>
  <c r="R84" i="43"/>
  <c r="H21" i="43" s="1"/>
  <c r="H22" i="43" s="1"/>
  <c r="I106" i="43"/>
  <c r="F43" i="43"/>
  <c r="G43" i="43" l="1"/>
  <c r="J105" i="43"/>
  <c r="J106" i="43" s="1"/>
  <c r="R85" i="43"/>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<sst xmlns="http://schemas.openxmlformats.org/spreadsheetml/2006/main" count="3363" uniqueCount="845">
  <si>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</si>
  <si>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</si>
  <si>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</si>
  <si>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</si>
  <si>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</si>
  <si>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</si>
  <si>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</si>
  <si>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</si>
  <si>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</si>
  <si>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</si>
  <si>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</si>
  <si>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</si>
  <si>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</si>
  <si>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</si>
  <si>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</si>
  <si>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</si>
  <si>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</si>
  <si>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</si>
  <si>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</si>
  <si>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</si>
  <si>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</si>
  <si>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</si>
  <si>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</si>
  <si>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</si>
  <si>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</si>
  <si>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</si>
  <si>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</si>
  <si>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</si>
  <si>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</si>
  <si>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</si>
  <si>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</si>
  <si>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</si>
  <si>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</si>
  <si>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</si>
  <si>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</si>
  <si>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</si>
  <si>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</si>
  <si>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</si>
  <si>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</si>
  <si>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</si>
  <si>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</si>
  <si>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</si>
  <si>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</si>
  <si>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</si>
  <si>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</si>
  <si>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</si>
  <si>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</si>
  <si>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</si>
  <si>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</si>
  <si>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</si>
  <si>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</si>
  <si>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</si>
  <si>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</si>
  <si>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</si>
  <si>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</si>
  <si>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</si>
  <si>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</si>
  <si>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</si>
  <si>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</si>
  <si>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</si>
  <si>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</si>
  <si>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</si>
  <si>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</si>
  <si>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</si>
  <si>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</si>
  <si>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</si>
  <si>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</si>
  <si>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</si>
  <si>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</si>
  <si>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</si>
  <si>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</si>
  <si>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</si>
  <si>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</si>
  <si>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</si>
  <si>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</si>
  <si>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</si>
  <si>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</si>
  <si>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</si>
  <si>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</si>
  <si>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</si>
  <si>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</si>
  <si>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</si>
  <si>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</si>
  <si>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</si>
  <si>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</si>
  <si>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</si>
  <si>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</si>
  <si>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</si>
  <si>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</si>
  <si>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</si>
  <si>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</si>
  <si>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</si>
  <si>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</si>
  <si>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</si>
  <si>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</si>
  <si>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</si>
  <si>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</si>
  <si>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</si>
  <si>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</si>
  <si>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</si>
  <si>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</si>
  <si>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</si>
  <si>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</si>
  <si>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</si>
  <si>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</si>
  <si>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</si>
  <si>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</si>
  <si>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</si>
  <si>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</si>
  <si>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</si>
  <si>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</si>
  <si>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</si>
  <si>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</si>
  <si>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</si>
  <si>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</si>
  <si>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</si>
  <si>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</si>
  <si>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</si>
  <si>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</si>
  <si>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</si>
  <si>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</si>
  <si>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</si>
  <si>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</si>
  <si>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</si>
  <si>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</si>
  <si>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</si>
  <si>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</si>
  <si>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</si>
  <si>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</si>
  <si>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</si>
  <si>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</si>
  <si>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</si>
  <si>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</si>
  <si>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</si>
  <si>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</si>
  <si>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</si>
  <si>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</si>
  <si>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</si>
  <si>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</si>
  <si>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</si>
  <si>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</si>
  <si>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</si>
  <si>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</si>
  <si>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</si>
  <si>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</si>
  <si>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</si>
  <si>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</si>
  <si>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</si>
  <si>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</si>
  <si>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</si>
  <si>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</si>
  <si>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</si>
  <si>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</si>
  <si>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</si>
  <si>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</si>
  <si>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</si>
  <si>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</si>
  <si>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</si>
  <si>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</si>
  <si>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</si>
  <si>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</si>
  <si>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</si>
  <si>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</si>
  <si>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</si>
  <si>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</si>
  <si>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</si>
  <si>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</si>
  <si>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</si>
  <si>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</si>
  <si>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</si>
  <si>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</si>
  <si>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</si>
  <si>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</si>
  <si>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</si>
  <si>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</si>
  <si>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</si>
  <si>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</si>
  <si>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</si>
  <si>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</si>
  <si>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</si>
  <si>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</si>
  <si>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</si>
  <si>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</si>
  <si>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</si>
  <si>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</si>
  <si>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</si>
  <si>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</si>
  <si>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</si>
  <si>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</si>
  <si>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</si>
  <si>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</si>
  <si>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</si>
  <si>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</si>
  <si>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</si>
  <si>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</si>
  <si>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</si>
  <si>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</si>
  <si>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</si>
  <si>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</si>
  <si>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</si>
  <si>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</si>
  <si>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</si>
  <si>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</si>
  <si>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</si>
  <si>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</si>
  <si>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</si>
  <si>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</si>
  <si>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</si>
  <si>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</si>
  <si>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</si>
  <si>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</si>
  <si>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</si>
  <si>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</si>
  <si>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</si>
  <si>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</si>
  <si>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</si>
  <si>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</si>
  <si>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</si>
  <si>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</si>
  <si>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</si>
  <si>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</si>
  <si>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</si>
  <si>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</si>
  <si>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</si>
  <si>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</si>
  <si>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</si>
  <si>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</si>
  <si>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</si>
  <si>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</si>
  <si>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</si>
  <si>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</si>
  <si>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</si>
  <si>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</si>
  <si>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</si>
  <si>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</si>
  <si>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</si>
  <si>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</si>
  <si>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</si>
  <si>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</si>
  <si>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</si>
  <si>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</si>
  <si>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</si>
  <si>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</si>
  <si>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</si>
  <si>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</si>
  <si>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</si>
  <si>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</si>
  <si>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</si>
  <si>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</si>
  <si>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</si>
  <si>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</si>
  <si>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</si>
  <si>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</si>
  <si>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</si>
  <si>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</si>
  <si>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</si>
  <si>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</si>
  <si>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</si>
  <si>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</si>
  <si>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</si>
  <si>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</si>
  <si>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</si>
  <si>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</si>
  <si>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</si>
  <si>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</si>
  <si>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</si>
  <si>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</si>
  <si>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</si>
  <si>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</si>
  <si>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</si>
  <si>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</si>
  <si>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</si>
  <si>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</si>
  <si>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</si>
  <si>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</si>
  <si>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</si>
  <si>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</si>
  <si>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</si>
  <si>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</si>
  <si>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</si>
  <si>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</si>
  <si>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</si>
  <si>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</si>
  <si>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</si>
  <si>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</si>
  <si>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</si>
  <si>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</si>
  <si>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</si>
  <si>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</si>
  <si>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</si>
  <si>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</si>
  <si>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</si>
  <si>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</si>
  <si>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</si>
  <si>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</si>
  <si>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</si>
  <si>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</si>
  <si>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</si>
  <si>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</si>
  <si>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</si>
  <si>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</si>
  <si>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</si>
  <si>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</si>
  <si>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</si>
  <si>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</si>
  <si>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</si>
  <si>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</si>
  <si>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</si>
  <si>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</si>
  <si>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</si>
  <si>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</si>
  <si>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</si>
  <si>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</si>
  <si>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</si>
  <si>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</si>
  <si>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</si>
  <si>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</si>
  <si>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</si>
  <si>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</si>
  <si>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</si>
  <si>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</si>
  <si>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</si>
  <si>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</si>
  <si>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</si>
  <si>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</si>
  <si>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</si>
  <si>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</si>
  <si>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</si>
  <si>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</si>
  <si>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</si>
  <si>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</si>
  <si>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</si>
  <si>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</si>
  <si>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</si>
  <si>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</si>
  <si>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</si>
  <si>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</si>
  <si>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</si>
  <si>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</si>
  <si>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</si>
  <si>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</si>
  <si>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</si>
  <si>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</si>
  <si>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</si>
  <si>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</si>
  <si>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</si>
  <si>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</si>
  <si>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</si>
  <si>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</si>
  <si>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</si>
  <si>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</si>
  <si>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</si>
  <si>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</si>
  <si>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</si>
  <si>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</si>
  <si>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</si>
  <si>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</si>
  <si>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</si>
  <si>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</si>
  <si>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</si>
  <si>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</si>
  <si>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</si>
  <si>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</si>
  <si>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</si>
  <si>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</si>
  <si>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</si>
  <si>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</si>
  <si>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</si>
  <si>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</si>
  <si>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</si>
  <si>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</si>
  <si>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</si>
  <si>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</si>
  <si>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</si>
  <si>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</si>
  <si>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</si>
  <si>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</si>
  <si>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</si>
  <si>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</si>
  <si>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</si>
  <si>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</si>
  <si>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</si>
  <si>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</si>
  <si>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</si>
  <si>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</si>
  <si>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</si>
  <si>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</si>
  <si>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</si>
  <si>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</si>
  <si>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</si>
  <si>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</si>
  <si>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</si>
  <si>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</si>
  <si>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</si>
  <si>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</si>
  <si>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</si>
  <si>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</si>
  <si>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</si>
  <si>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</si>
  <si>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</si>
  <si>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</si>
  <si>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</si>
  <si>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</si>
  <si>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</si>
  <si>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</si>
  <si>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</si>
  <si>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</si>
  <si>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</si>
  <si>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</si>
  <si>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</si>
  <si>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</si>
  <si>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</si>
  <si>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</si>
  <si>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</si>
  <si>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</si>
  <si>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</si>
  <si>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</si>
  <si>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</si>
  <si>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</si>
  <si>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</si>
  <si>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</si>
  <si>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</si>
  <si>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</si>
  <si>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</si>
  <si>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</si>
  <si>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</si>
  <si>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</si>
  <si>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</si>
  <si>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</si>
  <si>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</si>
  <si>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</si>
  <si>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</si>
  <si>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</si>
  <si>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</si>
  <si>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</si>
  <si>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</si>
  <si>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</si>
  <si>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</si>
  <si>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</si>
  <si>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</si>
  <si>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</si>
  <si>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</si>
  <si>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</si>
  <si>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</si>
  <si>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</si>
  <si>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</si>
  <si>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</si>
  <si>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</si>
  <si>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</si>
  <si>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</si>
  <si>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</si>
  <si>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</si>
  <si>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</si>
  <si>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</si>
  <si>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</si>
  <si>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</si>
  <si>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</si>
  <si>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</si>
  <si>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</si>
  <si>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</si>
  <si>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</si>
  <si>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</si>
  <si>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</si>
  <si>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</si>
  <si>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</si>
  <si>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</si>
  <si>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</si>
  <si>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</si>
  <si>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</si>
  <si>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</si>
  <si>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</si>
  <si>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</si>
  <si>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</si>
  <si>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</si>
  <si>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</si>
  <si>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</si>
  <si>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</si>
  <si>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</si>
  <si>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</si>
  <si>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</si>
  <si>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</si>
  <si>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</si>
  <si>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</si>
  <si>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</si>
  <si>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</si>
  <si>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</si>
  <si>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</si>
  <si>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</si>
  <si>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</si>
  <si>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</si>
  <si>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</si>
  <si>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</si>
  <si>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</si>
  <si>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</si>
  <si>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</si>
  <si>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</si>
  <si>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</si>
  <si>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</si>
  <si>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</si>
  <si>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</si>
  <si>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</si>
  <si>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</si>
  <si>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</si>
  <si>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</si>
  <si>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</si>
  <si>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</si>
  <si>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</si>
  <si>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</si>
  <si>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</si>
  <si>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</si>
  <si>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</si>
  <si>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</si>
  <si>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</si>
  <si>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</si>
  <si>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</si>
  <si>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</si>
  <si>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</si>
  <si>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</si>
  <si>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</si>
  <si>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</si>
  <si>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</si>
  <si>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</si>
  <si>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</si>
  <si>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</si>
  <si>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</si>
  <si>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</si>
  <si>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</si>
  <si>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</si>
  <si>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</si>
  <si>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</si>
  <si>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</si>
  <si>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</si>
  <si>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</si>
  <si>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</si>
  <si>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</si>
  <si>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</si>
  <si>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</si>
  <si>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</si>
  <si>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</si>
  <si>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</si>
  <si>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</si>
  <si>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</si>
  <si>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</si>
  <si>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</si>
  <si>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</si>
  <si>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</si>
  <si>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</si>
  <si>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</si>
  <si>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</si>
  <si>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</si>
  <si>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</si>
  <si>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</si>
  <si>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</si>
  <si>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</si>
  <si>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</si>
  <si>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</si>
  <si>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</si>
  <si>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</si>
  <si>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</si>
  <si>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</si>
  <si>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</si>
  <si>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</si>
  <si>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</si>
  <si>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</si>
  <si>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</si>
  <si>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</si>
  <si>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</si>
  <si>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</si>
  <si>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</si>
  <si>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</si>
  <si>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</si>
  <si>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</si>
  <si>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</si>
  <si>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</si>
  <si>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</si>
  <si>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</si>
  <si>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</si>
  <si>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</si>
  <si>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</si>
  <si>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</si>
  <si>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</si>
  <si>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</si>
  <si>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</si>
  <si>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</si>
  <si>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</si>
  <si>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</si>
  <si>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</si>
  <si>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</si>
  <si>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</si>
  <si>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</si>
  <si>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</si>
  <si>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</si>
  <si>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</si>
  <si>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</si>
  <si>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</si>
  <si>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</si>
  <si>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</si>
  <si>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</si>
  <si>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</si>
  <si>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</si>
  <si>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</si>
  <si>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</si>
  <si>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</si>
  <si>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</si>
  <si>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</si>
  <si>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</si>
  <si>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</si>
  <si>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</si>
  <si>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</si>
  <si>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</si>
  <si>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</si>
  <si>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</si>
  <si>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</si>
  <si>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</si>
  <si>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</si>
  <si>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</si>
  <si>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</si>
  <si>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</si>
  <si>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</si>
  <si>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</si>
  <si>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</si>
  <si>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</si>
  <si>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</si>
  <si>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</si>
  <si>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</si>
  <si>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</si>
  <si>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</si>
  <si>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</si>
  <si>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</si>
  <si>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</si>
  <si>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</si>
  <si>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</si>
  <si>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</si>
  <si>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</si>
  <si>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</si>
  <si>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</si>
  <si>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</si>
  <si>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</si>
  <si>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</si>
  <si>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</si>
  <si>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</si>
  <si>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</si>
  <si>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</si>
  <si>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</si>
  <si>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</si>
  <si>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</si>
  <si>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</si>
  <si>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</si>
  <si>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</si>
  <si>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</si>
  <si>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</si>
  <si>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</si>
  <si>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</si>
  <si>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</si>
  <si>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</si>
  <si>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</si>
  <si>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</si>
  <si>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</si>
  <si>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</si>
  <si>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</si>
  <si>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</si>
  <si>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</si>
  <si>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</si>
  <si>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</si>
  <si>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</si>
  <si>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</si>
  <si>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</si>
  <si>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</si>
  <si>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</si>
  <si>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</si>
  <si>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</si>
  <si>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</si>
  <si>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</si>
  <si>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</si>
  <si>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</si>
  <si>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</si>
  <si>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</si>
  <si>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</si>
  <si>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</si>
  <si>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</si>
  <si>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</si>
  <si>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</si>
  <si>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</si>
  <si>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</si>
  <si>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</si>
  <si>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</si>
  <si>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</si>
  <si>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</si>
  <si>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</si>
  <si>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</si>
  <si>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</si>
  <si>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</si>
  <si>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</si>
  <si>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</si>
  <si>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</si>
  <si>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</si>
  <si>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</si>
  <si>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</si>
  <si>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</si>
  <si>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</si>
  <si>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</si>
  <si>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</si>
  <si>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</si>
  <si>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</si>
  <si>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2020 IRM Application</t>
  </si>
  <si>
    <t>EB-2017-0038</t>
  </si>
  <si>
    <t>2018 COS Application</t>
  </si>
  <si>
    <t>Intermediate</t>
  </si>
  <si>
    <t>EB-2019-0033</t>
  </si>
  <si>
    <t>EB-2016-0068</t>
  </si>
  <si>
    <t>EB-2015-0067</t>
  </si>
  <si>
    <t>EB-2018-0030</t>
  </si>
  <si>
    <t>Save on Energy Instant Discount Program</t>
  </si>
  <si>
    <t>Whole Home Pilot Program</t>
  </si>
  <si>
    <t>2015-2018</t>
  </si>
  <si>
    <t>2018 Settlement Agreement, p. 17</t>
  </si>
  <si>
    <t>ERTH Power - Erie Thames</t>
  </si>
  <si>
    <t>2017-2018</t>
  </si>
  <si>
    <t>GS&gt;50 to 999 kW</t>
  </si>
  <si>
    <t>2012 Settlement Agreement, p. 16</t>
  </si>
  <si>
    <t>Persistence in 2019</t>
  </si>
  <si>
    <t>Persistence in 2020</t>
  </si>
  <si>
    <t>Save on Instant Discount Program</t>
  </si>
  <si>
    <t>Billing Wattage (W)</t>
  </si>
  <si>
    <t>d * e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</si>
  <si>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/1000</t>
    </r>
  </si>
  <si>
    <t>HPS</t>
  </si>
  <si>
    <t>Philips</t>
  </si>
  <si>
    <t>King</t>
  </si>
  <si>
    <t>Metal Halide</t>
  </si>
  <si>
    <t>Philips-Decorative</t>
  </si>
  <si>
    <t>Philips-Post top</t>
  </si>
  <si>
    <t>Less streetlight projects</t>
  </si>
  <si>
    <t>Persistence in 2021</t>
  </si>
  <si>
    <t>Persistence in 2022</t>
  </si>
  <si>
    <t>Details of Project #1 (July, 2018)</t>
  </si>
  <si>
    <t>Adjustment to 2012 savings in 2013</t>
  </si>
  <si>
    <t>Adjustment to 2012 savings in 2014</t>
  </si>
  <si>
    <t>%</t>
  </si>
  <si>
    <t>Removal of streetlights</t>
  </si>
  <si>
    <t>Less street lights</t>
  </si>
  <si>
    <t>Note:  Persistence past 2017 is not included as it is captured in the 2018 load forecast</t>
  </si>
  <si>
    <t>Adjustment to 2015 savings in 2017</t>
  </si>
  <si>
    <t>Adjustment to 2015 savings in 2016</t>
  </si>
  <si>
    <t>Adjustment to 2015 savings in 2018</t>
  </si>
  <si>
    <t>Unverified</t>
  </si>
  <si>
    <t>2011 and 2012 (20% of target)</t>
  </si>
  <si>
    <t>Billed monthly hourly peak (kW)</t>
  </si>
  <si>
    <t>Total facility monthly hourly peak demand (kW)</t>
  </si>
  <si>
    <t>Table 9: Lost revenue from cogeneration project implemented in 2015</t>
  </si>
  <si>
    <t>Data are only provided for 2017 because 2016 LRAMVA has already been claimed, and the project is built into the 2018 forecast from the use of actual load data.</t>
  </si>
  <si>
    <t>PSUI results for 2017 from Tab 9. Cogeneration</t>
  </si>
  <si>
    <t>9. Cogeneration</t>
  </si>
  <si>
    <t>New tab</t>
  </si>
  <si>
    <t>Calculated lost load from actual metered data for cogeneration and billing</t>
  </si>
  <si>
    <t>Large chunky project use not captured by IESO data</t>
  </si>
  <si>
    <t>Note: Total facility monthly hourly peak demand is the hour in the month with the highest (billed demand plus generation)</t>
  </si>
  <si>
    <t>a - b</t>
  </si>
  <si>
    <t>--&gt;</t>
  </si>
  <si>
    <t xml:space="preserve">Tab 5, </t>
  </si>
  <si>
    <t>Monthly average</t>
  </si>
  <si>
    <t>Note:  Rates for 2016 and 2019 have been deleted as they are not part of the LRAMVA disposition</t>
  </si>
  <si>
    <t>Rows 129,132</t>
  </si>
  <si>
    <t>Removed rates for 2015 and 2019</t>
  </si>
  <si>
    <t>Not part of this application; 2015 already claimed, 2019 not being claimed at this time</t>
  </si>
  <si>
    <t>Being dealt with as a  special case</t>
  </si>
  <si>
    <t>C51:C52, H154:H155</t>
  </si>
  <si>
    <t>Carrying charge interest rate for Jan-Apr 2020 estimated</t>
  </si>
  <si>
    <t>Final value not yet published by OEB</t>
  </si>
  <si>
    <t>Table 8-a:  2012 Projects</t>
  </si>
  <si>
    <t>Summary of Project #1 - Central Elgin</t>
  </si>
  <si>
    <t>Details of Project #1</t>
  </si>
  <si>
    <t>Original amount (kW)</t>
  </si>
  <si>
    <t>Central  Elgin HPS</t>
  </si>
  <si>
    <t>Central Elgin LED</t>
  </si>
  <si>
    <t>2012 Project</t>
  </si>
  <si>
    <t>Persistence in 2013</t>
  </si>
  <si>
    <t>Persistence in 2014</t>
  </si>
  <si>
    <t>Persistence in 2015</t>
  </si>
  <si>
    <t>Persistence in 2016</t>
  </si>
  <si>
    <t>Persistence in 2017</t>
  </si>
  <si>
    <t>Table 8-b:  2013 Projects</t>
  </si>
  <si>
    <t>Summary of Project #2-5 - Clinton (Phase 1), EZT, Norwich (Phase 1), Zorra</t>
  </si>
  <si>
    <t>Details of Project 2-5</t>
  </si>
  <si>
    <t>Clinton HPS</t>
  </si>
  <si>
    <t>Clinton LED</t>
  </si>
  <si>
    <t>2013 Projects</t>
  </si>
  <si>
    <t>Clinton MH</t>
  </si>
  <si>
    <t>EZT LED</t>
  </si>
  <si>
    <t>EZT HPS</t>
  </si>
  <si>
    <t>Norwich LED</t>
  </si>
  <si>
    <t>Zorra LED</t>
  </si>
  <si>
    <t>Norwich HPS</t>
  </si>
  <si>
    <t>Zorra HPS</t>
  </si>
  <si>
    <t>Summary of Projects #6- 9 Aylmer, Ingersoll, Norwich (Phase 2), West Perth</t>
  </si>
  <si>
    <t>Details of Project 6-9</t>
  </si>
  <si>
    <t>Aylmer HPS</t>
  </si>
  <si>
    <t>Aylmer LED</t>
  </si>
  <si>
    <t>2014 Projects</t>
  </si>
  <si>
    <t>Ingersoll HPS</t>
  </si>
  <si>
    <t>Ingersoll LED</t>
  </si>
  <si>
    <t>West Perth HPS</t>
  </si>
  <si>
    <t>West Perth LED</t>
  </si>
  <si>
    <t>Summary of Project #10 - Clinton (Phase 2)</t>
  </si>
  <si>
    <t>Details of Project #10 (April 2018)</t>
  </si>
  <si>
    <t>Details of Project #10 (May 2018)</t>
  </si>
  <si>
    <t>Details of Project #10 (June 2018)</t>
  </si>
  <si>
    <t>Table 8-d:  2015 Projects</t>
  </si>
  <si>
    <t>Summary of Projects #9 West Perth</t>
  </si>
  <si>
    <t>Details of Project 9</t>
  </si>
  <si>
    <t>2015 Projects</t>
  </si>
  <si>
    <t>Table 8-c:  2014 Projects</t>
  </si>
  <si>
    <t>Table 8-e:  2018 Projects</t>
  </si>
  <si>
    <t>Gross kWh savings</t>
  </si>
  <si>
    <t>Net kWh savings</t>
  </si>
  <si>
    <t>Energy savings from streetlighting projects</t>
  </si>
  <si>
    <t>Less streetlights</t>
  </si>
  <si>
    <t>For the purposes of this application, the concern is persistence in 2016 and 2017. LRAMVA for prior years has already been disposed of. Persistence of 2011-2015 projects in 2018 is captured in the 2018 load forecast</t>
  </si>
  <si>
    <t>Notes:</t>
  </si>
  <si>
    <t>Value in 2012 is the kW rating of the bulbs (not kilowatt-months for billing purposes)</t>
  </si>
  <si>
    <t>Value in 2015 is the kW rating of the bulbs (not kilowatt-months for billing purposes)</t>
  </si>
  <si>
    <t>Cumulative gross kW reduction</t>
  </si>
  <si>
    <t>Net to Gross Ratio is for the ERII initiative; a project specific value is not available</t>
  </si>
  <si>
    <t>Net to Gross Ratio is for the Retrofit program; a project specific value is not available</t>
  </si>
  <si>
    <t>Note:</t>
  </si>
  <si>
    <t>Net to Gross Ratio is calculated by comparing the net results for the Retrofit program in the Participation and Cost Report to the gross values submitted by ERTH to the IESO.</t>
  </si>
  <si>
    <t>Cell Q136</t>
  </si>
  <si>
    <t>Rows 179,310,440</t>
  </si>
  <si>
    <t xml:space="preserve">Street light savings removed from ERII/Retrofit program </t>
  </si>
  <si>
    <t>AG267:271, AG398:AG401, AG530:AG532</t>
  </si>
  <si>
    <t>Street light demand reduction persistence is from Tab 8</t>
  </si>
  <si>
    <t>Rows 180, 181</t>
  </si>
  <si>
    <t>Where IESO showed adjustments in more than one year, each adjustment is shown separately</t>
  </si>
  <si>
    <t>Facilitates comparison with IESO reporting</t>
  </si>
  <si>
    <t>Rows 58,681</t>
  </si>
  <si>
    <t>Being dealt with as a special case, avoids double counting (see Tab 8)</t>
  </si>
  <si>
    <t>AG210:AG211, AG755, AG771:772</t>
  </si>
  <si>
    <t>Street light savings and persistence from Tab 8</t>
  </si>
  <si>
    <t>Being dealt with as a special case</t>
  </si>
  <si>
    <t>Q136</t>
  </si>
  <si>
    <t>Rows 59, 60</t>
  </si>
  <si>
    <t>8. Street Lights</t>
  </si>
  <si>
    <t>Entire tab</t>
  </si>
  <si>
    <t>Street light project details</t>
  </si>
  <si>
    <t>IESO did not estimate customer peak demand reductions; estimated from actual metered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</si>
</sst>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7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43" fontId="243" fillId="28" borderId="35" xfId="71" quotePrefix="1" applyFont="1" applyFill="1" applyBorder="1" applyAlignment="1" applyProtection="1">
      <alignment horizontal="center"/>
      <protection locked="0"/>
    </xf>
    <xf numFmtId="43" fontId="244" fillId="28" borderId="35" xfId="71" applyFont="1" applyFill="1" applyBorder="1" applyAlignment="1" applyProtection="1">
      <alignment horizontal="center"/>
      <protection locked="0"/>
    </xf>
    <xf numFmtId="43" fontId="5" fillId="28" borderId="35" xfId="71" applyFont="1" applyFill="1" applyBorder="1" applyProtection="1">
      <protection locked="0"/>
    </xf>
    <xf numFmtId="3" fontId="58" fillId="28" borderId="35" xfId="0" applyNumberFormat="1" applyFont="1" applyFill="1" applyBorder="1" applyAlignment="1" applyProtection="1">
      <alignment horizontal="center" vertical="center"/>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10" fontId="58" fillId="28" borderId="8" xfId="0" applyNumberFormat="1" applyFont="1" applyFill="1" applyBorder="1" applyAlignment="1">
      <alignment horizontal="center"/>
    </xf>
    <xf numFmtId="9" fontId="72" fillId="26" borderId="35" xfId="5151" applyNumberFormat="1" applyFont="1" applyFill="1" applyBorder="1" applyAlignment="1">
      <alignment horizontal="center" vertical="center" wrapText="1"/>
    </xf>
    <xf numFmtId="0" fontId="12" fillId="0" borderId="0" xfId="5"/>
    <xf numFmtId="175" fontId="241" fillId="2" borderId="0" xfId="5151" applyNumberFormat="1" applyFont="1" applyFill="1" applyAlignment="1">
      <alignment vertical="center"/>
    </xf>
    <xf numFmtId="0" fontId="12" fillId="2" borderId="0" xfId="5" applyFill="1"/>
    <xf numFmtId="0" fontId="5" fillId="28" borderId="35" xfId="5" applyFont="1" applyFill="1" applyBorder="1" applyProtection="1">
      <protection locked="0"/>
    </xf>
    <xf numFmtId="43" fontId="5" fillId="28" borderId="35" xfId="71" quotePrefix="1" applyFont="1" applyFill="1" applyBorder="1" applyProtection="1">
      <protection locked="0"/>
    </xf>
    <xf numFmtId="17" fontId="4" fillId="28" borderId="35" xfId="5" applyNumberFormat="1" applyFont="1" applyFill="1" applyBorder="1"/>
    <xf numFmtId="0" fontId="4" fillId="28" borderId="35" xfId="5" applyFont="1" applyFill="1" applyBorder="1" applyProtection="1">
      <protection locked="0"/>
    </xf>
    <xf numFmtId="40" fontId="243" fillId="28" borderId="35" xfId="5" quotePrefix="1" applyNumberFormat="1" applyFont="1" applyFill="1" applyBorder="1" applyAlignment="1" applyProtection="1">
      <alignment horizontal="center"/>
      <protection locked="0"/>
    </xf>
    <xf numFmtId="40" fontId="244" fillId="28" borderId="35" xfId="5" applyNumberFormat="1" applyFont="1" applyFill="1" applyBorder="1" applyAlignment="1" applyProtection="1">
      <alignment horizontal="center"/>
      <protection locked="0"/>
    </xf>
    <xf numFmtId="43" fontId="4" fillId="28" borderId="35" xfId="71" quotePrefix="1" applyFont="1" applyFill="1" applyBorder="1" applyProtection="1">
      <protection locked="0"/>
    </xf>
    <xf numFmtId="0" fontId="222" fillId="2" borderId="0" xfId="0"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0" fontId="222" fillId="2" borderId="89" xfId="0" applyNumberFormat="1" applyFont="1" applyFill="1" applyBorder="1" applyAlignment="1" applyProtection="1">
      <alignment vertical="top"/>
      <protection locked="0"/>
    </xf>
    <xf numFmtId="9" fontId="45" fillId="28" borderId="0" xfId="72" applyFont="1" applyFill="1" applyBorder="1" applyAlignment="1">
      <alignment horizontal="center" vertical="center"/>
    </xf>
    <xf numFmtId="181" fontId="0" fillId="2" borderId="0" xfId="71" applyNumberFormat="1" applyFont="1" applyFill="1"/>
    <xf numFmtId="181" fontId="1" fillId="28" borderId="35" xfId="71" quotePrefix="1" applyNumberFormat="1" applyFont="1" applyFill="1" applyBorder="1" applyAlignment="1" applyProtection="1">
      <alignment horizontal="center"/>
      <protection locked="0"/>
    </xf>
    <xf numFmtId="181" fontId="5" fillId="28" borderId="35" xfId="0" applyNumberFormat="1" applyFont="1" applyFill="1" applyBorder="1" applyProtection="1">
      <protection locked="0"/>
    </xf>
    <xf numFmtId="181" fontId="4" fillId="28" borderId="35" xfId="71" quotePrefix="1" applyNumberFormat="1" applyFont="1" applyFill="1" applyBorder="1" applyProtection="1">
      <protection locked="0"/>
    </xf>
    <xf numFmtId="0" fontId="0" fillId="0" borderId="0" xfId="0" applyBorder="1" applyAlignment="1">
      <alignment horizontal="center" vertical="center" wrapText="1"/>
    </xf>
    <xf numFmtId="0" fontId="0" fillId="2" borderId="0" xfId="0" quotePrefix="1" applyFill="1"/>
    <xf numFmtId="3" fontId="0" fillId="0" borderId="0" xfId="0" applyNumberFormat="1"/>
    <xf numFmtId="286" fontId="41" fillId="2" borderId="0" xfId="0" applyNumberFormat="1" applyFont="1" applyFill="1" applyBorder="1" applyAlignment="1" applyProtection="1">
      <alignment horizontal="center" vertical="center"/>
      <protection locked="0"/>
    </xf>
    <xf numFmtId="173" fontId="41" fillId="2" borderId="0" xfId="71" applyNumberFormat="1" applyFont="1" applyFill="1" applyBorder="1" applyAlignment="1" applyProtection="1">
      <alignment horizontal="center" vertical="center"/>
      <protection locked="0"/>
    </xf>
    <xf numFmtId="173" fontId="42" fillId="2" borderId="0" xfId="71" applyNumberFormat="1" applyFont="1" applyFill="1" applyBorder="1" applyAlignment="1" applyProtection="1">
      <alignment horizontal="center" vertical="center"/>
      <protection locked="0"/>
    </xf>
    <xf numFmtId="173" fontId="42" fillId="2" borderId="0" xfId="0" applyNumberFormat="1" applyFont="1" applyFill="1" applyBorder="1" applyAlignment="1" applyProtection="1">
      <alignment horizontal="center" vertical="center"/>
      <protection locked="0"/>
    </xf>
    <xf numFmtId="287" fontId="42" fillId="2" borderId="0" xfId="70" applyNumberFormat="1" applyFont="1" applyFill="1" applyBorder="1" applyAlignment="1" applyProtection="1">
      <alignment horizontal="center" vertical="center"/>
      <protection locked="0"/>
    </xf>
    <xf numFmtId="172" fontId="42" fillId="2" borderId="0" xfId="0" applyNumberFormat="1" applyFont="1" applyFill="1" applyBorder="1" applyAlignment="1" applyProtection="1">
      <alignment horizontal="center" vertical="center"/>
      <protection locked="0"/>
    </xf>
    <xf numFmtId="3" fontId="41" fillId="28" borderId="35" xfId="0" applyNumberFormat="1" applyFont="1" applyFill="1" applyBorder="1" applyAlignment="1" applyProtection="1">
      <alignment horizontal="center" vertical="center"/>
      <protection locked="0"/>
    </xf>
    <xf numFmtId="0" fontId="5" fillId="28" borderId="35" xfId="0" applyFont="1" applyFill="1" applyBorder="1"/>
    <xf numFmtId="40" fontId="5" fillId="28" borderId="35" xfId="0" applyNumberFormat="1" applyFont="1" applyFill="1" applyBorder="1" applyAlignment="1" applyProtection="1">
      <alignment horizontal="center"/>
      <protection locked="0"/>
    </xf>
    <xf numFmtId="0" fontId="7" fillId="28" borderId="35" xfId="5" applyFont="1" applyFill="1" applyBorder="1" applyProtection="1">
      <protection locked="0"/>
    </xf>
    <xf numFmtId="17" fontId="7" fillId="28" borderId="35" xfId="5" applyNumberFormat="1" applyFont="1" applyFill="1" applyBorder="1"/>
    <xf numFmtId="9" fontId="5" fillId="28" borderId="35" xfId="72" applyFont="1" applyFill="1" applyBorder="1" applyProtection="1">
      <protection locked="0"/>
    </xf>
    <xf numFmtId="181" fontId="0" fillId="2" borderId="35" xfId="71" applyNumberFormat="1" applyFont="1" applyFill="1" applyBorder="1"/>
    <xf numFmtId="181" fontId="5" fillId="28" borderId="35" xfId="71" applyNumberFormat="1" applyFont="1" applyFill="1" applyBorder="1" applyProtection="1">
      <protection locked="0"/>
    </xf>
    <xf numFmtId="9" fontId="5" fillId="28" borderId="35" xfId="72" applyFont="1" applyFill="1" applyBorder="1" applyAlignment="1" applyProtection="1">
      <alignment horizontal="center"/>
      <protection locked="0"/>
    </xf>
    <xf numFmtId="0" fontId="222" fillId="2" borderId="89" xfId="0" applyFont="1" applyFill="1" applyBorder="1" applyAlignment="1" applyProtection="1">
      <alignment vertical="top"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center"/>
    </xf>
    <xf numFmtId="0" fontId="0" fillId="28" borderId="134" xfId="0" applyFill="1" applyBorder="1" applyAlignment="1">
      <alignment horizontal="left" vertical="center"/>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120" xfId="5151" applyNumberFormat="1" applyFont="1" applyFill="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175" fontId="241" fillId="2" borderId="0" xfId="5151" applyNumberFormat="1" applyFont="1" applyFill="1" applyAlignment="1">
      <alignment vertical="center" wrapText="1"/>
    </xf>
    <xf numFmtId="0" fontId="0" fillId="0" borderId="0" xfId="0" applyAlignment="1">
      <alignment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20588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17341" cy="23394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30480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30480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30480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30480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30480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8446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166082"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858110"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478367</xdr:colOff>
      <xdr:row>1</xdr:row>
      <xdr:rowOff>96308</xdr:rowOff>
    </xdr:from>
    <xdr:to>
      <xdr:col>23</xdr:col>
      <xdr:colOff>68086</xdr:colOff>
      <xdr:row>11</xdr:row>
      <xdr:rowOff>85725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8367" y="293864"/>
          <a:ext cx="19655719" cy="1964972"/>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478367</xdr:colOff>
      <xdr:row>1</xdr:row>
      <xdr:rowOff>96308</xdr:rowOff>
    </xdr:from>
    <xdr:to>
      <xdr:col>23</xdr:col>
      <xdr:colOff>68086</xdr:colOff>
      <xdr:row>11</xdr:row>
      <xdr:rowOff>85725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8367" y="286808"/>
          <a:ext cx="19592219" cy="1894417"/>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80" zoomScaleNormal="8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98" t="s">
        <v>174</v>
      </c>
      <c r="C3" s="798"/>
    </row>
    <row r="4" spans="1:3" ht="11.25" customHeight="1"/>
    <row r="5" spans="1:3" s="30" customFormat="1" ht="25.5" customHeight="1">
      <c r="B5" s="60" t="s">
        <v>419</v>
      </c>
      <c r="C5" s="60" t="s">
        <v>173</v>
      </c>
    </row>
    <row r="6" spans="1:3" s="176" customFormat="1" ht="48" customHeight="1">
      <c r="A6" s="241"/>
      <c r="B6" s="618" t="s">
        <v>170</v>
      </c>
      <c r="C6" s="671" t="s">
        <v>602</v>
      </c>
    </row>
    <row r="7" spans="1:3" s="176" customFormat="1" ht="21" customHeight="1">
      <c r="A7" s="241"/>
      <c r="B7" s="612" t="s">
        <v>551</v>
      </c>
      <c r="C7" s="672" t="s">
        <v>615</v>
      </c>
    </row>
    <row r="8" spans="1:3" s="176" customFormat="1" ht="32.25" customHeight="1">
      <c r="B8" s="612" t="s">
        <v>367</v>
      </c>
      <c r="C8" s="673" t="s">
        <v>603</v>
      </c>
    </row>
    <row r="9" spans="1:3" s="176" customFormat="1" ht="27.75" customHeight="1">
      <c r="B9" s="612" t="s">
        <v>169</v>
      </c>
      <c r="C9" s="673" t="s">
        <v>604</v>
      </c>
    </row>
    <row r="10" spans="1:3" s="176" customFormat="1" ht="33" customHeight="1">
      <c r="B10" s="612" t="s">
        <v>600</v>
      </c>
      <c r="C10" s="672" t="s">
        <v>608</v>
      </c>
    </row>
    <row r="11" spans="1:3" s="176" customFormat="1" ht="26.25" customHeight="1">
      <c r="B11" s="627" t="s">
        <v>368</v>
      </c>
      <c r="C11" s="675" t="s">
        <v>605</v>
      </c>
    </row>
    <row r="12" spans="1:3" s="176" customFormat="1" ht="39.75" customHeight="1">
      <c r="B12" s="612" t="s">
        <v>369</v>
      </c>
      <c r="C12" s="673" t="s">
        <v>606</v>
      </c>
    </row>
    <row r="13" spans="1:3" s="176" customFormat="1" ht="18" customHeight="1">
      <c r="B13" s="612" t="s">
        <v>370</v>
      </c>
      <c r="C13" s="673" t="s">
        <v>607</v>
      </c>
    </row>
    <row r="14" spans="1:3" s="176" customFormat="1" ht="13.5" customHeight="1">
      <c r="B14" s="612"/>
      <c r="C14" s="674"/>
    </row>
    <row r="15" spans="1:3" s="176" customFormat="1" ht="18" customHeight="1">
      <c r="B15" s="612" t="s">
        <v>670</v>
      </c>
      <c r="C15" s="672" t="s">
        <v>668</v>
      </c>
    </row>
    <row r="16" spans="1:3" s="176" customFormat="1" ht="8.25" customHeight="1">
      <c r="B16" s="612"/>
      <c r="C16" s="674"/>
    </row>
    <row r="17" spans="2:3" s="176" customFormat="1" ht="33" customHeight="1">
      <c r="B17" s="676" t="s">
        <v>601</v>
      </c>
      <c r="C17" s="677" t="s">
        <v>669</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9"/>
  <sheetViews>
    <sheetView zoomScale="80" zoomScaleNormal="80" workbookViewId="0">
      <pane ySplit="16" topLeftCell="A17" activePane="bottomLeft" state="frozen"/>
      <selection pane="bottomLeft" activeCell="R19" sqref="R19"/>
    </sheetView>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560</v>
      </c>
      <c r="C16" s="805" t="s">
        <v>504</v>
      </c>
      <c r="D16" s="806"/>
      <c r="E16" s="806"/>
      <c r="F16" s="806"/>
      <c r="G16" s="806"/>
      <c r="H16" s="806"/>
      <c r="I16" s="806"/>
      <c r="J16" s="806"/>
      <c r="K16" s="806"/>
      <c r="L16" s="806"/>
      <c r="M16" s="806"/>
      <c r="N16" s="806"/>
      <c r="O16" s="806"/>
      <c r="P16" s="806"/>
      <c r="Q16" s="806"/>
      <c r="R16" s="806"/>
      <c r="S16" s="806"/>
      <c r="T16" s="806"/>
      <c r="U16" s="806"/>
    </row>
    <row r="17" spans="2:21" ht="55.5" customHeight="1">
      <c r="B17" s="706" t="s">
        <v>637</v>
      </c>
      <c r="C17" s="807" t="s">
        <v>703</v>
      </c>
      <c r="D17" s="807"/>
      <c r="E17" s="807"/>
      <c r="F17" s="807"/>
      <c r="G17" s="807"/>
      <c r="H17" s="807"/>
      <c r="I17" s="807"/>
      <c r="J17" s="807"/>
      <c r="K17" s="807"/>
      <c r="L17" s="807"/>
      <c r="M17" s="807"/>
      <c r="N17" s="807"/>
      <c r="O17" s="807"/>
      <c r="P17" s="807"/>
      <c r="Q17" s="807"/>
      <c r="R17" s="807"/>
      <c r="S17" s="807"/>
      <c r="T17" s="807"/>
      <c r="U17" s="808"/>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641</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638</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01" t="s">
        <v>639</v>
      </c>
      <c r="D23" s="801"/>
      <c r="E23" s="801"/>
      <c r="F23" s="801"/>
      <c r="G23" s="801"/>
      <c r="H23" s="801"/>
      <c r="I23" s="801"/>
      <c r="J23" s="801"/>
      <c r="K23" s="801"/>
      <c r="L23" s="801"/>
      <c r="M23" s="801"/>
      <c r="N23" s="801"/>
      <c r="O23" s="801"/>
      <c r="P23" s="801"/>
      <c r="Q23" s="801"/>
      <c r="R23" s="801"/>
      <c r="S23" s="801"/>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642</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01" t="s">
        <v>640</v>
      </c>
      <c r="D27" s="801"/>
      <c r="E27" s="801"/>
      <c r="F27" s="801"/>
      <c r="G27" s="801"/>
      <c r="H27" s="801"/>
      <c r="I27" s="801"/>
      <c r="J27" s="801"/>
      <c r="K27" s="801"/>
      <c r="L27" s="801"/>
      <c r="M27" s="801"/>
      <c r="N27" s="801"/>
      <c r="O27" s="801"/>
      <c r="P27" s="801"/>
      <c r="Q27" s="801"/>
      <c r="R27" s="801"/>
      <c r="S27" s="801"/>
      <c r="T27" s="801"/>
      <c r="U27" s="802"/>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01" t="s">
        <v>643</v>
      </c>
      <c r="D29" s="801"/>
      <c r="E29" s="801"/>
      <c r="F29" s="801"/>
      <c r="G29" s="801"/>
      <c r="H29" s="801"/>
      <c r="I29" s="801"/>
      <c r="J29" s="801"/>
      <c r="K29" s="801"/>
      <c r="L29" s="801"/>
      <c r="M29" s="801"/>
      <c r="N29" s="801"/>
      <c r="O29" s="801"/>
      <c r="P29" s="801"/>
      <c r="Q29" s="801"/>
      <c r="R29" s="801"/>
      <c r="S29" s="801"/>
      <c r="T29" s="801"/>
      <c r="U29" s="802"/>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644</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645</v>
      </c>
      <c r="C33" s="809" t="s">
        <v>646</v>
      </c>
      <c r="D33" s="809"/>
      <c r="E33" s="809"/>
      <c r="F33" s="809"/>
      <c r="G33" s="809"/>
      <c r="H33" s="809"/>
      <c r="I33" s="809"/>
      <c r="J33" s="809"/>
      <c r="K33" s="809"/>
      <c r="L33" s="809"/>
      <c r="M33" s="809"/>
      <c r="N33" s="809"/>
      <c r="O33" s="809"/>
      <c r="P33" s="809"/>
      <c r="Q33" s="809"/>
      <c r="R33" s="809"/>
      <c r="S33" s="809"/>
      <c r="T33" s="809"/>
      <c r="U33" s="81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647</v>
      </c>
      <c r="C35" s="720" t="s">
        <v>648</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649</v>
      </c>
      <c r="C37" s="803" t="s">
        <v>650</v>
      </c>
      <c r="D37" s="803"/>
      <c r="E37" s="803"/>
      <c r="F37" s="803"/>
      <c r="G37" s="803"/>
      <c r="H37" s="803"/>
      <c r="I37" s="803"/>
      <c r="J37" s="803"/>
      <c r="K37" s="803"/>
      <c r="L37" s="803"/>
      <c r="M37" s="803"/>
      <c r="N37" s="803"/>
      <c r="O37" s="803"/>
      <c r="P37" s="803"/>
      <c r="Q37" s="803"/>
      <c r="R37" s="803"/>
      <c r="S37" s="803"/>
      <c r="T37" s="803"/>
      <c r="U37" s="804"/>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651</v>
      </c>
      <c r="C39" s="722" t="s">
        <v>652</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653</v>
      </c>
      <c r="C41" s="811" t="s">
        <v>654</v>
      </c>
      <c r="D41" s="811"/>
      <c r="E41" s="811"/>
      <c r="F41" s="811"/>
      <c r="G41" s="811"/>
      <c r="H41" s="811"/>
      <c r="I41" s="811"/>
      <c r="J41" s="811"/>
      <c r="K41" s="811"/>
      <c r="L41" s="811"/>
      <c r="M41" s="811"/>
      <c r="N41" s="811"/>
      <c r="O41" s="811"/>
      <c r="P41" s="811"/>
      <c r="Q41" s="811"/>
      <c r="R41" s="811"/>
      <c r="S41" s="811"/>
      <c r="T41" s="811"/>
      <c r="U41" s="812"/>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655</v>
      </c>
      <c r="C43" s="720" t="s">
        <v>656</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99" t="s">
        <v>672</v>
      </c>
      <c r="D45" s="799"/>
      <c r="E45" s="799"/>
      <c r="F45" s="799"/>
      <c r="G45" s="799"/>
      <c r="H45" s="799"/>
      <c r="I45" s="799"/>
      <c r="J45" s="799"/>
      <c r="K45" s="799"/>
      <c r="L45" s="799"/>
      <c r="M45" s="799"/>
      <c r="N45" s="799"/>
      <c r="O45" s="799"/>
      <c r="P45" s="799"/>
      <c r="Q45" s="799"/>
      <c r="R45" s="799"/>
      <c r="S45" s="799"/>
      <c r="T45" s="799"/>
      <c r="U45" s="800"/>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99" t="s">
        <v>657</v>
      </c>
      <c r="D47" s="799"/>
      <c r="E47" s="799"/>
      <c r="F47" s="799"/>
      <c r="G47" s="799"/>
      <c r="H47" s="799"/>
      <c r="I47" s="799"/>
      <c r="J47" s="799"/>
      <c r="K47" s="799"/>
      <c r="L47" s="799"/>
      <c r="M47" s="799"/>
      <c r="N47" s="799"/>
      <c r="O47" s="799"/>
      <c r="P47" s="799"/>
      <c r="Q47" s="799"/>
      <c r="R47" s="799"/>
      <c r="S47" s="799"/>
      <c r="T47" s="799"/>
      <c r="U47" s="800"/>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99" t="s">
        <v>658</v>
      </c>
      <c r="D49" s="799"/>
      <c r="E49" s="799"/>
      <c r="F49" s="799"/>
      <c r="G49" s="799"/>
      <c r="H49" s="799"/>
      <c r="I49" s="799"/>
      <c r="J49" s="799"/>
      <c r="K49" s="799"/>
      <c r="L49" s="799"/>
      <c r="M49" s="799"/>
      <c r="N49" s="799"/>
      <c r="O49" s="799"/>
      <c r="P49" s="799"/>
      <c r="Q49" s="799"/>
      <c r="R49" s="799"/>
      <c r="S49" s="799"/>
      <c r="T49" s="799"/>
      <c r="U49" s="800"/>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99" t="s">
        <v>659</v>
      </c>
      <c r="D51" s="799"/>
      <c r="E51" s="799"/>
      <c r="F51" s="799"/>
      <c r="G51" s="799"/>
      <c r="H51" s="799"/>
      <c r="I51" s="799"/>
      <c r="J51" s="799"/>
      <c r="K51" s="799"/>
      <c r="L51" s="799"/>
      <c r="M51" s="799"/>
      <c r="N51" s="799"/>
      <c r="O51" s="799"/>
      <c r="P51" s="799"/>
      <c r="Q51" s="799"/>
      <c r="R51" s="799"/>
      <c r="S51" s="799"/>
      <c r="T51" s="799"/>
      <c r="U51" s="800"/>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01" t="s">
        <v>671</v>
      </c>
      <c r="D53" s="801"/>
      <c r="E53" s="801"/>
      <c r="F53" s="801"/>
      <c r="G53" s="801"/>
      <c r="H53" s="801"/>
      <c r="I53" s="801"/>
      <c r="J53" s="801"/>
      <c r="K53" s="801"/>
      <c r="L53" s="801"/>
      <c r="M53" s="801"/>
      <c r="N53" s="801"/>
      <c r="O53" s="801"/>
      <c r="P53" s="801"/>
      <c r="Q53" s="801"/>
      <c r="R53" s="801"/>
      <c r="S53" s="801"/>
      <c r="T53" s="801"/>
      <c r="U53" s="802"/>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660</v>
      </c>
      <c r="C55" s="803" t="s">
        <v>661</v>
      </c>
      <c r="D55" s="803"/>
      <c r="E55" s="803"/>
      <c r="F55" s="803"/>
      <c r="G55" s="803"/>
      <c r="H55" s="803"/>
      <c r="I55" s="803"/>
      <c r="J55" s="803"/>
      <c r="K55" s="803"/>
      <c r="L55" s="803"/>
      <c r="M55" s="803"/>
      <c r="N55" s="803"/>
      <c r="O55" s="803"/>
      <c r="P55" s="803"/>
      <c r="Q55" s="803"/>
      <c r="R55" s="803"/>
      <c r="S55" s="803"/>
      <c r="T55" s="803"/>
      <c r="U55" s="804"/>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662</v>
      </c>
      <c r="C57" s="803" t="s">
        <v>663</v>
      </c>
      <c r="D57" s="803"/>
      <c r="E57" s="803"/>
      <c r="F57" s="803"/>
      <c r="G57" s="803"/>
      <c r="H57" s="803"/>
      <c r="I57" s="803"/>
      <c r="J57" s="803"/>
      <c r="K57" s="803"/>
      <c r="L57" s="803"/>
      <c r="M57" s="803"/>
      <c r="N57" s="803"/>
      <c r="O57" s="803"/>
      <c r="P57" s="803"/>
      <c r="Q57" s="803"/>
      <c r="R57" s="803"/>
      <c r="S57" s="803"/>
      <c r="T57" s="803"/>
      <c r="U57" s="804"/>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664</v>
      </c>
      <c r="C59" s="727" t="s">
        <v>665</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0" zoomScaleNormal="80" workbookViewId="0">
      <selection activeCell="E11" sqref="E11"/>
    </sheetView>
  </sheetViews>
  <sheetFormatPr defaultColWidth="9.109375" defaultRowHeight="15.6"/>
  <cols>
    <col min="1" max="1" width="3.109375" style="12" customWidth="1"/>
    <col min="2" max="2" width="61.6640625" style="10" customWidth="1"/>
    <col min="3" max="3" width="58.6640625" style="12" customWidth="1"/>
    <col min="4" max="4" width="62.44140625" style="12" customWidth="1"/>
    <col min="5" max="5" width="53.4414062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14" t="s">
        <v>693</v>
      </c>
      <c r="C3" s="815"/>
      <c r="D3" s="815"/>
      <c r="E3" s="815"/>
      <c r="F3" s="816"/>
      <c r="G3" s="122"/>
    </row>
    <row r="4" spans="2:20" ht="16.5" customHeight="1">
      <c r="B4" s="817"/>
      <c r="C4" s="818"/>
      <c r="D4" s="818"/>
      <c r="E4" s="818"/>
      <c r="F4" s="819"/>
      <c r="G4" s="122"/>
    </row>
    <row r="5" spans="2:20" ht="71.25" customHeight="1">
      <c r="B5" s="817"/>
      <c r="C5" s="818"/>
      <c r="D5" s="818"/>
      <c r="E5" s="818"/>
      <c r="F5" s="819"/>
      <c r="G5" s="122"/>
    </row>
    <row r="6" spans="2:20" ht="21.75" customHeight="1">
      <c r="B6" s="820"/>
      <c r="C6" s="821"/>
      <c r="D6" s="821"/>
      <c r="E6" s="821"/>
      <c r="F6" s="822"/>
      <c r="G6" s="122"/>
    </row>
    <row r="8" spans="2:20" ht="21">
      <c r="B8" s="813" t="s">
        <v>480</v>
      </c>
      <c r="C8" s="813"/>
      <c r="D8" s="813"/>
      <c r="E8" s="813"/>
      <c r="F8" s="813"/>
      <c r="G8" s="81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c r="C13" s="124" t="s">
        <v>631</v>
      </c>
      <c r="G13" s="109"/>
      <c r="L13" s="33"/>
      <c r="M13" s="33"/>
      <c r="N13" s="33"/>
      <c r="O13" s="33"/>
      <c r="P13" s="33"/>
      <c r="Q13" s="68"/>
      <c r="S13" s="8"/>
      <c r="T13" s="8"/>
    </row>
    <row r="14" spans="2:20" s="9" customFormat="1" ht="26.25" customHeight="1" thickBot="1">
      <c r="B14" s="102"/>
      <c r="C14" s="172" t="s">
        <v>626</v>
      </c>
      <c r="G14" s="123"/>
      <c r="L14" s="33"/>
      <c r="M14" s="33"/>
      <c r="N14" s="33"/>
      <c r="O14" s="33"/>
      <c r="P14" s="33"/>
      <c r="Q14" s="68"/>
      <c r="S14" s="8"/>
      <c r="T14" s="8"/>
    </row>
    <row r="15" spans="2:20" s="9" customFormat="1" ht="26.25" customHeight="1" thickBot="1">
      <c r="B15" s="102"/>
      <c r="C15" s="172" t="s">
        <v>627</v>
      </c>
      <c r="G15" s="123"/>
      <c r="L15" s="33"/>
      <c r="M15" s="33"/>
      <c r="N15" s="33"/>
      <c r="O15" s="33"/>
      <c r="P15" s="33"/>
      <c r="Q15" s="68"/>
      <c r="S15" s="8"/>
      <c r="T15" s="8"/>
    </row>
    <row r="16" spans="2:20" s="9" customFormat="1" ht="26.25" customHeight="1" thickBot="1">
      <c r="B16" s="102"/>
      <c r="C16" s="172" t="s">
        <v>628</v>
      </c>
      <c r="G16" s="123"/>
      <c r="L16" s="33"/>
      <c r="M16" s="33"/>
      <c r="N16" s="33"/>
      <c r="O16" s="33"/>
      <c r="P16" s="33"/>
      <c r="Q16" s="68"/>
      <c r="S16" s="8"/>
      <c r="T16" s="8"/>
    </row>
    <row r="17" spans="2:20" s="9" customFormat="1" ht="26.25" customHeight="1" thickBot="1">
      <c r="B17" s="102"/>
      <c r="C17" s="124" t="s">
        <v>629</v>
      </c>
      <c r="G17" s="109"/>
      <c r="L17" s="33"/>
      <c r="M17" s="33"/>
      <c r="N17" s="33"/>
      <c r="O17" s="33"/>
      <c r="P17" s="33"/>
      <c r="Q17" s="68"/>
      <c r="S17" s="8"/>
      <c r="T17" s="8"/>
    </row>
    <row r="18" spans="2:20" s="9" customFormat="1" ht="26.25" customHeight="1" thickBot="1">
      <c r="B18" s="102"/>
      <c r="C18" s="124" t="s">
        <v>630</v>
      </c>
      <c r="G18" s="123"/>
      <c r="L18" s="33"/>
      <c r="M18" s="33"/>
      <c r="N18" s="33"/>
      <c r="O18" s="33"/>
      <c r="P18" s="33"/>
      <c r="Q18" s="68"/>
      <c r="S18" s="8"/>
      <c r="T18" s="8"/>
    </row>
    <row r="19" spans="2:20" s="9" customFormat="1" ht="26.25" customHeight="1" thickBot="1">
      <c r="B19" s="102"/>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591</v>
      </c>
      <c r="F22" s="656" t="s">
        <v>447</v>
      </c>
      <c r="G22" s="174"/>
      <c r="M22" s="645"/>
      <c r="T22" s="645"/>
    </row>
    <row r="23" spans="2:20" s="103" customFormat="1" ht="35.25" customHeight="1">
      <c r="B23" s="648" t="s">
        <v>457</v>
      </c>
      <c r="C23" s="654" t="s">
        <v>437</v>
      </c>
      <c r="D23" s="657" t="s">
        <v>443</v>
      </c>
      <c r="E23" s="661" t="s">
        <v>591</v>
      </c>
      <c r="F23" s="657" t="s">
        <v>447</v>
      </c>
      <c r="G23" s="174"/>
      <c r="M23" s="645"/>
      <c r="T23" s="645"/>
    </row>
    <row r="24" spans="2:20" s="103" customFormat="1" ht="34.5" customHeight="1">
      <c r="B24" s="648" t="s">
        <v>454</v>
      </c>
      <c r="C24" s="654" t="s">
        <v>437</v>
      </c>
      <c r="D24" s="657" t="s">
        <v>444</v>
      </c>
      <c r="E24" s="661" t="s">
        <v>591</v>
      </c>
      <c r="F24" s="657" t="s">
        <v>447</v>
      </c>
      <c r="G24" s="174"/>
      <c r="M24" s="645"/>
      <c r="T24" s="645"/>
    </row>
    <row r="25" spans="2:20" s="103" customFormat="1" ht="32.25" customHeight="1">
      <c r="B25" s="649" t="s">
        <v>455</v>
      </c>
      <c r="C25" s="654" t="s">
        <v>436</v>
      </c>
      <c r="D25" s="657" t="s">
        <v>445</v>
      </c>
      <c r="E25" s="662" t="s">
        <v>610</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4414062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574</v>
      </c>
      <c r="H1" s="120" t="s">
        <v>585</v>
      </c>
    </row>
    <row r="2" spans="1:8">
      <c r="A2" s="12" t="s">
        <v>29</v>
      </c>
      <c r="B2" s="12" t="s">
        <v>27</v>
      </c>
      <c r="C2" s="10">
        <v>2006</v>
      </c>
      <c r="D2" s="12" t="s">
        <v>415</v>
      </c>
      <c r="E2" s="10">
        <f>'2. LRAMVA Threshold'!D9</f>
        <v>2012</v>
      </c>
      <c r="F2" s="26" t="s">
        <v>170</v>
      </c>
      <c r="G2" s="12" t="s">
        <v>575</v>
      </c>
      <c r="H2" s="12" t="s">
        <v>593</v>
      </c>
    </row>
    <row r="3" spans="1:8">
      <c r="A3" s="12" t="s">
        <v>371</v>
      </c>
      <c r="B3" s="12" t="s">
        <v>27</v>
      </c>
      <c r="C3" s="10">
        <v>2007</v>
      </c>
      <c r="D3" s="12" t="s">
        <v>416</v>
      </c>
      <c r="E3" s="10">
        <f>'2. LRAMVA Threshold'!D24</f>
        <v>2018</v>
      </c>
      <c r="F3" s="12" t="s">
        <v>549</v>
      </c>
      <c r="G3" s="12" t="s">
        <v>576</v>
      </c>
      <c r="H3" s="12" t="s">
        <v>586</v>
      </c>
    </row>
    <row r="4" spans="1:8">
      <c r="A4" s="12" t="s">
        <v>372</v>
      </c>
      <c r="B4" s="12" t="s">
        <v>28</v>
      </c>
      <c r="C4" s="10">
        <v>2008</v>
      </c>
      <c r="D4" s="12" t="s">
        <v>417</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557</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abSelected="1" zoomScale="82" zoomScaleNormal="82" workbookViewId="0">
      <selection activeCell="H15" sqref="H15"/>
    </sheetView>
  </sheetViews>
  <sheetFormatPr defaultColWidth="9.109375" defaultRowHeight="15.6"/>
  <cols>
    <col min="1" max="1" width="2.6640625" style="9" customWidth="1"/>
    <col min="2" max="2" width="33.44140625" style="9" customWidth="1"/>
    <col min="3" max="4" width="29.44140625" style="9" customWidth="1"/>
    <col min="5" max="5" width="24.44140625" style="17" customWidth="1"/>
    <col min="6" max="6" width="34.44140625" style="9" customWidth="1"/>
    <col min="7" max="7" width="27.4414062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20.88671875" style="9" customWidth="1"/>
    <col min="19" max="19" width="17.109375" style="9" customWidth="1"/>
    <col min="20" max="20" width="13.6640625" style="8" customWidth="1"/>
    <col min="21" max="21" width="6.33203125" style="8" customWidth="1"/>
    <col min="22" max="22" width="13.4414062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716</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705</v>
      </c>
      <c r="E14" s="130"/>
      <c r="F14" s="124" t="s">
        <v>547</v>
      </c>
      <c r="H14" s="542" t="s">
        <v>708</v>
      </c>
      <c r="J14" s="124" t="s">
        <v>514</v>
      </c>
      <c r="L14" s="132"/>
      <c r="N14" s="103"/>
      <c r="Q14" s="99"/>
      <c r="R14" s="96"/>
    </row>
    <row r="15" spans="2:22" ht="26.25" customHeight="1" thickBot="1">
      <c r="B15" s="124" t="s">
        <v>423</v>
      </c>
      <c r="C15" s="106"/>
      <c r="D15" s="542" t="s">
        <v>706</v>
      </c>
      <c r="F15" s="124" t="s">
        <v>413</v>
      </c>
      <c r="G15" s="127"/>
      <c r="H15" s="542" t="s">
        <v>704</v>
      </c>
      <c r="I15" s="17"/>
      <c r="J15" s="124" t="s">
        <v>515</v>
      </c>
      <c r="L15" s="132"/>
      <c r="M15" s="103"/>
      <c r="Q15" s="108"/>
      <c r="R15" s="96"/>
    </row>
    <row r="16" spans="2:22" ht="28.5" customHeight="1" thickBot="1">
      <c r="B16" s="124" t="s">
        <v>453</v>
      </c>
      <c r="C16" s="106"/>
      <c r="D16" s="543">
        <v>2016</v>
      </c>
      <c r="E16" s="103"/>
      <c r="F16" s="124" t="s">
        <v>433</v>
      </c>
      <c r="G16" s="125"/>
      <c r="H16" s="543" t="s">
        <v>717</v>
      </c>
      <c r="I16" s="103"/>
      <c r="K16" s="195"/>
      <c r="L16" s="195"/>
      <c r="M16" s="195"/>
      <c r="N16" s="195"/>
      <c r="Q16" s="115"/>
      <c r="R16" s="96"/>
    </row>
    <row r="17" spans="1:21" ht="29.25" customHeight="1">
      <c r="B17" s="124" t="s">
        <v>420</v>
      </c>
      <c r="C17" s="106"/>
      <c r="D17" s="733">
        <v>360312.24</v>
      </c>
      <c r="E17" s="121"/>
      <c r="F17" s="740" t="s">
        <v>675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564658.54309852293</v>
      </c>
      <c r="I19" s="17"/>
      <c r="J19" s="115"/>
      <c r="K19" s="115"/>
      <c r="L19" s="115"/>
      <c r="M19" s="115"/>
      <c r="N19" s="115"/>
      <c r="P19" s="115"/>
      <c r="Q19" s="115"/>
      <c r="R19" s="96"/>
    </row>
    <row r="20" spans="1:21" ht="27.75" customHeight="1" thickBot="1">
      <c r="E20" s="9"/>
      <c r="F20" s="124" t="s">
        <v>435</v>
      </c>
      <c r="G20" s="603" t="s">
        <v>364</v>
      </c>
      <c r="H20" s="131">
        <f>-SUM(R55,R58,R61,R64,R67,R70,R73,R76)</f>
        <v>152244.02749999997</v>
      </c>
      <c r="I20" s="17"/>
      <c r="J20" s="115"/>
      <c r="P20" s="115"/>
      <c r="Q20" s="115"/>
      <c r="R20" s="96"/>
    </row>
    <row r="21" spans="1:21" ht="27.75" customHeight="1" thickBot="1">
      <c r="C21" s="32"/>
      <c r="D21" s="32"/>
      <c r="E21" s="32"/>
      <c r="F21" s="124" t="s">
        <v>408</v>
      </c>
      <c r="G21" s="603" t="s">
        <v>365</v>
      </c>
      <c r="H21" s="188">
        <f>R84</f>
        <v>21512.434261166716</v>
      </c>
      <c r="I21" s="103"/>
      <c r="P21" s="115"/>
      <c r="Q21" s="115"/>
      <c r="R21" s="96"/>
    </row>
    <row r="22" spans="1:21" ht="27.75" customHeight="1">
      <c r="C22" s="32"/>
      <c r="D22" s="32"/>
      <c r="E22" s="32"/>
      <c r="F22" s="124" t="s">
        <v>509</v>
      </c>
      <c r="G22" s="603" t="s">
        <v>448</v>
      </c>
      <c r="H22" s="188">
        <f>H19-H20+H21</f>
        <v>433926.94985968969</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5" t="s">
        <v>682</v>
      </c>
      <c r="C26" s="825"/>
      <c r="D26" s="825"/>
      <c r="E26" s="825"/>
      <c r="F26" s="825"/>
      <c r="G26" s="825"/>
    </row>
    <row r="27" spans="1:21" ht="14.25" customHeight="1">
      <c r="A27" s="28"/>
      <c r="B27" s="548"/>
      <c r="C27" s="548"/>
      <c r="D27" s="538"/>
      <c r="E27" s="538"/>
      <c r="F27" s="538"/>
      <c r="G27" s="548"/>
    </row>
    <row r="28" spans="1:21" s="17" customFormat="1" ht="27" customHeight="1">
      <c r="B28" s="828" t="s">
        <v>506</v>
      </c>
      <c r="C28" s="829"/>
      <c r="D28" s="133" t="s">
        <v>41</v>
      </c>
      <c r="E28" s="134" t="s">
        <v>673</v>
      </c>
      <c r="F28" s="134" t="s">
        <v>408</v>
      </c>
      <c r="G28" s="135" t="s">
        <v>409</v>
      </c>
      <c r="T28" s="136"/>
      <c r="U28" s="136"/>
    </row>
    <row r="29" spans="1:21" ht="20.25" customHeight="1">
      <c r="B29" s="823" t="s">
        <v>29</v>
      </c>
      <c r="C29" s="824"/>
      <c r="D29" s="638" t="s">
        <v>27</v>
      </c>
      <c r="E29" s="138">
        <f>SUM(D54:D83)</f>
        <v>84238.919257692527</v>
      </c>
      <c r="F29" s="139">
        <f>D84</f>
        <v>4240.5415129429484</v>
      </c>
      <c r="G29" s="138">
        <f>E29+F29</f>
        <v>88479.460770635473</v>
      </c>
    </row>
    <row r="30" spans="1:21" ht="20.25" customHeight="1">
      <c r="B30" s="823" t="s">
        <v>371</v>
      </c>
      <c r="C30" s="824"/>
      <c r="D30" s="638" t="s">
        <v>27</v>
      </c>
      <c r="E30" s="140">
        <f>SUM(E54:E83)</f>
        <v>32179.36915072328</v>
      </c>
      <c r="F30" s="141">
        <f>E84</f>
        <v>1545.2380733024438</v>
      </c>
      <c r="G30" s="140">
        <f>E30+F30</f>
        <v>33724.60722402572</v>
      </c>
    </row>
    <row r="31" spans="1:21" ht="20.25" customHeight="1">
      <c r="B31" s="823" t="s">
        <v>718</v>
      </c>
      <c r="C31" s="824"/>
      <c r="D31" s="638" t="s">
        <v>28</v>
      </c>
      <c r="E31" s="140">
        <f>SUM(F54:F83)</f>
        <v>-3630.66786288818</v>
      </c>
      <c r="F31" s="141">
        <f>F84</f>
        <v>-103.9782955565818</v>
      </c>
      <c r="G31" s="140">
        <f t="shared" ref="G31:G34" si="0">E31+F31</f>
        <v>-3734.646158444762</v>
      </c>
    </row>
    <row r="32" spans="1:21" ht="20.25" customHeight="1">
      <c r="B32" s="823" t="s">
        <v>707</v>
      </c>
      <c r="C32" s="824"/>
      <c r="D32" s="638" t="s">
        <v>28</v>
      </c>
      <c r="E32" s="140">
        <f>SUM(G54:G83)</f>
        <v>115526.92105364666</v>
      </c>
      <c r="F32" s="141">
        <f>G84</f>
        <v>6292.8356240774183</v>
      </c>
      <c r="G32" s="140">
        <f t="shared" si="0"/>
        <v>121819.75667772407</v>
      </c>
    </row>
    <row r="33" spans="2:22" ht="20.25" customHeight="1">
      <c r="B33" s="823" t="s">
        <v>396</v>
      </c>
      <c r="C33" s="824"/>
      <c r="D33" s="638" t="s">
        <v>28</v>
      </c>
      <c r="E33" s="140">
        <f>SUM(H54:H83)</f>
        <v>90097.426350194903</v>
      </c>
      <c r="F33" s="141">
        <f>H84</f>
        <v>4484.6695646151093</v>
      </c>
      <c r="G33" s="140">
        <f>E33+F33</f>
        <v>94582.095914810008</v>
      </c>
    </row>
    <row r="34" spans="2:22" ht="20.25" customHeight="1">
      <c r="B34" s="823" t="s">
        <v>395</v>
      </c>
      <c r="C34" s="824"/>
      <c r="D34" s="638" t="s">
        <v>28</v>
      </c>
      <c r="E34" s="140">
        <f>SUM(I54:I83)</f>
        <v>0</v>
      </c>
      <c r="F34" s="141">
        <f>I84</f>
        <v>0</v>
      </c>
      <c r="G34" s="140">
        <f t="shared" si="0"/>
        <v>0</v>
      </c>
    </row>
    <row r="35" spans="2:22" ht="20.25" customHeight="1">
      <c r="B35" s="823" t="s">
        <v>32</v>
      </c>
      <c r="C35" s="824"/>
      <c r="D35" s="638" t="s">
        <v>27</v>
      </c>
      <c r="E35" s="140">
        <f>SUM(J54:J83)</f>
        <v>0</v>
      </c>
      <c r="F35" s="141">
        <f>J84</f>
        <v>0</v>
      </c>
      <c r="G35" s="140">
        <f>E35+F35</f>
        <v>0</v>
      </c>
    </row>
    <row r="36" spans="2:22" ht="20.25" customHeight="1">
      <c r="B36" s="823" t="s">
        <v>30</v>
      </c>
      <c r="C36" s="824"/>
      <c r="D36" s="638" t="s">
        <v>28</v>
      </c>
      <c r="E36" s="140">
        <f>SUM(K54:K83)</f>
        <v>0</v>
      </c>
      <c r="F36" s="141">
        <f>K84</f>
        <v>0</v>
      </c>
      <c r="G36" s="140">
        <f t="shared" ref="G36:G42" si="1">E36+F36</f>
        <v>0</v>
      </c>
    </row>
    <row r="37" spans="2:22" ht="20.25" customHeight="1">
      <c r="B37" s="823" t="s">
        <v>31</v>
      </c>
      <c r="C37" s="824"/>
      <c r="D37" s="638" t="s">
        <v>28</v>
      </c>
      <c r="E37" s="140">
        <f>SUM(L54:L83)</f>
        <v>94002.547649153712</v>
      </c>
      <c r="F37" s="141">
        <f>L84</f>
        <v>5053.1277817853779</v>
      </c>
      <c r="G37" s="140">
        <f t="shared" si="1"/>
        <v>99055.675430939096</v>
      </c>
    </row>
    <row r="38" spans="2:22" ht="20.25" customHeight="1">
      <c r="B38" s="823"/>
      <c r="C38" s="824"/>
      <c r="D38" s="638"/>
      <c r="E38" s="140">
        <f>SUM(M54:M83)</f>
        <v>0</v>
      </c>
      <c r="F38" s="141">
        <f>M84</f>
        <v>0</v>
      </c>
      <c r="G38" s="140">
        <f t="shared" si="1"/>
        <v>0</v>
      </c>
    </row>
    <row r="39" spans="2:22" ht="20.25" customHeight="1">
      <c r="B39" s="823"/>
      <c r="C39" s="824"/>
      <c r="D39" s="638"/>
      <c r="E39" s="140">
        <f>SUM(N54:N83)</f>
        <v>0</v>
      </c>
      <c r="F39" s="141">
        <f>N84</f>
        <v>0</v>
      </c>
      <c r="G39" s="140">
        <f t="shared" si="1"/>
        <v>0</v>
      </c>
    </row>
    <row r="40" spans="2:22" ht="20.25" customHeight="1">
      <c r="B40" s="823"/>
      <c r="C40" s="824"/>
      <c r="D40" s="638"/>
      <c r="E40" s="140">
        <f>SUM(O54:O83)</f>
        <v>0</v>
      </c>
      <c r="F40" s="141">
        <f>O84</f>
        <v>0</v>
      </c>
      <c r="G40" s="140">
        <f t="shared" si="1"/>
        <v>0</v>
      </c>
    </row>
    <row r="41" spans="2:22" ht="20.25" customHeight="1">
      <c r="B41" s="823"/>
      <c r="C41" s="824"/>
      <c r="D41" s="638"/>
      <c r="E41" s="140">
        <f>SUM(P54:P83)</f>
        <v>0</v>
      </c>
      <c r="F41" s="141">
        <f>P84</f>
        <v>0</v>
      </c>
      <c r="G41" s="140">
        <f t="shared" si="1"/>
        <v>0</v>
      </c>
    </row>
    <row r="42" spans="2:22" ht="20.25" customHeight="1">
      <c r="B42" s="823"/>
      <c r="C42" s="824"/>
      <c r="D42" s="639"/>
      <c r="E42" s="142">
        <f>SUM(Q54:Q83)</f>
        <v>0</v>
      </c>
      <c r="F42" s="143">
        <f>Q84</f>
        <v>0</v>
      </c>
      <c r="G42" s="142">
        <f t="shared" si="1"/>
        <v>0</v>
      </c>
    </row>
    <row r="43" spans="2:22" s="8" customFormat="1" ht="21" customHeight="1">
      <c r="B43" s="826" t="s">
        <v>26</v>
      </c>
      <c r="C43" s="827"/>
      <c r="D43" s="137"/>
      <c r="E43" s="144">
        <f>SUM(E29:E42)</f>
        <v>412414.51559852285</v>
      </c>
      <c r="F43" s="144">
        <f>SUM(F29:F42)</f>
        <v>21512.434261166716</v>
      </c>
      <c r="G43" s="144">
        <f>SUM(G29:G42)</f>
        <v>433926.94985968957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5" t="s">
        <v>613</v>
      </c>
      <c r="C48" s="825"/>
      <c r="D48" s="825"/>
      <c r="E48" s="825"/>
      <c r="F48" s="825"/>
      <c r="G48" s="825"/>
      <c r="H48" s="825"/>
      <c r="I48" s="825"/>
      <c r="J48" s="825"/>
      <c r="K48" s="825"/>
      <c r="L48" s="825"/>
      <c r="M48" s="617"/>
      <c r="N48" s="105"/>
      <c r="O48" s="105"/>
      <c r="P48" s="105"/>
      <c r="Q48" s="105"/>
      <c r="R48" s="105"/>
      <c r="T48" s="37"/>
      <c r="U48" s="19"/>
      <c r="V48" s="38"/>
    </row>
    <row r="49" spans="2:22" s="28" customFormat="1" ht="41.1" customHeight="1">
      <c r="B49" s="825" t="s">
        <v>563</v>
      </c>
      <c r="C49" s="825"/>
      <c r="D49" s="825"/>
      <c r="E49" s="825"/>
      <c r="F49" s="825"/>
      <c r="G49" s="825"/>
      <c r="H49" s="825"/>
      <c r="I49" s="825"/>
      <c r="J49" s="825"/>
      <c r="K49" s="825"/>
      <c r="L49" s="825"/>
      <c r="M49" s="617"/>
      <c r="N49" s="105"/>
      <c r="O49" s="105"/>
      <c r="P49" s="105"/>
      <c r="Q49" s="105"/>
      <c r="R49" s="105"/>
      <c r="T49" s="37"/>
      <c r="U49" s="19"/>
      <c r="V49" s="38"/>
    </row>
    <row r="50" spans="2:22" s="28" customFormat="1" ht="18" customHeight="1">
      <c r="B50" s="825" t="s">
        <v>681</v>
      </c>
      <c r="C50" s="825"/>
      <c r="D50" s="825"/>
      <c r="E50" s="825"/>
      <c r="F50" s="825"/>
      <c r="G50" s="825"/>
      <c r="H50" s="825"/>
      <c r="I50" s="825"/>
      <c r="J50" s="825"/>
      <c r="K50" s="825"/>
      <c r="L50" s="82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to 999 kW</v>
      </c>
      <c r="G52" s="135" t="str">
        <f>IF($B32&lt;&gt;"",$B32,"")</f>
        <v>Intermediate</v>
      </c>
      <c r="H52" s="135" t="str">
        <f>IF($B33&lt;&gt;"",$B33,"")</f>
        <v>Large Use</v>
      </c>
      <c r="I52" s="135" t="str">
        <f>IF($B34&lt;&gt;"",$B34,"")</f>
        <v>Embedded Distributor</v>
      </c>
      <c r="J52" s="135" t="str">
        <f>IF($B35&lt;&gt;"",$B35,"")</f>
        <v>Unmetered Scattered Load</v>
      </c>
      <c r="K52" s="135" t="str">
        <f>IF($B36&lt;&gt;"",$B36,"")</f>
        <v>Sentinel Lighting</v>
      </c>
      <c r="L52" s="135" t="str">
        <f>IF($B37&lt;&gt;"",$B37,"")</f>
        <v>Street Lighting</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t="str">
        <f>D37</f>
        <v>kW</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LRAM'!Y263</f>
        <v>0</v>
      </c>
      <c r="E57" s="156">
        <f>'4.  2011-2014 LRAM'!Z263</f>
        <v>0</v>
      </c>
      <c r="F57" s="156">
        <f>'4.  2011-2014 LRAM'!AA263</f>
        <v>0</v>
      </c>
      <c r="G57" s="156">
        <f>'4.  2011-2014 LRAM'!AB263</f>
        <v>0</v>
      </c>
      <c r="H57" s="156">
        <f>'4.  2011-2014 LRAM'!AC263</f>
        <v>0</v>
      </c>
      <c r="I57" s="156">
        <f>'4.  2011-2014 LRAM'!AD263</f>
        <v>0</v>
      </c>
      <c r="J57" s="156">
        <f>'4.  2011-2014 LRAM'!AE263</f>
        <v>0</v>
      </c>
      <c r="K57" s="156">
        <f>'4.  2011-2014 LRAM'!AF263</f>
        <v>0</v>
      </c>
      <c r="L57" s="156">
        <f>'4.  2011-2014 LRAM'!AG263</f>
        <v>0</v>
      </c>
      <c r="M57" s="156">
        <f>'4.  2011-2014 LRAM'!AH263</f>
        <v>0</v>
      </c>
      <c r="N57" s="156">
        <f>'4.  2011-2014 LRAM'!AI263</f>
        <v>0</v>
      </c>
      <c r="O57" s="156">
        <f>'4.  2011-2014 LRAM'!AJ263</f>
        <v>0</v>
      </c>
      <c r="P57" s="156">
        <f>'4.  2011-2014 LRAM'!AK263</f>
        <v>0</v>
      </c>
      <c r="Q57" s="156">
        <f>'4.  2011-2014 LRAM'!AL263</f>
        <v>0</v>
      </c>
      <c r="R57" s="157">
        <f>SUM(D57:Q57)</f>
        <v>0</v>
      </c>
      <c r="U57" s="152"/>
      <c r="V57" s="153"/>
    </row>
    <row r="58" spans="2:22" s="17" customFormat="1">
      <c r="B58" s="154" t="s">
        <v>36</v>
      </c>
      <c r="C58" s="155"/>
      <c r="D58" s="156">
        <f>-'4.  2011-2014 LRAM'!Y264</f>
        <v>0</v>
      </c>
      <c r="E58" s="156">
        <f>-'4.  2011-2014 LRAM'!Z264</f>
        <v>0</v>
      </c>
      <c r="F58" s="156">
        <f>-'4.  2011-2014 LRAM'!AA264</f>
        <v>0</v>
      </c>
      <c r="G58" s="156">
        <f>-'4.  2011-2014 LRAM'!AB264</f>
        <v>0</v>
      </c>
      <c r="H58" s="156">
        <f>-'4.  2011-2014 LRAM'!AC264</f>
        <v>0</v>
      </c>
      <c r="I58" s="156">
        <f>-'4.  2011-2014 LRAM'!AD264</f>
        <v>0</v>
      </c>
      <c r="J58" s="156">
        <f>-'4.  2011-2014 LRAM'!AE264</f>
        <v>0</v>
      </c>
      <c r="K58" s="156">
        <f>-'4.  2011-2014 LRAM'!AF264</f>
        <v>0</v>
      </c>
      <c r="L58" s="156">
        <f>-'4.  2011-2014 LRAM'!AG264</f>
        <v>0</v>
      </c>
      <c r="M58" s="156">
        <f>-'4.  2011-2014 LRAM'!AH264</f>
        <v>0</v>
      </c>
      <c r="N58" s="156">
        <f>-'4.  2011-2014 LRAM'!AI264</f>
        <v>0</v>
      </c>
      <c r="O58" s="156">
        <f>-'4.  2011-2014 LRAM'!AJ264</f>
        <v>0</v>
      </c>
      <c r="P58" s="156">
        <f>-'4.  2011-2014 LRAM'!AK264</f>
        <v>0</v>
      </c>
      <c r="Q58" s="156">
        <f>-'4.  2011-2014 LRAM'!AL264</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LRAM'!Y394</f>
        <v>0</v>
      </c>
      <c r="E60" s="156">
        <f>'4.  2011-2014 LRAM'!Z394</f>
        <v>0</v>
      </c>
      <c r="F60" s="156">
        <f>'4.  2011-2014 LRAM'!AA394</f>
        <v>0</v>
      </c>
      <c r="G60" s="156">
        <f>'4.  2011-2014 LRAM'!AB394</f>
        <v>0</v>
      </c>
      <c r="H60" s="156">
        <f>'4.  2011-2014 LRAM'!AC394</f>
        <v>0</v>
      </c>
      <c r="I60" s="156">
        <f>'4.  2011-2014 LRAM'!AD394</f>
        <v>0</v>
      </c>
      <c r="J60" s="156">
        <f>'4.  2011-2014 LRAM'!AE394</f>
        <v>0</v>
      </c>
      <c r="K60" s="156">
        <f>'4.  2011-2014 LRAM'!AF394</f>
        <v>0</v>
      </c>
      <c r="L60" s="156">
        <f>'4.  2011-2014 LRAM'!AG394</f>
        <v>0</v>
      </c>
      <c r="M60" s="156">
        <f>'4.  2011-2014 LRAM'!AH394</f>
        <v>0</v>
      </c>
      <c r="N60" s="156">
        <f>'4.  2011-2014 LRAM'!AI394</f>
        <v>0</v>
      </c>
      <c r="O60" s="156">
        <f>'4.  2011-2014 LRAM'!AJ394</f>
        <v>0</v>
      </c>
      <c r="P60" s="156">
        <f>'4.  2011-2014 LRAM'!AK394</f>
        <v>0</v>
      </c>
      <c r="Q60" s="156">
        <f>'4.  2011-2014 LRAM'!AL394</f>
        <v>0</v>
      </c>
      <c r="R60" s="157">
        <f>SUM(D60:Q60)</f>
        <v>0</v>
      </c>
      <c r="U60" s="152"/>
      <c r="V60" s="153"/>
    </row>
    <row r="61" spans="2:22" s="163" customFormat="1">
      <c r="B61" s="154" t="s">
        <v>37</v>
      </c>
      <c r="C61" s="155"/>
      <c r="D61" s="156">
        <f>-'4.  2011-2014 LRAM'!Y395</f>
        <v>0</v>
      </c>
      <c r="E61" s="156">
        <f>-'4.  2011-2014 LRAM'!Z395</f>
        <v>0</v>
      </c>
      <c r="F61" s="156">
        <f>-'4.  2011-2014 LRAM'!AA395</f>
        <v>0</v>
      </c>
      <c r="G61" s="156">
        <f>-'4.  2011-2014 LRAM'!AB395</f>
        <v>0</v>
      </c>
      <c r="H61" s="156">
        <f>-'4.  2011-2014 LRAM'!AC395</f>
        <v>0</v>
      </c>
      <c r="I61" s="156">
        <f>-'4.  2011-2014 LRAM'!AD395</f>
        <v>0</v>
      </c>
      <c r="J61" s="156">
        <f>-'4.  2011-2014 LRAM'!AE395</f>
        <v>0</v>
      </c>
      <c r="K61" s="156">
        <f>-'4.  2011-2014 LRAM'!AF395</f>
        <v>0</v>
      </c>
      <c r="L61" s="156">
        <f>-'4.  2011-2014 LRAM'!AG395</f>
        <v>0</v>
      </c>
      <c r="M61" s="156">
        <f>-'4.  2011-2014 LRAM'!AH395</f>
        <v>0</v>
      </c>
      <c r="N61" s="156">
        <f>-'4.  2011-2014 LRAM'!AI395</f>
        <v>0</v>
      </c>
      <c r="O61" s="156">
        <f>-'4.  2011-2014 LRAM'!AJ395</f>
        <v>0</v>
      </c>
      <c r="P61" s="156">
        <f>-'4.  2011-2014 LRAM'!AK395</f>
        <v>0</v>
      </c>
      <c r="Q61" s="156">
        <f>-'4.  2011-2014 LRAM'!AL395</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LRAM'!Y525</f>
        <v>0</v>
      </c>
      <c r="E63" s="156">
        <f>'4.  2011-2014 LRAM'!Z525</f>
        <v>0</v>
      </c>
      <c r="F63" s="156">
        <f>'4.  2011-2014 LRAM'!AA525</f>
        <v>0</v>
      </c>
      <c r="G63" s="156">
        <f>'4.  2011-2014 LRAM'!AB525</f>
        <v>0</v>
      </c>
      <c r="H63" s="156">
        <f>'4.  2011-2014 LRAM'!AC525</f>
        <v>0</v>
      </c>
      <c r="I63" s="156">
        <f>'4.  2011-2014 LRAM'!AD525</f>
        <v>0</v>
      </c>
      <c r="J63" s="156">
        <f>'4.  2011-2014 LRAM'!AE525</f>
        <v>0</v>
      </c>
      <c r="K63" s="156">
        <f>'4.  2011-2014 LRAM'!AF525</f>
        <v>0</v>
      </c>
      <c r="L63" s="156">
        <f>'4.  2011-2014 LRAM'!AG525</f>
        <v>0</v>
      </c>
      <c r="M63" s="156">
        <f>'4.  2011-2014 LRAM'!AH525</f>
        <v>0</v>
      </c>
      <c r="N63" s="156">
        <f>'4.  2011-2014 LRAM'!AI525</f>
        <v>0</v>
      </c>
      <c r="O63" s="156">
        <f>'4.  2011-2014 LRAM'!AJ525</f>
        <v>0</v>
      </c>
      <c r="P63" s="156">
        <f>'4.  2011-2014 LRAM'!AK525</f>
        <v>0</v>
      </c>
      <c r="Q63" s="156">
        <f>'4.  2011-2014 LRAM'!AL525</f>
        <v>0</v>
      </c>
      <c r="R63" s="157">
        <f>SUM(D63:Q63)</f>
        <v>0</v>
      </c>
      <c r="U63" s="152"/>
      <c r="V63" s="153"/>
    </row>
    <row r="64" spans="2:22" s="163" customFormat="1">
      <c r="B64" s="154" t="s">
        <v>39</v>
      </c>
      <c r="C64" s="155"/>
      <c r="D64" s="156">
        <f>-'4.  2011-2014 LRAM'!Y526</f>
        <v>0</v>
      </c>
      <c r="E64" s="156">
        <f>-'4.  2011-2014 LRAM'!Z526</f>
        <v>0</v>
      </c>
      <c r="F64" s="156">
        <f>-'4.  2011-2014 LRAM'!AA526</f>
        <v>0</v>
      </c>
      <c r="G64" s="156">
        <f>-'4.  2011-2014 LRAM'!AB526</f>
        <v>0</v>
      </c>
      <c r="H64" s="156">
        <f>-'4.  2011-2014 LRAM'!AC526</f>
        <v>0</v>
      </c>
      <c r="I64" s="156">
        <f>-'4.  2011-2014 LRAM'!AD526</f>
        <v>0</v>
      </c>
      <c r="J64" s="156">
        <f>-'4.  2011-2014 LRAM'!AE526</f>
        <v>0</v>
      </c>
      <c r="K64" s="156">
        <f>-'4.  2011-2014 LRAM'!AF526</f>
        <v>0</v>
      </c>
      <c r="L64" s="156">
        <f>-'4.  2011-2014 LRAM'!AG526</f>
        <v>0</v>
      </c>
      <c r="M64" s="156">
        <f>-'4.  2011-2014 LRAM'!AH526</f>
        <v>0</v>
      </c>
      <c r="N64" s="156">
        <f>-'4.  2011-2014 LRAM'!AI526</f>
        <v>0</v>
      </c>
      <c r="O64" s="156">
        <f>-'4.  2011-2014 LRAM'!AJ526</f>
        <v>0</v>
      </c>
      <c r="P64" s="156">
        <f>-'4.  2011-2014 LRAM'!AK526</f>
        <v>0</v>
      </c>
      <c r="Q64" s="156">
        <f>-'4.  2011-2014 LRAM'!AL526</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LRAM'!Y206</f>
        <v>0</v>
      </c>
      <c r="E66" s="164">
        <f>'5.  2015-2020 LRAM'!Z206</f>
        <v>0</v>
      </c>
      <c r="F66" s="164">
        <f>'5.  2015-2020 LRAM'!AA206</f>
        <v>0</v>
      </c>
      <c r="G66" s="164">
        <f>'5.  2015-2020 LRAM'!AB206</f>
        <v>0</v>
      </c>
      <c r="H66" s="164">
        <f>'5.  2015-2020 LRAM'!AC206</f>
        <v>0</v>
      </c>
      <c r="I66" s="164">
        <f>'5.  2015-2020 LRAM'!AD206</f>
        <v>0</v>
      </c>
      <c r="J66" s="164">
        <f>'5.  2015-2020 LRAM'!AE206</f>
        <v>0</v>
      </c>
      <c r="K66" s="164">
        <f>'5.  2015-2020 LRAM'!AF206</f>
        <v>0</v>
      </c>
      <c r="L66" s="164">
        <f>'5.  2015-2020 LRAM'!AG206</f>
        <v>0</v>
      </c>
      <c r="M66" s="164">
        <f>'5.  2015-2020 LRAM'!AH206</f>
        <v>0</v>
      </c>
      <c r="N66" s="164">
        <f>'5.  2015-2020 LRAM'!AI206</f>
        <v>0</v>
      </c>
      <c r="O66" s="164">
        <f>'5.  2015-2020 LRAM'!AJ206</f>
        <v>0</v>
      </c>
      <c r="P66" s="164">
        <f>'5.  2015-2020 LRAM'!AK206</f>
        <v>0</v>
      </c>
      <c r="Q66" s="164">
        <f>'5.  2015-2020 LRAM'!AL206</f>
        <v>0</v>
      </c>
      <c r="R66" s="157">
        <f>SUM(D66:Q66)</f>
        <v>0</v>
      </c>
      <c r="U66" s="152"/>
      <c r="V66" s="153"/>
    </row>
    <row r="67" spans="2:22" s="163" customFormat="1">
      <c r="B67" s="154" t="s">
        <v>93</v>
      </c>
      <c r="C67" s="155"/>
      <c r="D67" s="164">
        <f>-'5.  2015-2020 LRAM'!Y207</f>
        <v>0</v>
      </c>
      <c r="E67" s="164">
        <f>-'5.  2015-2020 LRAM'!Z207</f>
        <v>0</v>
      </c>
      <c r="F67" s="164">
        <f>-'5.  2015-2020 LRAM'!AA207</f>
        <v>0</v>
      </c>
      <c r="G67" s="164">
        <f>-'5.  2015-2020 LRAM'!AB207</f>
        <v>0</v>
      </c>
      <c r="H67" s="164">
        <f>-'5.  2015-2020 LRAM'!AC207</f>
        <v>0</v>
      </c>
      <c r="I67" s="164">
        <f>-'5.  2015-2020 LRAM'!AD207</f>
        <v>0</v>
      </c>
      <c r="J67" s="164">
        <f>-'5.  2015-2020 LRAM'!AE207</f>
        <v>0</v>
      </c>
      <c r="K67" s="164">
        <f>-'5.  2015-2020 LRAM'!AF207</f>
        <v>0</v>
      </c>
      <c r="L67" s="164">
        <f>-'5.  2015-2020 LRAM'!AG207</f>
        <v>0</v>
      </c>
      <c r="M67" s="164">
        <f>-'5.  2015-2020 LRAM'!AH207</f>
        <v>0</v>
      </c>
      <c r="N67" s="164">
        <f>-'5.  2015-2020 LRAM'!AI207</f>
        <v>0</v>
      </c>
      <c r="O67" s="164">
        <f>-'5.  2015-2020 LRAM'!AJ207</f>
        <v>0</v>
      </c>
      <c r="P67" s="164">
        <f>-'5.  2015-2020 LRAM'!AK207</f>
        <v>0</v>
      </c>
      <c r="Q67" s="164">
        <f>-'5.  2015-2020 LRAM'!AL207</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0</v>
      </c>
      <c r="E69" s="156">
        <f>'5.  2015-2020 LRAM'!Z391</f>
        <v>0</v>
      </c>
      <c r="F69" s="156">
        <f>'5.  2015-2020 LRAM'!AA391</f>
        <v>0</v>
      </c>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f>-'5.  2015-2020 LRAM'!Y392</f>
        <v>0</v>
      </c>
      <c r="E70" s="156">
        <f>-'5.  2015-2020 LRAM'!Z392</f>
        <v>0</v>
      </c>
      <c r="F70" s="156">
        <f>-'5.  2015-2020 LRAM'!AA392</f>
        <v>0</v>
      </c>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LRAM'!Y582</f>
        <v>81518.573968103185</v>
      </c>
      <c r="E72" s="156">
        <f>'5.  2015-2020 LRAM'!Z582</f>
        <v>43788.622425351925</v>
      </c>
      <c r="F72" s="156">
        <f>'5.  2015-2020 LRAM'!AA582</f>
        <v>22823.751744202895</v>
      </c>
      <c r="G72" s="156">
        <f>'5.  2015-2020 LRAM'!AB582</f>
        <v>124277.47667848258</v>
      </c>
      <c r="H72" s="156">
        <f>'5.  2015-2020 LRAM'!AC582</f>
        <v>74839.002398093086</v>
      </c>
      <c r="I72" s="156">
        <f>'5.  2015-2020 LRAM'!AD582</f>
        <v>0</v>
      </c>
      <c r="J72" s="156">
        <f>'5.  2015-2020 LRAM'!AE582</f>
        <v>0</v>
      </c>
      <c r="K72" s="156">
        <f>'5.  2015-2020 LRAM'!AF582</f>
        <v>0</v>
      </c>
      <c r="L72" s="156">
        <f>'5.  2015-2020 LRAM'!AG582</f>
        <v>91020.752331074109</v>
      </c>
      <c r="M72" s="156">
        <f>'5.  2015-2020 LRAM'!AH582</f>
        <v>0</v>
      </c>
      <c r="N72" s="156">
        <f>'5.  2015-2020 LRAM'!AI582</f>
        <v>0</v>
      </c>
      <c r="O72" s="156">
        <f>'5.  2015-2020 LRAM'!AJ582</f>
        <v>0</v>
      </c>
      <c r="P72" s="156">
        <f>'5.  2015-2020 LRAM'!AK582</f>
        <v>0</v>
      </c>
      <c r="Q72" s="156">
        <f>'5.  2015-2020 LRAM'!AL582</f>
        <v>0</v>
      </c>
      <c r="R72" s="157">
        <f>SUM(D72:Q72)</f>
        <v>438268.17954530776</v>
      </c>
      <c r="U72" s="152"/>
      <c r="V72" s="153"/>
    </row>
    <row r="73" spans="2:22" s="163" customFormat="1">
      <c r="B73" s="154" t="s">
        <v>226</v>
      </c>
      <c r="C73" s="155"/>
      <c r="D73" s="156">
        <f>-'5.  2015-2020 LRAM'!Y583</f>
        <v>-18714.864000000001</v>
      </c>
      <c r="E73" s="156">
        <f>-'5.  2015-2020 LRAM'!Z583</f>
        <v>-24665.601599999998</v>
      </c>
      <c r="F73" s="156">
        <f>-'5.  2015-2020 LRAM'!AA583</f>
        <v>-20392.948800000002</v>
      </c>
      <c r="G73" s="156">
        <f>-'5.  2015-2020 LRAM'!AB583</f>
        <v>-7024.95</v>
      </c>
      <c r="H73" s="156">
        <f>-'5.  2015-2020 LRAM'!AC583</f>
        <v>-10979.207</v>
      </c>
      <c r="I73" s="156">
        <f>-'5.  2015-2020 LRAM'!AD583</f>
        <v>0</v>
      </c>
      <c r="J73" s="156">
        <f>-'5.  2015-2020 LRAM'!AE583</f>
        <v>0</v>
      </c>
      <c r="K73" s="156">
        <f>-'5.  2015-2020 LRAM'!AF583</f>
        <v>0</v>
      </c>
      <c r="L73" s="156">
        <f>-'5.  2015-2020 LRAM'!AG583</f>
        <v>0</v>
      </c>
      <c r="M73" s="156">
        <f>-'5.  2015-2020 LRAM'!AH583</f>
        <v>0</v>
      </c>
      <c r="N73" s="156">
        <f>-'5.  2015-2020 LRAM'!AI583</f>
        <v>0</v>
      </c>
      <c r="O73" s="156">
        <f>-'5.  2015-2020 LRAM'!AJ583</f>
        <v>0</v>
      </c>
      <c r="P73" s="156">
        <f>-'5.  2015-2020 LRAM'!AK583</f>
        <v>0</v>
      </c>
      <c r="Q73" s="156">
        <f>-'5.  2015-2020 LRAM'!AL583</f>
        <v>0</v>
      </c>
      <c r="R73" s="157">
        <f>SUM(D73:Q73)</f>
        <v>-81777.571399999986</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LRAM'!Y767</f>
        <v>32595.449289589353</v>
      </c>
      <c r="E75" s="156">
        <f>'5.  2015-2020 LRAM'!Z767</f>
        <v>37379.372125371359</v>
      </c>
      <c r="F75" s="156">
        <f>'5.  2015-2020 LRAM'!AA767</f>
        <v>13941.605992908926</v>
      </c>
      <c r="G75" s="156">
        <f>'5.  2015-2020 LRAM'!AB767</f>
        <v>2354.6943751640756</v>
      </c>
      <c r="H75" s="156">
        <f>'5.  2015-2020 LRAM'!AC767</f>
        <v>37137.446452101809</v>
      </c>
      <c r="I75" s="156">
        <f>'5.  2015-2020 LRAM'!AD767</f>
        <v>0</v>
      </c>
      <c r="J75" s="156">
        <f>'5.  2015-2020 LRAM'!AE767</f>
        <v>0</v>
      </c>
      <c r="K75" s="156">
        <f>'5.  2015-2020 LRAM'!AF767</f>
        <v>0</v>
      </c>
      <c r="L75" s="156">
        <f>'5.  2015-2020 LRAM'!AG767</f>
        <v>2981.7953180795985</v>
      </c>
      <c r="M75" s="156">
        <f>'5.  2015-2020 LRAM'!AH767</f>
        <v>0</v>
      </c>
      <c r="N75" s="156">
        <f>'5.  2015-2020 LRAM'!AI767</f>
        <v>0</v>
      </c>
      <c r="O75" s="156">
        <f>'5.  2015-2020 LRAM'!AJ767</f>
        <v>0</v>
      </c>
      <c r="P75" s="156">
        <f>'5.  2015-2020 LRAM'!AK767</f>
        <v>0</v>
      </c>
      <c r="Q75" s="156">
        <f>'5.  2015-2020 LRAM'!AL767</f>
        <v>0</v>
      </c>
      <c r="R75" s="157">
        <f>SUM(D75:Q75)</f>
        <v>126390.36355321512</v>
      </c>
      <c r="U75" s="152"/>
      <c r="V75" s="153"/>
    </row>
    <row r="76" spans="2:22" s="163" customFormat="1" ht="16.5" customHeight="1">
      <c r="B76" s="154" t="s">
        <v>228</v>
      </c>
      <c r="C76" s="155"/>
      <c r="D76" s="156">
        <f>-'5.  2015-2020 LRAM'!Y768</f>
        <v>-11160.24</v>
      </c>
      <c r="E76" s="156">
        <f>-'5.  2015-2020 LRAM'!Z768</f>
        <v>-24323.023800000003</v>
      </c>
      <c r="F76" s="156">
        <f>-'5.  2015-2020 LRAM'!AA768</f>
        <v>-20003.076799999999</v>
      </c>
      <c r="G76" s="156">
        <f>-'5.  2015-2020 LRAM'!AB768</f>
        <v>-4080.2999999999997</v>
      </c>
      <c r="H76" s="156">
        <f>-'5.  2015-2020 LRAM'!AC768</f>
        <v>-10899.815500000001</v>
      </c>
      <c r="I76" s="156">
        <f>-'5.  2015-2020 LRAM'!AD768</f>
        <v>0</v>
      </c>
      <c r="J76" s="156">
        <f>-'5.  2015-2020 LRAM'!AE768</f>
        <v>0</v>
      </c>
      <c r="K76" s="156">
        <f>-'5.  2015-2020 LRAM'!AF768</f>
        <v>0</v>
      </c>
      <c r="L76" s="156">
        <f>-'5.  2015-2020 LRAM'!AG768</f>
        <v>0</v>
      </c>
      <c r="M76" s="156">
        <f>-'5.  2015-2020 LRAM'!AH768</f>
        <v>0</v>
      </c>
      <c r="N76" s="156">
        <f>-'5.  2015-2020 LRAM'!AI768</f>
        <v>0</v>
      </c>
      <c r="O76" s="156">
        <f>-'5.  2015-2020 LRAM'!AJ768</f>
        <v>0</v>
      </c>
      <c r="P76" s="156">
        <f>-'5.  2015-2020 LRAM'!AK768</f>
        <v>0</v>
      </c>
      <c r="Q76" s="156">
        <f>-'5.  2015-2020 LRAM'!AL768</f>
        <v>0</v>
      </c>
      <c r="R76" s="157">
        <f>SUM(D76:Q76)</f>
        <v>-70466.456099999996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LRAM'!Y951</f>
        <v>0</v>
      </c>
      <c r="E78" s="156">
        <f>'5.  2015-2020 LRAM'!Z951</f>
        <v>0</v>
      </c>
      <c r="F78" s="156">
        <f>'5.  2015-2020 LRAM'!AA951</f>
        <v>0</v>
      </c>
      <c r="G78" s="156">
        <f>'5.  2015-2020 LRAM'!AB951</f>
        <v>0</v>
      </c>
      <c r="H78" s="156">
        <f>'5.  2015-2020 LRAM'!AC951</f>
        <v>0</v>
      </c>
      <c r="I78" s="156">
        <f>'5.  2015-2020 LRAM'!AD951</f>
        <v>0</v>
      </c>
      <c r="J78" s="156">
        <f>'5.  2015-2020 LRAM'!AE951</f>
        <v>0</v>
      </c>
      <c r="K78" s="156">
        <f>'5.  2015-2020 LRAM'!AF951</f>
        <v>0</v>
      </c>
      <c r="L78" s="156">
        <f>'5.  2015-2020 LRAM'!AG951</f>
        <v>0</v>
      </c>
      <c r="M78" s="156">
        <f>'5.  2015-2020 LRAM'!AH951</f>
        <v>0</v>
      </c>
      <c r="N78" s="156">
        <f>'5.  2015-2020 LRAM'!AI951</f>
        <v>0</v>
      </c>
      <c r="O78" s="156">
        <f>'5.  2015-2020 LRAM'!AJ951</f>
        <v>0</v>
      </c>
      <c r="P78" s="156">
        <f>'5.  2015-2020 LRAM'!AK951</f>
        <v>0</v>
      </c>
      <c r="Q78" s="156">
        <f>'5.  2015-2020 LRAM'!AL951</f>
        <v>0</v>
      </c>
      <c r="R78" s="157">
        <f>SUM(D78:Q78)</f>
        <v>0</v>
      </c>
      <c r="U78" s="152"/>
      <c r="V78" s="153"/>
    </row>
    <row r="79" spans="2:22" s="163" customFormat="1">
      <c r="B79" s="154" t="s">
        <v>230</v>
      </c>
      <c r="C79" s="155"/>
      <c r="D79" s="156">
        <f>-'5.  2015-2020 LRAM'!Y952</f>
        <v>0</v>
      </c>
      <c r="E79" s="156">
        <f>-'5.  2015-2020 LRAM'!Z952</f>
        <v>0</v>
      </c>
      <c r="F79" s="156">
        <f>-'5.  2015-2020 LRAM'!AA952</f>
        <v>0</v>
      </c>
      <c r="G79" s="156">
        <f>-'5.  2015-2020 LRAM'!AB952</f>
        <v>0</v>
      </c>
      <c r="H79" s="156">
        <f>-'5.  2015-2020 LRAM'!AC952</f>
        <v>0</v>
      </c>
      <c r="I79" s="156">
        <f>-'5.  2015-2020 LRAM'!AD952</f>
        <v>0</v>
      </c>
      <c r="J79" s="156">
        <f>-'5.  2015-2020 LRAM'!AE952</f>
        <v>0</v>
      </c>
      <c r="K79" s="156">
        <f>-'5.  2015-2020 LRAM'!AF952</f>
        <v>0</v>
      </c>
      <c r="L79" s="156">
        <f>-'5.  2015-2020 LRAM'!AG952</f>
        <v>0</v>
      </c>
      <c r="M79" s="156">
        <f>-'5.  2015-2020 LRAM'!AH952</f>
        <v>0</v>
      </c>
      <c r="N79" s="156">
        <f>-'5.  2015-2020 LRAM'!AI952</f>
        <v>0</v>
      </c>
      <c r="O79" s="156">
        <f>-'5.  2015-2020 LRAM'!AJ952</f>
        <v>0</v>
      </c>
      <c r="P79" s="156">
        <f>-'5.  2015-2020 LRAM'!AK952</f>
        <v>0</v>
      </c>
      <c r="Q79" s="156">
        <f>-'5.  2015-2020 LRAM'!AL952</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LRAM'!Y1135</f>
        <v>0</v>
      </c>
      <c r="E81" s="156">
        <f>'5.  2015-2020 LRAM'!Z1135</f>
        <v>0</v>
      </c>
      <c r="F81" s="156">
        <f>'5.  2015-2020 LRAM'!AA1135</f>
        <v>0</v>
      </c>
      <c r="G81" s="156">
        <f>'5.  2015-2020 LRAM'!AB1135</f>
        <v>0</v>
      </c>
      <c r="H81" s="156">
        <f>'5.  2015-2020 LRAM'!AC1135</f>
        <v>0</v>
      </c>
      <c r="I81" s="156">
        <f>'5.  2015-2020 LRAM'!AD1135</f>
        <v>0</v>
      </c>
      <c r="J81" s="156">
        <f>'5.  2015-2020 LRAM'!AE1135</f>
        <v>0</v>
      </c>
      <c r="K81" s="156">
        <f>'5.  2015-2020 LRAM'!AF1135</f>
        <v>0</v>
      </c>
      <c r="L81" s="156">
        <f>'5.  2015-2020 LRAM'!AG1135</f>
        <v>0</v>
      </c>
      <c r="M81" s="156">
        <f>'5.  2015-2020 LRAM'!AH1135</f>
        <v>0</v>
      </c>
      <c r="N81" s="156">
        <f>'5.  2015-2020 LRAM'!AI1135</f>
        <v>0</v>
      </c>
      <c r="O81" s="156">
        <f>'5.  2015-2020 LRAM'!AJ1135</f>
        <v>0</v>
      </c>
      <c r="P81" s="156">
        <f>'5.  2015-2020 LRAM'!AK1135</f>
        <v>0</v>
      </c>
      <c r="Q81" s="156">
        <f>'5.  2015-2020 LRAM'!AL1135</f>
        <v>0</v>
      </c>
      <c r="R81" s="157">
        <f>SUM(D81:Q81)</f>
        <v>0</v>
      </c>
      <c r="U81" s="152"/>
      <c r="V81" s="153"/>
    </row>
    <row r="82" spans="2:22" s="163" customFormat="1">
      <c r="B82" s="154" t="s">
        <v>232</v>
      </c>
      <c r="C82" s="155"/>
      <c r="D82" s="156">
        <f>-'5.  2015-2020 LRAM'!Y1136</f>
        <v>0</v>
      </c>
      <c r="E82" s="156">
        <f>-'5.  2015-2020 LRAM'!Z1136</f>
        <v>0</v>
      </c>
      <c r="F82" s="156">
        <f>-'5.  2015-2020 LRAM'!AA1136</f>
        <v>0</v>
      </c>
      <c r="G82" s="156">
        <f>-'5.  2015-2020 LRAM'!AB1136</f>
        <v>0</v>
      </c>
      <c r="H82" s="156">
        <f>-'5.  2015-2020 LRAM'!AC1136</f>
        <v>0</v>
      </c>
      <c r="I82" s="156">
        <f>-'5.  2015-2020 LRAM'!AD1136</f>
        <v>0</v>
      </c>
      <c r="J82" s="156">
        <f>-'5.  2015-2020 LRAM'!AE1136</f>
        <v>0</v>
      </c>
      <c r="K82" s="156">
        <f>-'5.  2015-2020 LRAM'!AF1136</f>
        <v>0</v>
      </c>
      <c r="L82" s="156">
        <f>-'5.  2015-2020 LRAM'!AG1136</f>
        <v>0</v>
      </c>
      <c r="M82" s="156">
        <f>-'5.  2015-2020 LRAM'!AH1136</f>
        <v>0</v>
      </c>
      <c r="N82" s="156">
        <f>-'5.  2015-2020 LRAM'!AI1136</f>
        <v>0</v>
      </c>
      <c r="O82" s="156">
        <f>-'5.  2015-2020 LRAM'!AJ1136</f>
        <v>0</v>
      </c>
      <c r="P82" s="156">
        <f>-'5.  2015-2020 LRAM'!AK1136</f>
        <v>0</v>
      </c>
      <c r="Q82" s="156">
        <f>-'5.  2015-2020 LRAM'!AL1136</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4240.5415129429484</v>
      </c>
      <c r="E84" s="679">
        <f>'6.  Carrying Charges'!J162</f>
        <v>1545.2380733024438</v>
      </c>
      <c r="F84" s="679">
        <f>'6.  Carrying Charges'!K162</f>
        <v>-103.9782955565818</v>
      </c>
      <c r="G84" s="679">
        <f>'6.  Carrying Charges'!L162</f>
        <v>6292.8356240774183</v>
      </c>
      <c r="H84" s="679">
        <f>'6.  Carrying Charges'!M162</f>
        <v>4484.6695646151093</v>
      </c>
      <c r="I84" s="679">
        <f>'6.  Carrying Charges'!N162</f>
        <v>0</v>
      </c>
      <c r="J84" s="679">
        <f>'6.  Carrying Charges'!O162</f>
        <v>0</v>
      </c>
      <c r="K84" s="679">
        <f>'6.  Carrying Charges'!P162</f>
        <v>0</v>
      </c>
      <c r="L84" s="679">
        <f>'6.  Carrying Charges'!Q162</f>
        <v>5053.1277817853779</v>
      </c>
      <c r="M84" s="679">
        <f>'6.  Carrying Charges'!R162</f>
        <v>0</v>
      </c>
      <c r="N84" s="679">
        <f>'6.  Carrying Charges'!S162</f>
        <v>0</v>
      </c>
      <c r="O84" s="679">
        <f>'6.  Carrying Charges'!T162</f>
        <v>0</v>
      </c>
      <c r="P84" s="679">
        <f>'6.  Carrying Charges'!U162</f>
        <v>0</v>
      </c>
      <c r="Q84" s="679">
        <f>'6.  Carrying Charges'!V162</f>
        <v>0</v>
      </c>
      <c r="R84" s="680">
        <f>SUM(D84:Q84)</f>
        <v>21512.434261166716</v>
      </c>
      <c r="U84" s="152"/>
      <c r="V84" s="153"/>
    </row>
    <row r="85" spans="2:22" s="163" customFormat="1" ht="21.75" customHeight="1">
      <c r="B85" s="623" t="s">
        <v>240</v>
      </c>
      <c r="C85" s="624"/>
      <c r="D85" s="623">
        <f>SUM(D54:D77)+D84</f>
        <v>88479.460770635473</v>
      </c>
      <c r="E85" s="623">
        <f>SUM(E54:E77)+E84</f>
        <v>33724.60722402572</v>
      </c>
      <c r="F85" s="623">
        <f>SUM(F54:F77)+F84</f>
        <v>-3734.646158444762</v>
      </c>
      <c r="G85" s="623">
        <f>SUM(G54:G77)+G84</f>
        <v>121819.75667772407</v>
      </c>
      <c r="H85" s="623">
        <f>SUM(H54:H77)+H84</f>
        <v>94582.095914810008</v>
      </c>
      <c r="I85" s="623">
        <f t="shared" ref="I85:O85" si="2">SUM(I54:I77)+I84</f>
        <v>0</v>
      </c>
      <c r="J85" s="623">
        <f t="shared" si="2"/>
        <v>0</v>
      </c>
      <c r="K85" s="623">
        <f t="shared" si="2"/>
        <v>0</v>
      </c>
      <c r="L85" s="623">
        <f t="shared" si="2"/>
        <v>99055.675430939096</v>
      </c>
      <c r="M85" s="623">
        <f t="shared" si="2"/>
        <v>0</v>
      </c>
      <c r="N85" s="623">
        <f>SUM(N54:N77)+N84</f>
        <v>0</v>
      </c>
      <c r="O85" s="623">
        <f t="shared" si="2"/>
        <v>0</v>
      </c>
      <c r="P85" s="623">
        <f>SUM(P54:P77)+P84</f>
        <v>0</v>
      </c>
      <c r="Q85" s="623">
        <f>SUM(Q54:Q77)+Q84</f>
        <v>0</v>
      </c>
      <c r="R85" s="623">
        <f>SUM(R54:R77)+R84</f>
        <v>433926.94985968957</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LRAM'!Y261:AL261)</f>
        <v>0</v>
      </c>
      <c r="E93" s="556">
        <f>SUM('4.  2011-2014 LRAM'!Y391:AL391)</f>
        <v>0</v>
      </c>
      <c r="F93" s="557">
        <f>SUM('4.  2011-2014 LRAM'!Y521:AL521)</f>
        <v>0</v>
      </c>
      <c r="G93" s="557">
        <f>SUM('5.  2015-2020 LRAM'!Y201:AL201)</f>
        <v>0</v>
      </c>
      <c r="H93" s="556">
        <f>SUM('5.  2015-2020 LRAM'!Y385:AL385)</f>
        <v>0</v>
      </c>
      <c r="I93" s="557">
        <f>SUM('5.  2015-2020 LRAM'!Y575:AL575)</f>
        <v>8701.5938741832433</v>
      </c>
      <c r="J93" s="556">
        <f>SUM('5.  2015-2020 LRAM'!Y759:AL759)</f>
        <v>0</v>
      </c>
      <c r="K93" s="556">
        <f>SUM('5.  2015-2020 LRAM'!Y942:AL942)</f>
        <v>0</v>
      </c>
      <c r="L93" s="556">
        <f>SUM('5.  2015-2020 LRAM'!Y1125:AL1125)</f>
        <v>0</v>
      </c>
      <c r="M93" s="556">
        <f>SUM(C93:L93)</f>
        <v>8701.5938741832433</v>
      </c>
      <c r="T93" s="197"/>
      <c r="U93" s="197"/>
    </row>
    <row r="94" spans="2:22" s="90" customFormat="1" ht="23.25" hidden="1" customHeight="1">
      <c r="B94" s="198">
        <v>2012</v>
      </c>
      <c r="C94" s="558"/>
      <c r="D94" s="557">
        <f>SUM('4.  2011-2014 LRAM'!Y262:AL262)</f>
        <v>0</v>
      </c>
      <c r="E94" s="556">
        <f>SUM('4.  2011-2014 LRAM'!Y392:AL392)</f>
        <v>0</v>
      </c>
      <c r="F94" s="557">
        <f>SUM('4.  2011-2014 LRAM'!Y522:AL522)</f>
        <v>0</v>
      </c>
      <c r="G94" s="557">
        <f>SUM('5.  2015-2020 LRAM'!Y202:AL202)</f>
        <v>0</v>
      </c>
      <c r="H94" s="556">
        <f>SUM('5.  2015-2020 LRAM'!Y386:AL386)</f>
        <v>0</v>
      </c>
      <c r="I94" s="557">
        <f>SUM('5.  2015-2020 LRAM'!Y576:AL576)</f>
        <v>22551.217676314191</v>
      </c>
      <c r="J94" s="556">
        <f>SUM('5.  2015-2020 LRAM'!Y760:AL760)</f>
        <v>0</v>
      </c>
      <c r="K94" s="556">
        <f>SUM('5.  2015-2020 LRAM'!Y943:AL943)</f>
        <v>0</v>
      </c>
      <c r="L94" s="556">
        <f>SUM('5.  2015-2020 LRAM'!Y1126:AL1126)</f>
        <v>0</v>
      </c>
      <c r="M94" s="556">
        <f>SUM(D94:L94)</f>
        <v>22551.217676314191</v>
      </c>
      <c r="T94" s="197"/>
      <c r="U94" s="197"/>
    </row>
    <row r="95" spans="2:22" s="90" customFormat="1" ht="23.25" hidden="1" customHeight="1">
      <c r="B95" s="198">
        <v>2013</v>
      </c>
      <c r="C95" s="559"/>
      <c r="D95" s="559"/>
      <c r="E95" s="557">
        <f>SUM('4.  2011-2014 LRAM'!Y393:AL393)</f>
        <v>0</v>
      </c>
      <c r="F95" s="557">
        <f>SUM('4.  2011-2014 LRAM'!Y523:AL523)</f>
        <v>0</v>
      </c>
      <c r="G95" s="557">
        <f>SUM('5.  2015-2020 LRAM'!Y203:AL203)</f>
        <v>0</v>
      </c>
      <c r="H95" s="556">
        <f>SUM('5.  2015-2020 LRAM'!Y387:AL387)</f>
        <v>0</v>
      </c>
      <c r="I95" s="557">
        <f>SUM('5.  2015-2020 LRAM'!Y577:AL577)</f>
        <v>40716.715206465145</v>
      </c>
      <c r="J95" s="556">
        <f>SUM('5.  2015-2020 LRAM'!Y761:AL761)</f>
        <v>0</v>
      </c>
      <c r="K95" s="556">
        <f>SUM('5.  2015-2020 LRAM'!Y944:AL944)</f>
        <v>0</v>
      </c>
      <c r="L95" s="556">
        <f>SUM('5.  2015-2020 LRAM'!Y1127:AL1127)</f>
        <v>0</v>
      </c>
      <c r="M95" s="556">
        <f>SUM(C95:L95)</f>
        <v>40716.715206465145</v>
      </c>
      <c r="T95" s="197"/>
      <c r="U95" s="197"/>
    </row>
    <row r="96" spans="2:22" s="90" customFormat="1" ht="23.25" hidden="1" customHeight="1">
      <c r="B96" s="198">
        <v>2014</v>
      </c>
      <c r="C96" s="559"/>
      <c r="D96" s="559"/>
      <c r="E96" s="559"/>
      <c r="F96" s="557">
        <f>SUM('4.  2011-2014 LRAM'!Y524:AL524)</f>
        <v>0</v>
      </c>
      <c r="G96" s="557">
        <f>SUM('5.  2015-2020 LRAM'!Y204:AL204)</f>
        <v>0</v>
      </c>
      <c r="H96" s="556">
        <f>SUM('5.  2015-2020 LRAM'!Y388:AL388)</f>
        <v>0</v>
      </c>
      <c r="I96" s="557">
        <f>SUM('5.  2015-2020 LRAM'!Y578:AL578)</f>
        <v>101171.47451923125</v>
      </c>
      <c r="J96" s="556">
        <f>SUM('5.  2015-2020 LRAM'!Y762:AL762)</f>
        <v>0</v>
      </c>
      <c r="K96" s="556">
        <f>SUM('5.  2015-2020 LRAM'!Y945:AL945)</f>
        <v>0</v>
      </c>
      <c r="L96" s="556">
        <f>SUM('5.  2015-2020 LRAM'!Y1128:AL1128)</f>
        <v>0</v>
      </c>
      <c r="M96" s="556">
        <f>SUM(F96:L96)</f>
        <v>101171.47451923125</v>
      </c>
      <c r="T96" s="197"/>
      <c r="U96" s="197"/>
    </row>
    <row r="97" spans="2:21" s="90" customFormat="1" ht="23.25" hidden="1" customHeight="1">
      <c r="B97" s="198">
        <v>2015</v>
      </c>
      <c r="C97" s="559"/>
      <c r="D97" s="559"/>
      <c r="E97" s="559"/>
      <c r="F97" s="559"/>
      <c r="G97" s="557">
        <f>SUM('5.  2015-2020 LRAM'!Y205:AL205)</f>
        <v>0</v>
      </c>
      <c r="H97" s="556">
        <f>SUM('5.  2015-2020 LRAM'!Y389:AL389)</f>
        <v>0</v>
      </c>
      <c r="I97" s="557">
        <f>SUM('5.  2015-2020 LRAM'!Y579:AL579)</f>
        <v>130995.49491883221</v>
      </c>
      <c r="J97" s="556">
        <f>SUM('5.  2015-2020 LRAM'!Y763:AL763)</f>
        <v>0</v>
      </c>
      <c r="K97" s="556">
        <f>SUM('5.  2015-2020 LRAM'!Y946:AL946)</f>
        <v>0</v>
      </c>
      <c r="L97" s="556">
        <f>SUM('5.  2015-2020 LRAM'!Y1129:AL1129)</f>
        <v>0</v>
      </c>
      <c r="M97" s="556">
        <f>SUM(G97:L97)</f>
        <v>130995.49491883221</v>
      </c>
      <c r="T97" s="197"/>
      <c r="U97" s="197"/>
    </row>
    <row r="98" spans="2:21" s="90" customFormat="1" ht="23.25" hidden="1" customHeight="1">
      <c r="B98" s="198">
        <v>2016</v>
      </c>
      <c r="C98" s="559"/>
      <c r="D98" s="559"/>
      <c r="E98" s="559"/>
      <c r="F98" s="559"/>
      <c r="G98" s="559"/>
      <c r="H98" s="556">
        <f>SUM('5.  2015-2020 LRAM'!Y390:AL390)</f>
        <v>0</v>
      </c>
      <c r="I98" s="557">
        <f>SUM('5.  2015-2020 LRAM'!Y580:AL580)</f>
        <v>31019.79816904938</v>
      </c>
      <c r="J98" s="556">
        <f>SUM('5.  2015-2020 LRAM'!Y764:AL764)</f>
        <v>23057.61092878487</v>
      </c>
      <c r="K98" s="556">
        <f>SUM('5.  2015-2020 LRAM'!Y947:AL947)</f>
        <v>0</v>
      </c>
      <c r="L98" s="556">
        <f>SUM('5.  2015-2020 LRAM'!Y1130:AL1130)</f>
        <v>0</v>
      </c>
      <c r="M98" s="556">
        <f>SUM(H98:L98)</f>
        <v>54077.40909783425</v>
      </c>
      <c r="T98" s="197"/>
      <c r="U98" s="197"/>
    </row>
    <row r="99" spans="2:21" s="90" customFormat="1" ht="23.25" hidden="1" customHeight="1">
      <c r="B99" s="198">
        <v>2017</v>
      </c>
      <c r="C99" s="559"/>
      <c r="D99" s="559"/>
      <c r="E99" s="559"/>
      <c r="F99" s="559"/>
      <c r="G99" s="559"/>
      <c r="H99" s="559"/>
      <c r="I99" s="556">
        <f>SUM('5.  2015-2020 LRAM'!Y581:AL581)</f>
        <v>103111.88518123236</v>
      </c>
      <c r="J99" s="556">
        <f>SUM('5.  2015-2020 LRAM'!Y765:AL765)</f>
        <v>72896.587742494623</v>
      </c>
      <c r="K99" s="556">
        <f>SUM('5.  2015-2020 LRAM'!Y948:AL948)</f>
        <v>0</v>
      </c>
      <c r="L99" s="556">
        <f>SUM('5.  2015-2020 LRAM'!Y1131:AL1131)</f>
        <v>0</v>
      </c>
      <c r="M99" s="556">
        <f>SUM(I99:L99)</f>
        <v>176008.47292372698</v>
      </c>
      <c r="T99" s="197"/>
      <c r="U99" s="197"/>
    </row>
    <row r="100" spans="2:21" s="90" customFormat="1" ht="23.25" hidden="1" customHeight="1">
      <c r="B100" s="198">
        <v>2018</v>
      </c>
      <c r="C100" s="559"/>
      <c r="D100" s="559"/>
      <c r="E100" s="559"/>
      <c r="F100" s="559"/>
      <c r="G100" s="559"/>
      <c r="H100" s="559"/>
      <c r="I100" s="559"/>
      <c r="J100" s="556">
        <f>SUM('5.  2015-2020 LRAM'!Y766:AL766)</f>
        <v>30436.164881935623</v>
      </c>
      <c r="K100" s="556">
        <f>SUM('5.  2015-2020 LRAM'!Y949:AL949)</f>
        <v>0</v>
      </c>
      <c r="L100" s="556">
        <f>SUM('5.  2015-2020 LRAM'!Y1132:AL1132)</f>
        <v>0</v>
      </c>
      <c r="M100" s="556">
        <f>SUM(J100:L100)</f>
        <v>30436.164881935623</v>
      </c>
      <c r="T100" s="197"/>
      <c r="U100" s="197"/>
    </row>
    <row r="101" spans="2:21" s="90" customFormat="1" ht="23.25" hidden="1" customHeight="1">
      <c r="B101" s="198">
        <v>2019</v>
      </c>
      <c r="C101" s="559"/>
      <c r="D101" s="559"/>
      <c r="E101" s="559"/>
      <c r="F101" s="559"/>
      <c r="G101" s="559"/>
      <c r="H101" s="559"/>
      <c r="I101" s="559"/>
      <c r="J101" s="559"/>
      <c r="K101" s="556">
        <f>SUM('5.  2015-2020 LRAM'!Y950:AL950)</f>
        <v>0</v>
      </c>
      <c r="L101" s="556">
        <f>SUM('5.  2015-2020 LRAM'!Y1133:AL1133)</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LRAM'!Y1134:AL1134)</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438268.17954530776</v>
      </c>
      <c r="J103" s="556">
        <f>J93+J94+J95+J96+J97+J98+J99+J100</f>
        <v>126390.36355321511</v>
      </c>
      <c r="K103" s="556">
        <f>K93+K94+K95+K96+K97+K98+K99+K100+K101</f>
        <v>0</v>
      </c>
      <c r="L103" s="556">
        <f>SUM(L93:L102)</f>
        <v>0</v>
      </c>
      <c r="M103" s="556">
        <f>SUM(M93:M102)</f>
        <v>564658.54309852282</v>
      </c>
      <c r="T103" s="199"/>
      <c r="U103" s="199"/>
    </row>
    <row r="104" spans="2:21" s="27" customFormat="1" ht="24.75" hidden="1" customHeight="1">
      <c r="B104" s="572" t="s">
        <v>517</v>
      </c>
      <c r="C104" s="554">
        <f>'4.  2011-2014 LRAM'!AM132</f>
        <v>0</v>
      </c>
      <c r="D104" s="554">
        <f>'4.  2011-2014 LRAM'!AM264</f>
        <v>0</v>
      </c>
      <c r="E104" s="554">
        <f>'4.  2011-2014 LRAM'!AM395</f>
        <v>0</v>
      </c>
      <c r="F104" s="554">
        <f>'4.  2011-2014 LRAM'!AM526</f>
        <v>0</v>
      </c>
      <c r="G104" s="554">
        <f>'5.  2015-2020 LRAM'!AM207</f>
        <v>0</v>
      </c>
      <c r="H104" s="554">
        <f>'5.  2015-2020 LRAM'!AM392</f>
        <v>0</v>
      </c>
      <c r="I104" s="554">
        <f>'5.  2015-2020 LRAM'!AM583</f>
        <v>81777.571399999986</v>
      </c>
      <c r="J104" s="554">
        <f>'5.  2015-2020 LRAM'!AM768</f>
        <v>70466.456099999996</v>
      </c>
      <c r="K104" s="554">
        <f>'5.  2015-2020 LRAM'!AM952</f>
        <v>0</v>
      </c>
      <c r="L104" s="554">
        <f>'5.  2015-2020 LRAM'!AM1136</f>
        <v>0</v>
      </c>
      <c r="M104" s="556">
        <f>SUM(C104:L104)</f>
        <v>152244.02749999997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2094.382322853683</v>
      </c>
      <c r="J105" s="554">
        <f>'6.  Carrying Charges'!W132</f>
        <v>9246.5392097406511</v>
      </c>
      <c r="K105" s="554">
        <f>'6.  Carrying Charges'!W147</f>
        <v>18515.555447817449</v>
      </c>
      <c r="L105" s="554">
        <f>'6.  Carrying Charges'!W162</f>
        <v>21512.434261166713</v>
      </c>
      <c r="M105" s="556">
        <f>SUM(C105:L105)</f>
        <v>51368.911241578491</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358584.99046816141</v>
      </c>
      <c r="J106" s="554">
        <f t="shared" si="3"/>
        <v>65170.446662955765</v>
      </c>
      <c r="K106" s="554">
        <f>K103-K104+K105</f>
        <v>18515.555447817449</v>
      </c>
      <c r="L106" s="554">
        <f>L103-L104+L105</f>
        <v>21512.434261166713</v>
      </c>
      <c r="M106" s="554">
        <f>M103-M104+M105</f>
        <v>463783.42684010137</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30480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30480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30480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30480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30480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182880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5" zoomScale="80" zoomScaleNormal="80" workbookViewId="0">
      <selection activeCell="D36" sqref="D36"/>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171</v>
      </c>
      <c r="C14" s="126" t="s">
        <v>175</v>
      </c>
    </row>
    <row r="15" spans="2:3" ht="26.25" customHeight="1" thickBot="1">
      <c r="C15" s="128" t="s">
        <v>406</v>
      </c>
    </row>
    <row r="16" spans="2:3" ht="27" customHeight="1" thickBot="1">
      <c r="C16" s="569" t="s">
        <v>550</v>
      </c>
    </row>
    <row r="19" spans="2:8" ht="15.6">
      <c r="B19" s="537" t="s">
        <v>618</v>
      </c>
    </row>
    <row r="20" spans="2:8" ht="13.5" customHeight="1"/>
    <row r="21" spans="2:8" ht="41.1" customHeight="1">
      <c r="B21" s="825" t="s">
        <v>680</v>
      </c>
      <c r="C21" s="825"/>
      <c r="D21" s="825"/>
      <c r="E21" s="825"/>
      <c r="F21" s="825"/>
      <c r="G21" s="825"/>
      <c r="H21" s="825"/>
    </row>
    <row r="23" spans="2:8" s="609" customFormat="1" ht="15.6">
      <c r="B23" s="619" t="s">
        <v>545</v>
      </c>
      <c r="C23" s="619" t="s">
        <v>560</v>
      </c>
      <c r="D23" s="619" t="s">
        <v>544</v>
      </c>
      <c r="E23" s="834" t="s">
        <v>34</v>
      </c>
      <c r="F23" s="835"/>
      <c r="G23" s="834" t="s">
        <v>543</v>
      </c>
      <c r="H23" s="835"/>
    </row>
    <row r="24" spans="2:8">
      <c r="B24" s="608">
        <v>1</v>
      </c>
      <c r="C24" s="644" t="s">
        <v>169</v>
      </c>
      <c r="D24" s="607" t="s">
        <v>762</v>
      </c>
      <c r="E24" s="830" t="s">
        <v>763</v>
      </c>
      <c r="F24" s="831"/>
      <c r="G24" s="832" t="s">
        <v>764</v>
      </c>
      <c r="H24" s="833"/>
    </row>
    <row r="25" spans="2:8">
      <c r="B25" s="608">
        <v>2</v>
      </c>
      <c r="C25" s="644" t="s">
        <v>368</v>
      </c>
      <c r="D25" s="607" t="s">
        <v>827</v>
      </c>
      <c r="E25" s="830" t="s">
        <v>828</v>
      </c>
      <c r="F25" s="831"/>
      <c r="G25" s="832" t="s">
        <v>835</v>
      </c>
      <c r="H25" s="833"/>
    </row>
    <row r="26" spans="2:8" ht="28.8">
      <c r="B26" s="795">
        <v>3</v>
      </c>
      <c r="C26" s="796" t="s">
        <v>368</v>
      </c>
      <c r="D26" s="797" t="s">
        <v>829</v>
      </c>
      <c r="E26" s="838" t="s">
        <v>830</v>
      </c>
      <c r="F26" s="839"/>
      <c r="G26" s="836" t="s">
        <v>765</v>
      </c>
      <c r="H26" s="837"/>
    </row>
    <row r="27" spans="2:8">
      <c r="B27" s="608">
        <v>4</v>
      </c>
      <c r="C27" s="644" t="s">
        <v>368</v>
      </c>
      <c r="D27" s="607" t="s">
        <v>831</v>
      </c>
      <c r="E27" s="830" t="s">
        <v>832</v>
      </c>
      <c r="F27" s="831"/>
      <c r="G27" s="832" t="s">
        <v>833</v>
      </c>
      <c r="H27" s="833"/>
    </row>
    <row r="28" spans="2:8">
      <c r="B28" s="608">
        <v>5</v>
      </c>
      <c r="C28" s="644" t="s">
        <v>369</v>
      </c>
      <c r="D28" s="607" t="s">
        <v>834</v>
      </c>
      <c r="E28" s="830" t="s">
        <v>828</v>
      </c>
      <c r="F28" s="831"/>
      <c r="G28" s="832" t="s">
        <v>835</v>
      </c>
      <c r="H28" s="833"/>
    </row>
    <row r="29" spans="2:8" ht="28.8">
      <c r="B29" s="795">
        <v>6</v>
      </c>
      <c r="C29" s="796" t="s">
        <v>369</v>
      </c>
      <c r="D29" s="797" t="s">
        <v>836</v>
      </c>
      <c r="E29" s="838" t="s">
        <v>837</v>
      </c>
      <c r="F29" s="839"/>
      <c r="G29" s="836" t="s">
        <v>838</v>
      </c>
      <c r="H29" s="837"/>
    </row>
    <row r="30" spans="2:8">
      <c r="B30" s="608">
        <v>7</v>
      </c>
      <c r="C30" s="644" t="s">
        <v>369</v>
      </c>
      <c r="D30" s="607" t="s">
        <v>839</v>
      </c>
      <c r="E30" s="830" t="s">
        <v>751</v>
      </c>
      <c r="F30" s="831"/>
      <c r="G30" s="832" t="s">
        <v>844</v>
      </c>
      <c r="H30" s="833"/>
    </row>
    <row r="31" spans="2:8">
      <c r="B31" s="608">
        <v>8</v>
      </c>
      <c r="C31" s="644" t="s">
        <v>369</v>
      </c>
      <c r="D31" s="607" t="s">
        <v>840</v>
      </c>
      <c r="E31" s="830" t="s">
        <v>832</v>
      </c>
      <c r="F31" s="831"/>
      <c r="G31" s="832" t="s">
        <v>833</v>
      </c>
      <c r="H31" s="833"/>
    </row>
    <row r="32" spans="2:8">
      <c r="B32" s="608">
        <v>9</v>
      </c>
      <c r="C32" s="644" t="s">
        <v>370</v>
      </c>
      <c r="D32" s="607" t="s">
        <v>766</v>
      </c>
      <c r="E32" s="830" t="s">
        <v>767</v>
      </c>
      <c r="F32" s="831"/>
      <c r="G32" s="832" t="s">
        <v>768</v>
      </c>
      <c r="H32" s="833"/>
    </row>
    <row r="33" spans="2:8">
      <c r="B33" s="608">
        <v>10</v>
      </c>
      <c r="C33" s="644" t="s">
        <v>841</v>
      </c>
      <c r="D33" s="607" t="s">
        <v>842</v>
      </c>
      <c r="E33" s="830" t="s">
        <v>843</v>
      </c>
      <c r="F33" s="831"/>
      <c r="G33" s="832" t="s">
        <v>844</v>
      </c>
      <c r="H33" s="833"/>
    </row>
    <row r="34" spans="2:8">
      <c r="B34" s="608" t="s">
        <v>479</v>
      </c>
      <c r="C34" s="644" t="s">
        <v>752</v>
      </c>
      <c r="D34" s="607" t="s">
        <v>753</v>
      </c>
      <c r="E34" s="830" t="s">
        <v>754</v>
      </c>
      <c r="F34" s="831"/>
      <c r="G34" s="832" t="s">
        <v>755</v>
      </c>
      <c r="H34" s="833"/>
    </row>
    <row r="36" spans="2:8" ht="30.75" customHeight="1">
      <c r="B36" s="537" t="s">
        <v>614</v>
      </c>
    </row>
    <row r="37" spans="2:8" ht="23.25" customHeight="1">
      <c r="B37" s="568" t="s">
        <v>619</v>
      </c>
      <c r="C37" s="605"/>
      <c r="D37" s="605"/>
      <c r="E37" s="605"/>
      <c r="F37" s="605"/>
      <c r="G37" s="605"/>
      <c r="H37" s="605"/>
    </row>
    <row r="39" spans="2:8" s="90" customFormat="1" ht="15.6">
      <c r="B39" s="619" t="s">
        <v>545</v>
      </c>
      <c r="C39" s="619" t="s">
        <v>560</v>
      </c>
      <c r="D39" s="619" t="s">
        <v>544</v>
      </c>
      <c r="E39" s="834" t="s">
        <v>34</v>
      </c>
      <c r="F39" s="835"/>
      <c r="G39" s="834" t="s">
        <v>543</v>
      </c>
      <c r="H39" s="835"/>
    </row>
    <row r="40" spans="2:8">
      <c r="B40" s="608">
        <v>1</v>
      </c>
      <c r="C40" s="644"/>
      <c r="D40" s="607"/>
      <c r="E40" s="830"/>
      <c r="F40" s="831"/>
      <c r="G40" s="832"/>
      <c r="H40" s="833"/>
    </row>
    <row r="41" spans="2:8">
      <c r="B41" s="608">
        <v>2</v>
      </c>
      <c r="C41" s="644"/>
      <c r="D41" s="607"/>
      <c r="E41" s="830"/>
      <c r="F41" s="831"/>
      <c r="G41" s="832"/>
      <c r="H41" s="833"/>
    </row>
    <row r="42" spans="2:8">
      <c r="B42" s="608">
        <v>3</v>
      </c>
      <c r="C42" s="644"/>
      <c r="D42" s="607"/>
      <c r="E42" s="830"/>
      <c r="F42" s="831"/>
      <c r="G42" s="832"/>
      <c r="H42" s="833"/>
    </row>
    <row r="43" spans="2:8">
      <c r="B43" s="608">
        <v>4</v>
      </c>
      <c r="C43" s="644"/>
      <c r="D43" s="607"/>
      <c r="E43" s="830"/>
      <c r="F43" s="831"/>
      <c r="G43" s="832"/>
      <c r="H43" s="833"/>
    </row>
    <row r="44" spans="2:8">
      <c r="B44" s="608">
        <v>5</v>
      </c>
      <c r="C44" s="644"/>
      <c r="D44" s="607"/>
      <c r="E44" s="830"/>
      <c r="F44" s="831"/>
      <c r="G44" s="832"/>
      <c r="H44" s="833"/>
    </row>
    <row r="45" spans="2:8">
      <c r="B45" s="608">
        <v>6</v>
      </c>
      <c r="C45" s="644"/>
      <c r="D45" s="607"/>
      <c r="E45" s="830"/>
      <c r="F45" s="831"/>
      <c r="G45" s="832"/>
      <c r="H45" s="833"/>
    </row>
    <row r="46" spans="2:8">
      <c r="B46" s="608">
        <v>7</v>
      </c>
      <c r="C46" s="644"/>
      <c r="D46" s="607"/>
      <c r="E46" s="830"/>
      <c r="F46" s="831"/>
      <c r="G46" s="832"/>
      <c r="H46" s="833"/>
    </row>
    <row r="47" spans="2:8">
      <c r="B47" s="608">
        <v>8</v>
      </c>
      <c r="C47" s="644"/>
      <c r="D47" s="607"/>
      <c r="E47" s="830"/>
      <c r="F47" s="831"/>
      <c r="G47" s="832"/>
      <c r="H47" s="833"/>
    </row>
    <row r="48" spans="2:8">
      <c r="B48" s="608">
        <v>9</v>
      </c>
      <c r="C48" s="644"/>
      <c r="D48" s="607"/>
      <c r="E48" s="830"/>
      <c r="F48" s="831"/>
      <c r="G48" s="832"/>
      <c r="H48" s="833"/>
    </row>
    <row r="49" spans="2:8">
      <c r="B49" s="608">
        <v>10</v>
      </c>
      <c r="C49" s="644"/>
      <c r="D49" s="607"/>
      <c r="E49" s="830"/>
      <c r="F49" s="831"/>
      <c r="G49" s="832"/>
      <c r="H49" s="833"/>
    </row>
    <row r="50" spans="2:8">
      <c r="B50" s="608" t="s">
        <v>479</v>
      </c>
      <c r="C50" s="644"/>
      <c r="D50" s="607"/>
      <c r="E50" s="830"/>
      <c r="F50" s="831"/>
      <c r="G50" s="832"/>
      <c r="H50" s="83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26" zoomScale="80" zoomScaleNormal="80" workbookViewId="0">
      <selection activeCell="H36" sqref="H3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4414062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2012</v>
      </c>
    </row>
    <row r="10" spans="2:17" s="17" customFormat="1" ht="16.5" customHeight="1"/>
    <row r="11" spans="2:17" s="17" customFormat="1" ht="36.75" customHeight="1">
      <c r="B11" s="840" t="s">
        <v>562</v>
      </c>
      <c r="C11" s="840"/>
      <c r="D11" s="840"/>
      <c r="E11" s="840"/>
      <c r="F11" s="840"/>
      <c r="G11" s="840"/>
      <c r="H11" s="840"/>
      <c r="I11" s="840"/>
      <c r="J11" s="840"/>
      <c r="K11" s="840"/>
      <c r="L11" s="840"/>
      <c r="M11" s="840"/>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999 kW</v>
      </c>
      <c r="G13" s="243" t="str">
        <f>'1.  LRAMVA Summary'!G52</f>
        <v>Intermediate</v>
      </c>
      <c r="H13" s="243" t="str">
        <f>'1.  LRAMVA Summary'!H52</f>
        <v>Large Use</v>
      </c>
      <c r="I13" s="243" t="str">
        <f>'1.  LRAMVA Summary'!I52</f>
        <v>Embedded Distributor</v>
      </c>
      <c r="J13" s="243" t="str">
        <f>'1.  LRAMVA Summary'!J52</f>
        <v>Unmetered Scattered Load</v>
      </c>
      <c r="K13" s="243" t="str">
        <f>'1.  LRAMVA Summary'!K52</f>
        <v>Sentinel Lighting</v>
      </c>
      <c r="L13" s="243" t="str">
        <f>'1.  LRAMVA Summary'!L52</f>
        <v>Street Lighting</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t="str">
        <f>'1.  LRAMVA Summary'!L53</f>
        <v>kW</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4594000</v>
      </c>
      <c r="D15" s="451">
        <v>1457817</v>
      </c>
      <c r="E15" s="451">
        <v>497827</v>
      </c>
      <c r="F15" s="451">
        <v>438559</v>
      </c>
      <c r="G15" s="451">
        <v>1012174</v>
      </c>
      <c r="H15" s="451">
        <v>958416</v>
      </c>
      <c r="I15" s="451">
        <v>171169</v>
      </c>
      <c r="J15" s="451">
        <v>6100</v>
      </c>
      <c r="K15" s="451">
        <v>2810</v>
      </c>
      <c r="L15" s="451">
        <v>49128</v>
      </c>
      <c r="M15" s="451"/>
      <c r="N15" s="451"/>
      <c r="O15" s="451"/>
      <c r="P15" s="452"/>
      <c r="Q15" s="452"/>
    </row>
    <row r="16" spans="2:17" s="456" customFormat="1" ht="15.75" customHeight="1">
      <c r="B16" s="461" t="s">
        <v>28</v>
      </c>
      <c r="C16" s="626">
        <f>SUM(D16:Q16)</f>
        <v>1044</v>
      </c>
      <c r="D16" s="450"/>
      <c r="E16" s="450"/>
      <c r="F16" s="450">
        <v>265</v>
      </c>
      <c r="G16" s="450">
        <v>384</v>
      </c>
      <c r="H16" s="450">
        <v>296</v>
      </c>
      <c r="I16" s="450">
        <v>73</v>
      </c>
      <c r="J16" s="450"/>
      <c r="K16" s="452">
        <v>1</v>
      </c>
      <c r="L16" s="452">
        <v>25</v>
      </c>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1457817</v>
      </c>
      <c r="E18" s="192">
        <f t="shared" si="0"/>
        <v>497827</v>
      </c>
      <c r="F18" s="192">
        <f>IF(F14="kw",HLOOKUP(F14,F14:F16,3,FALSE),HLOOKUP(F14,F14:F16,2,FALSE))</f>
        <v>265</v>
      </c>
      <c r="G18" s="192">
        <f t="shared" ref="G18:Q18" si="1">IF(G14="kw",HLOOKUP(G14,G14:G16,3,FALSE),HLOOKUP(G14,G14:G16,2,FALSE))</f>
        <v>384</v>
      </c>
      <c r="H18" s="192">
        <f t="shared" si="1"/>
        <v>296</v>
      </c>
      <c r="I18" s="192">
        <f t="shared" si="1"/>
        <v>73</v>
      </c>
      <c r="J18" s="192">
        <f t="shared" si="1"/>
        <v>6100</v>
      </c>
      <c r="K18" s="192">
        <f t="shared" si="1"/>
        <v>1</v>
      </c>
      <c r="L18" s="192">
        <f t="shared" si="1"/>
        <v>25</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746</v>
      </c>
      <c r="D20" s="454"/>
    </row>
    <row r="21" spans="2:17" s="438" customFormat="1" ht="21" customHeight="1">
      <c r="B21" s="460" t="s">
        <v>366</v>
      </c>
      <c r="C21" s="453" t="s">
        <v>719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2018</v>
      </c>
    </row>
    <row r="25" spans="2:17" s="2" customFormat="1" ht="15.75" customHeight="1">
      <c r="D25" s="20"/>
    </row>
    <row r="26" spans="2:17" s="2" customFormat="1" ht="42" customHeight="1">
      <c r="B26" s="840" t="s">
        <v>561</v>
      </c>
      <c r="C26" s="840"/>
      <c r="D26" s="840"/>
      <c r="E26" s="840"/>
      <c r="F26" s="840"/>
      <c r="G26" s="840"/>
      <c r="H26" s="840"/>
      <c r="I26" s="840"/>
      <c r="J26" s="840"/>
      <c r="K26" s="840"/>
      <c r="L26" s="840"/>
      <c r="M26" s="840"/>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999 kW</v>
      </c>
      <c r="G28" s="243" t="str">
        <f>'1.  LRAMVA Summary'!G52</f>
        <v>Intermediate</v>
      </c>
      <c r="H28" s="243" t="str">
        <f>'1.  LRAMVA Summary'!H52</f>
        <v>Large Use</v>
      </c>
      <c r="I28" s="243" t="str">
        <f>'1.  LRAMVA Summary'!I52</f>
        <v>Embedded Distributor</v>
      </c>
      <c r="J28" s="243" t="str">
        <f>'1.  LRAMVA Summary'!J52</f>
        <v>Unmetered Scattered Load</v>
      </c>
      <c r="K28" s="243" t="str">
        <f>'1.  LRAMVA Summary'!K52</f>
        <v>Sentinel Lighting</v>
      </c>
      <c r="L28" s="243" t="str">
        <f>'1.  LRAMVA Summary'!L52</f>
        <v>Street Lighting</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t="str">
        <f>'1.  LRAMVA Summary'!L53</f>
        <v>kW</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12498024</v>
      </c>
      <c r="D30" s="462">
        <v>1716960</v>
      </c>
      <c r="E30" s="462">
        <v>1712889</v>
      </c>
      <c r="F30" s="462">
        <v>3150670</v>
      </c>
      <c r="G30" s="462">
        <v>1119803</v>
      </c>
      <c r="H30" s="462">
        <v>4797702</v>
      </c>
      <c r="I30" s="462"/>
      <c r="J30" s="462"/>
      <c r="K30" s="462"/>
      <c r="L30" s="462"/>
      <c r="M30" s="462"/>
      <c r="N30" s="462"/>
      <c r="O30" s="462"/>
      <c r="P30" s="462"/>
      <c r="Q30" s="452"/>
    </row>
    <row r="31" spans="2:17" s="463" customFormat="1" ht="15" customHeight="1">
      <c r="B31" s="461" t="s">
        <v>28</v>
      </c>
      <c r="C31" s="626">
        <f>SUM(D31:Q31)</f>
        <v>14078</v>
      </c>
      <c r="D31" s="450"/>
      <c r="E31" s="450"/>
      <c r="F31" s="450">
        <v>6608</v>
      </c>
      <c r="G31" s="450">
        <v>1675</v>
      </c>
      <c r="H31" s="450">
        <v>5795</v>
      </c>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1716960</v>
      </c>
      <c r="E33" s="192">
        <f>IF(E29="kw",HLOOKUP(E29,E29:E31,3,FALSE),HLOOKUP(E29,E29:E31,2,FALSE))</f>
        <v>1712889</v>
      </c>
      <c r="F33" s="192">
        <f>IF(F29="kw",HLOOKUP(F29,F29:F31,3,FALSE),HLOOKUP(F29,F29:F31,2,FALSE))</f>
        <v>6608</v>
      </c>
      <c r="G33" s="192">
        <f>IF(G29="kw",HLOOKUP(G29,G29:G31,3,FALSE),HLOOKUP(G29,G29:G31,2,FALSE))</f>
        <v>1675</v>
      </c>
      <c r="H33" s="192">
        <f t="shared" ref="H33:Q33" si="2">IF(H29="kw",HLOOKUP(H29,H29:H31,3,FALSE),HLOOKUP(H29,H29:H31,2,FALSE))</f>
        <v>5795</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714</v>
      </c>
      <c r="D35" s="454"/>
      <c r="E35" s="93"/>
      <c r="F35" s="93"/>
      <c r="G35" s="93"/>
      <c r="H35" s="93"/>
      <c r="I35" s="93"/>
      <c r="J35" s="93"/>
      <c r="K35" s="93"/>
      <c r="L35" s="93"/>
      <c r="M35" s="93"/>
      <c r="N35" s="93"/>
      <c r="O35" s="93"/>
      <c r="P35" s="93"/>
      <c r="Q35" s="93"/>
    </row>
    <row r="36" spans="2:32" s="438" customFormat="1" ht="21" customHeight="1">
      <c r="B36" s="460" t="s">
        <v>366</v>
      </c>
      <c r="C36" s="453" t="s">
        <v>715</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40" t="s">
        <v>612</v>
      </c>
      <c r="C40" s="840"/>
      <c r="D40" s="840"/>
      <c r="E40" s="840"/>
      <c r="F40" s="840"/>
      <c r="G40" s="840"/>
      <c r="H40" s="840"/>
      <c r="I40" s="840"/>
      <c r="J40" s="840"/>
      <c r="K40" s="840"/>
      <c r="L40" s="840"/>
      <c r="M40" s="840"/>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GS&gt;50 to 999 kW</v>
      </c>
      <c r="G42" s="243" t="str">
        <f>'1.  LRAMVA Summary'!G52</f>
        <v>Intermediate</v>
      </c>
      <c r="H42" s="243" t="str">
        <f>'1.  LRAMVA Summary'!H52</f>
        <v>Large Use</v>
      </c>
      <c r="I42" s="243" t="str">
        <f>'1.  LRAMVA Summary'!I52</f>
        <v>Embedded Distributor</v>
      </c>
      <c r="J42" s="243" t="str">
        <f>'1.  LRAMVA Summary'!J52</f>
        <v>Unmetered Scattered Load</v>
      </c>
      <c r="K42" s="243" t="str">
        <f>'1.  LRAMVA Summary'!K52</f>
        <v>Sentinel Lighting</v>
      </c>
      <c r="L42" s="243" t="str">
        <f>'1.  LRAMVA Summary'!L52</f>
        <v>Street Lighting</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t="str">
        <f>'1.  LRAMVA Summary'!L53</f>
        <v>kW</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2013</v>
      </c>
      <c r="D50" s="190">
        <f t="shared" ref="D50:I50" si="9">IF(ISBLANK($C$50),0,IF($C$50=$D$9,HLOOKUP(D43,D14:D18,5,FALSE),HLOOKUP(D43,D29:D33,5,FALSE)))</f>
        <v>1716960</v>
      </c>
      <c r="E50" s="190">
        <f t="shared" si="9"/>
        <v>1712889</v>
      </c>
      <c r="F50" s="190">
        <f t="shared" si="9"/>
        <v>6608</v>
      </c>
      <c r="G50" s="190">
        <f t="shared" si="9"/>
        <v>1675</v>
      </c>
      <c r="H50" s="190">
        <f t="shared" si="9"/>
        <v>5795</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2018</v>
      </c>
      <c r="D51" s="190">
        <f t="shared" ref="D51:Q51" si="11">IF(ISBLANK($C$51),0,IF($C$51=$D$9,HLOOKUP(D43,D14:D18,5,FALSE),HLOOKUP(D43,D29:D33,5,FALSE)))</f>
        <v>1716960</v>
      </c>
      <c r="E51" s="190">
        <f t="shared" si="11"/>
        <v>1712889</v>
      </c>
      <c r="F51" s="190">
        <f t="shared" si="11"/>
        <v>6608</v>
      </c>
      <c r="G51" s="190">
        <f t="shared" si="11"/>
        <v>1675</v>
      </c>
      <c r="H51" s="190">
        <f t="shared" si="11"/>
        <v>5795</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20" activePane="bottomLeft" state="frozen"/>
      <selection pane="bottomLeft" activeCell="B135" sqref="B135"/>
    </sheetView>
  </sheetViews>
  <sheetFormatPr defaultColWidth="9.109375" defaultRowHeight="14.4" outlineLevelRow="1"/>
  <cols>
    <col min="1" max="1" width="6.44140625" style="4" customWidth="1"/>
    <col min="2" max="2" width="36.4414062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4414062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46" t="s">
        <v>171</v>
      </c>
      <c r="C4" s="85" t="s">
        <v>175</v>
      </c>
      <c r="D4" s="85"/>
      <c r="E4" s="49"/>
    </row>
    <row r="5" spans="1:26" s="18" customFormat="1" ht="26.25" hidden="1" customHeight="1" outlineLevel="1" thickBot="1">
      <c r="A5" s="4"/>
      <c r="B5" s="846"/>
      <c r="C5" s="86" t="s">
        <v>172</v>
      </c>
      <c r="D5" s="86"/>
      <c r="E5" s="49"/>
    </row>
    <row r="6" spans="1:26" ht="26.25" hidden="1" customHeight="1" outlineLevel="1" thickBot="1">
      <c r="B6" s="846"/>
      <c r="C6" s="849" t="s">
        <v>550</v>
      </c>
      <c r="D6" s="850"/>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44" t="s">
        <v>620</v>
      </c>
      <c r="C12" s="844"/>
      <c r="D12" s="844"/>
      <c r="E12" s="844"/>
      <c r="F12" s="844"/>
      <c r="G12" s="844"/>
      <c r="H12" s="844"/>
      <c r="I12" s="844"/>
      <c r="J12" s="844"/>
      <c r="K12" s="844"/>
      <c r="L12" s="844"/>
      <c r="M12" s="844"/>
      <c r="N12" s="844"/>
      <c r="O12" s="84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567</v>
      </c>
      <c r="H14" s="472" t="s">
        <v>568</v>
      </c>
      <c r="I14" s="472" t="s">
        <v>569</v>
      </c>
      <c r="J14" s="472" t="s">
        <v>710</v>
      </c>
      <c r="K14" s="472" t="s">
        <v>709</v>
      </c>
      <c r="L14" s="472" t="s">
        <v>705</v>
      </c>
      <c r="M14" s="472" t="s">
        <v>711</v>
      </c>
      <c r="N14" s="472" t="s">
        <v>708</v>
      </c>
      <c r="O14" s="472" t="s">
        <v>570</v>
      </c>
      <c r="P14" s="7"/>
    </row>
    <row r="15" spans="1:26" s="7" customFormat="1" ht="18.75" customHeight="1">
      <c r="B15" s="473" t="s">
        <v>188</v>
      </c>
      <c r="C15" s="84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42"/>
      <c r="D16" s="477"/>
      <c r="E16" s="477"/>
      <c r="F16" s="477"/>
      <c r="G16" s="477"/>
      <c r="H16" s="477"/>
      <c r="I16" s="477"/>
      <c r="J16" s="477">
        <v>4</v>
      </c>
      <c r="K16" s="477">
        <v>4</v>
      </c>
      <c r="L16" s="477">
        <v>4</v>
      </c>
      <c r="M16" s="477">
        <v>4</v>
      </c>
      <c r="N16" s="477">
        <v>4</v>
      </c>
      <c r="O16" s="478">
        <v>4</v>
      </c>
    </row>
    <row r="17" spans="1:15" s="111" customFormat="1" ht="17.25" customHeight="1">
      <c r="B17" s="479" t="s">
        <v>559</v>
      </c>
      <c r="C17" s="848"/>
      <c r="D17" s="112">
        <f>12-D16</f>
        <v>12</v>
      </c>
      <c r="E17" s="112">
        <f>12-E16</f>
        <v>12</v>
      </c>
      <c r="F17" s="112">
        <f t="shared" ref="F17:K17" si="0">12-F16</f>
        <v>12</v>
      </c>
      <c r="G17" s="112">
        <f t="shared" si="0"/>
        <v>12</v>
      </c>
      <c r="H17" s="112">
        <f t="shared" si="0"/>
        <v>12</v>
      </c>
      <c r="I17" s="112">
        <f t="shared" si="0"/>
        <v>12</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41" t="str">
        <f>'2. LRAMVA Threshold'!D43</f>
        <v>kWh</v>
      </c>
      <c r="D18" s="46"/>
      <c r="E18" s="46"/>
      <c r="F18" s="46"/>
      <c r="G18" s="46"/>
      <c r="H18" s="46"/>
      <c r="I18" s="46"/>
      <c r="J18" s="46">
        <v>1.3899999999999999E-2</v>
      </c>
      <c r="K18" s="46">
        <v>9.4000000000000004E-3</v>
      </c>
      <c r="L18" s="46">
        <v>5.1000000000000004E-3</v>
      </c>
      <c r="M18" s="46"/>
      <c r="N18" s="46"/>
      <c r="O18" s="69"/>
    </row>
    <row r="19" spans="1:15" s="7" customFormat="1" ht="15" customHeight="1" outlineLevel="1">
      <c r="B19" s="536" t="s">
        <v>510</v>
      </c>
      <c r="C19" s="842"/>
      <c r="D19" s="46"/>
      <c r="E19" s="46"/>
      <c r="F19" s="46"/>
      <c r="G19" s="46"/>
      <c r="H19" s="46"/>
      <c r="I19" s="46"/>
      <c r="J19" s="46"/>
      <c r="K19" s="46"/>
      <c r="L19" s="46"/>
      <c r="M19" s="46"/>
      <c r="N19" s="46"/>
      <c r="O19" s="69"/>
    </row>
    <row r="20" spans="1:15" s="7" customFormat="1" ht="15" customHeight="1" outlineLevel="1">
      <c r="B20" s="536" t="s">
        <v>511</v>
      </c>
      <c r="C20" s="842"/>
      <c r="D20" s="46"/>
      <c r="E20" s="46"/>
      <c r="F20" s="46"/>
      <c r="G20" s="46"/>
      <c r="H20" s="46"/>
      <c r="I20" s="46"/>
      <c r="J20" s="46"/>
      <c r="K20" s="46"/>
      <c r="L20" s="46"/>
      <c r="M20" s="46"/>
      <c r="N20" s="46"/>
      <c r="O20" s="69"/>
    </row>
    <row r="21" spans="1:15" s="7" customFormat="1" ht="15" customHeight="1" outlineLevel="1">
      <c r="B21" s="536" t="s">
        <v>489</v>
      </c>
      <c r="C21" s="842"/>
      <c r="D21" s="46"/>
      <c r="E21" s="46"/>
      <c r="F21" s="46"/>
      <c r="G21" s="46"/>
      <c r="H21" s="46"/>
      <c r="I21" s="46"/>
      <c r="J21" s="46"/>
      <c r="K21" s="46"/>
      <c r="L21" s="46"/>
      <c r="M21" s="46"/>
      <c r="N21" s="46"/>
      <c r="O21" s="69"/>
    </row>
    <row r="22" spans="1:15" s="7" customFormat="1" ht="14.25" customHeight="1">
      <c r="B22" s="536" t="s">
        <v>512</v>
      </c>
      <c r="C22" s="843"/>
      <c r="D22" s="65">
        <f>SUM(D18:D21)</f>
        <v>0</v>
      </c>
      <c r="E22" s="65">
        <f>SUM(E18:E21)</f>
        <v>0</v>
      </c>
      <c r="F22" s="65">
        <f>SUM(F18:F21)</f>
        <v>0</v>
      </c>
      <c r="G22" s="65">
        <f t="shared" ref="G22:N22" si="2">SUM(G18:G21)</f>
        <v>0</v>
      </c>
      <c r="H22" s="65">
        <f t="shared" si="2"/>
        <v>0</v>
      </c>
      <c r="I22" s="65">
        <f t="shared" si="2"/>
        <v>0</v>
      </c>
      <c r="J22" s="65">
        <f t="shared" si="2"/>
        <v>1.3899999999999999E-2</v>
      </c>
      <c r="K22" s="65">
        <f t="shared" si="2"/>
        <v>9.4000000000000004E-3</v>
      </c>
      <c r="L22" s="65">
        <f t="shared" si="2"/>
        <v>5.1000000000000004E-3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9.2999999999999992E-3</v>
      </c>
      <c r="K23" s="484">
        <f t="shared" si="3"/>
        <v>1.09E-2</v>
      </c>
      <c r="L23" s="484">
        <f t="shared" si="3"/>
        <v>6.4999999999999997E-3</v>
      </c>
      <c r="M23" s="484">
        <f t="shared" si="3"/>
        <v>1.6999999999999999E-3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41" t="str">
        <f>'2. LRAMVA Threshold'!E43</f>
        <v>kWh</v>
      </c>
      <c r="D25" s="46"/>
      <c r="E25" s="46"/>
      <c r="F25" s="46"/>
      <c r="G25" s="46"/>
      <c r="H25" s="46"/>
      <c r="I25" s="46"/>
      <c r="J25" s="46">
        <v>1.43E-2</v>
      </c>
      <c r="K25" s="46">
        <v>1.4500000000000001E-2</v>
      </c>
      <c r="L25" s="46">
        <v>1.41E-2</v>
      </c>
      <c r="M25" s="46"/>
      <c r="N25" s="46"/>
      <c r="O25" s="69"/>
    </row>
    <row r="26" spans="1:15" s="18" customFormat="1" outlineLevel="1">
      <c r="A26" s="4"/>
      <c r="B26" s="536" t="s">
        <v>510</v>
      </c>
      <c r="C26" s="842"/>
      <c r="D26" s="46"/>
      <c r="E26" s="46"/>
      <c r="F26" s="46"/>
      <c r="G26" s="46"/>
      <c r="H26" s="46"/>
      <c r="I26" s="46"/>
      <c r="J26" s="46"/>
      <c r="K26" s="46"/>
      <c r="L26" s="46"/>
      <c r="M26" s="46"/>
      <c r="N26" s="46"/>
      <c r="O26" s="69"/>
    </row>
    <row r="27" spans="1:15" s="18" customFormat="1" outlineLevel="1">
      <c r="A27" s="4"/>
      <c r="B27" s="536" t="s">
        <v>511</v>
      </c>
      <c r="C27" s="842"/>
      <c r="D27" s="46"/>
      <c r="E27" s="46"/>
      <c r="F27" s="46"/>
      <c r="G27" s="46"/>
      <c r="H27" s="46"/>
      <c r="I27" s="46"/>
      <c r="J27" s="46"/>
      <c r="K27" s="46"/>
      <c r="L27" s="46"/>
      <c r="M27" s="46"/>
      <c r="N27" s="46"/>
      <c r="O27" s="69"/>
    </row>
    <row r="28" spans="1:15" s="18" customFormat="1" outlineLevel="1">
      <c r="A28" s="4"/>
      <c r="B28" s="536" t="s">
        <v>489</v>
      </c>
      <c r="C28" s="842"/>
      <c r="D28" s="46"/>
      <c r="E28" s="46"/>
      <c r="F28" s="46"/>
      <c r="G28" s="46"/>
      <c r="H28" s="46"/>
      <c r="I28" s="46"/>
      <c r="J28" s="46"/>
      <c r="K28" s="46"/>
      <c r="L28" s="46"/>
      <c r="M28" s="46"/>
      <c r="N28" s="46"/>
      <c r="O28" s="69"/>
    </row>
    <row r="29" spans="1:15" s="18" customFormat="1">
      <c r="A29" s="4"/>
      <c r="B29" s="536" t="s">
        <v>512</v>
      </c>
      <c r="C29" s="843"/>
      <c r="D29" s="65">
        <f>SUM(D25:D28)</f>
        <v>0</v>
      </c>
      <c r="E29" s="65">
        <f t="shared" ref="E29:N29" si="4">SUM(E25:E28)</f>
        <v>0</v>
      </c>
      <c r="F29" s="65">
        <f t="shared" si="4"/>
        <v>0</v>
      </c>
      <c r="G29" s="65">
        <f t="shared" si="4"/>
        <v>0</v>
      </c>
      <c r="H29" s="65">
        <f t="shared" si="4"/>
        <v>0</v>
      </c>
      <c r="I29" s="65">
        <f t="shared" si="4"/>
        <v>0</v>
      </c>
      <c r="J29" s="65">
        <f t="shared" si="4"/>
        <v>1.43E-2</v>
      </c>
      <c r="K29" s="65">
        <f t="shared" si="4"/>
        <v>1.4500000000000001E-2</v>
      </c>
      <c r="L29" s="65">
        <f t="shared" si="4"/>
        <v>1.41E-2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9.4999999999999998E-3</v>
      </c>
      <c r="K30" s="484">
        <f t="shared" si="5"/>
        <v>1.44E-2</v>
      </c>
      <c r="L30" s="484">
        <f t="shared" si="5"/>
        <v>1.4200000000000001E-2</v>
      </c>
      <c r="M30" s="484">
        <f t="shared" si="5"/>
        <v>4.7000000000000002E-3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to 999 kW</v>
      </c>
      <c r="C32" s="841" t="str">
        <f>'2. LRAMVA Threshold'!F43</f>
        <v>kW</v>
      </c>
      <c r="D32" s="46"/>
      <c r="E32" s="46"/>
      <c r="F32" s="46"/>
      <c r="G32" s="46"/>
      <c r="H32" s="46"/>
      <c r="I32" s="46"/>
      <c r="J32" s="46">
        <v>3.0535000000000001</v>
      </c>
      <c r="K32" s="46">
        <v>3.1023999999999998</v>
      </c>
      <c r="L32" s="46">
        <v>2.9893999999999998</v>
      </c>
      <c r="M32" s="46"/>
      <c r="N32" s="46"/>
      <c r="O32" s="69"/>
    </row>
    <row r="33" spans="1:15" s="18" customFormat="1" outlineLevel="1">
      <c r="A33" s="4"/>
      <c r="B33" s="536" t="s">
        <v>510</v>
      </c>
      <c r="C33" s="842"/>
      <c r="D33" s="46"/>
      <c r="E33" s="46"/>
      <c r="F33" s="46"/>
      <c r="G33" s="46"/>
      <c r="H33" s="46"/>
      <c r="I33" s="46"/>
      <c r="J33" s="46"/>
      <c r="K33" s="46"/>
      <c r="L33" s="46"/>
      <c r="M33" s="46"/>
      <c r="N33" s="46"/>
      <c r="O33" s="69"/>
    </row>
    <row r="34" spans="1:15" s="18" customFormat="1" outlineLevel="1">
      <c r="A34" s="4"/>
      <c r="B34" s="536" t="s">
        <v>511</v>
      </c>
      <c r="C34" s="842"/>
      <c r="D34" s="46"/>
      <c r="E34" s="46"/>
      <c r="F34" s="46"/>
      <c r="G34" s="46"/>
      <c r="H34" s="46"/>
      <c r="I34" s="46"/>
      <c r="J34" s="46"/>
      <c r="K34" s="46"/>
      <c r="L34" s="46"/>
      <c r="M34" s="46"/>
      <c r="N34" s="46"/>
      <c r="O34" s="69"/>
    </row>
    <row r="35" spans="1:15" s="18" customFormat="1" outlineLevel="1">
      <c r="A35" s="4"/>
      <c r="B35" s="536" t="s">
        <v>489</v>
      </c>
      <c r="C35" s="842"/>
      <c r="D35" s="46"/>
      <c r="E35" s="46"/>
      <c r="F35" s="46"/>
      <c r="G35" s="46"/>
      <c r="H35" s="46"/>
      <c r="I35" s="46"/>
      <c r="J35" s="46"/>
      <c r="K35" s="46"/>
      <c r="L35" s="46"/>
      <c r="M35" s="46"/>
      <c r="N35" s="46"/>
      <c r="O35" s="69"/>
    </row>
    <row r="36" spans="1:15" s="18" customFormat="1">
      <c r="A36" s="4"/>
      <c r="B36" s="536" t="s">
        <v>512</v>
      </c>
      <c r="C36" s="843"/>
      <c r="D36" s="65">
        <f>SUM(D32:D35)</f>
        <v>0</v>
      </c>
      <c r="E36" s="65">
        <f>SUM(E32:E35)</f>
        <v>0</v>
      </c>
      <c r="F36" s="65">
        <f t="shared" ref="F36:M36" si="6">SUM(F32:F35)</f>
        <v>0</v>
      </c>
      <c r="G36" s="65">
        <f t="shared" si="6"/>
        <v>0</v>
      </c>
      <c r="H36" s="65">
        <f t="shared" si="6"/>
        <v>0</v>
      </c>
      <c r="I36" s="65">
        <f t="shared" si="6"/>
        <v>0</v>
      </c>
      <c r="J36" s="65">
        <f t="shared" si="6"/>
        <v>3.0535000000000001</v>
      </c>
      <c r="K36" s="65">
        <f t="shared" si="6"/>
        <v>3.1023999999999998</v>
      </c>
      <c r="L36" s="65">
        <f t="shared" si="6"/>
        <v>2.9893999999999998</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2.0356999999999998</v>
      </c>
      <c r="K37" s="484">
        <f t="shared" si="7"/>
        <v>3.0861000000000001</v>
      </c>
      <c r="L37" s="484">
        <f t="shared" si="7"/>
        <v>3.0270999999999999</v>
      </c>
      <c r="M37" s="484">
        <f t="shared" si="7"/>
        <v>0.99650000000000005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Intermediate</v>
      </c>
      <c r="C39" s="841" t="str">
        <f>'2. LRAMVA Threshold'!G43</f>
        <v>kW</v>
      </c>
      <c r="D39" s="46"/>
      <c r="E39" s="46"/>
      <c r="F39" s="46"/>
      <c r="G39" s="46"/>
      <c r="H39" s="46"/>
      <c r="I39" s="46"/>
      <c r="J39" s="46">
        <v>4.1497000000000002</v>
      </c>
      <c r="K39" s="46">
        <v>4.2161</v>
      </c>
      <c r="L39" s="46">
        <v>1.5459000000000001</v>
      </c>
      <c r="M39" s="46"/>
      <c r="N39" s="46"/>
      <c r="O39" s="69"/>
    </row>
    <row r="40" spans="1:15" s="18" customFormat="1" outlineLevel="1">
      <c r="A40" s="4"/>
      <c r="B40" s="536" t="s">
        <v>510</v>
      </c>
      <c r="C40" s="842"/>
      <c r="D40" s="46"/>
      <c r="E40" s="46"/>
      <c r="F40" s="46"/>
      <c r="G40" s="46"/>
      <c r="H40" s="46"/>
      <c r="I40" s="46"/>
      <c r="J40" s="46"/>
      <c r="K40" s="46"/>
      <c r="L40" s="46"/>
      <c r="M40" s="46"/>
      <c r="N40" s="46"/>
      <c r="O40" s="69"/>
    </row>
    <row r="41" spans="1:15" s="18" customFormat="1" outlineLevel="1">
      <c r="A41" s="4"/>
      <c r="B41" s="536" t="s">
        <v>511</v>
      </c>
      <c r="C41" s="842"/>
      <c r="D41" s="46"/>
      <c r="E41" s="46"/>
      <c r="F41" s="46"/>
      <c r="G41" s="46"/>
      <c r="H41" s="46"/>
      <c r="I41" s="46"/>
      <c r="J41" s="46"/>
      <c r="K41" s="46"/>
      <c r="L41" s="46"/>
      <c r="M41" s="46"/>
      <c r="N41" s="46"/>
      <c r="O41" s="69"/>
    </row>
    <row r="42" spans="1:15" s="18" customFormat="1" outlineLevel="1">
      <c r="A42" s="4"/>
      <c r="B42" s="536" t="s">
        <v>489</v>
      </c>
      <c r="C42" s="842"/>
      <c r="D42" s="46"/>
      <c r="E42" s="46"/>
      <c r="F42" s="46"/>
      <c r="G42" s="46"/>
      <c r="H42" s="46"/>
      <c r="I42" s="46"/>
      <c r="J42" s="46"/>
      <c r="K42" s="46"/>
      <c r="L42" s="46"/>
      <c r="M42" s="46"/>
      <c r="N42" s="46"/>
      <c r="O42" s="69"/>
    </row>
    <row r="43" spans="1:15" s="18" customFormat="1">
      <c r="A43" s="4"/>
      <c r="B43" s="536" t="s">
        <v>512</v>
      </c>
      <c r="C43" s="843"/>
      <c r="D43" s="65">
        <f>SUM(D39:D42)</f>
        <v>0</v>
      </c>
      <c r="E43" s="65">
        <f t="shared" ref="E43:N43" si="8">SUM(E39:E42)</f>
        <v>0</v>
      </c>
      <c r="F43" s="65">
        <f t="shared" si="8"/>
        <v>0</v>
      </c>
      <c r="G43" s="65">
        <f t="shared" si="8"/>
        <v>0</v>
      </c>
      <c r="H43" s="65">
        <f t="shared" si="8"/>
        <v>0</v>
      </c>
      <c r="I43" s="65">
        <f t="shared" si="8"/>
        <v>0</v>
      </c>
      <c r="J43" s="65">
        <f t="shared" si="8"/>
        <v>4.1497000000000002</v>
      </c>
      <c r="K43" s="65">
        <f t="shared" si="8"/>
        <v>4.2161</v>
      </c>
      <c r="L43" s="65">
        <f t="shared" si="8"/>
        <v>1.5459000000000001</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2.7665000000000002</v>
      </c>
      <c r="K44" s="484">
        <f t="shared" si="9"/>
        <v>4.194</v>
      </c>
      <c r="L44" s="484">
        <f t="shared" si="9"/>
        <v>2.4359999999999999</v>
      </c>
      <c r="M44" s="484">
        <f t="shared" si="9"/>
        <v>0.51529999999999998</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41" t="str">
        <f>'2. LRAMVA Threshold'!H43</f>
        <v>kW</v>
      </c>
      <c r="D46" s="46"/>
      <c r="E46" s="46"/>
      <c r="F46" s="46"/>
      <c r="G46" s="46"/>
      <c r="H46" s="46"/>
      <c r="I46" s="46"/>
      <c r="J46" s="46">
        <v>1.8746</v>
      </c>
      <c r="K46" s="46">
        <v>1.9046000000000001</v>
      </c>
      <c r="L46" s="46">
        <v>1.869</v>
      </c>
      <c r="M46" s="46"/>
      <c r="N46" s="46"/>
      <c r="O46" s="69"/>
    </row>
    <row r="47" spans="1:15" s="18" customFormat="1" outlineLevel="1">
      <c r="A47" s="4"/>
      <c r="B47" s="536" t="s">
        <v>510</v>
      </c>
      <c r="C47" s="842"/>
      <c r="D47" s="46"/>
      <c r="E47" s="46"/>
      <c r="F47" s="46"/>
      <c r="G47" s="46"/>
      <c r="H47" s="46"/>
      <c r="I47" s="46"/>
      <c r="J47" s="46"/>
      <c r="K47" s="46"/>
      <c r="L47" s="46"/>
      <c r="M47" s="46"/>
      <c r="N47" s="46"/>
      <c r="O47" s="69"/>
    </row>
    <row r="48" spans="1:15" s="18" customFormat="1" outlineLevel="1">
      <c r="A48" s="4"/>
      <c r="B48" s="536" t="s">
        <v>511</v>
      </c>
      <c r="C48" s="842"/>
      <c r="D48" s="46"/>
      <c r="E48" s="46"/>
      <c r="F48" s="46"/>
      <c r="G48" s="46"/>
      <c r="H48" s="46"/>
      <c r="I48" s="46"/>
      <c r="J48" s="46"/>
      <c r="K48" s="46"/>
      <c r="L48" s="46"/>
      <c r="M48" s="46"/>
      <c r="N48" s="46"/>
      <c r="O48" s="69"/>
    </row>
    <row r="49" spans="1:15" s="18" customFormat="1" outlineLevel="1">
      <c r="A49" s="4"/>
      <c r="B49" s="536" t="s">
        <v>489</v>
      </c>
      <c r="C49" s="842"/>
      <c r="D49" s="46"/>
      <c r="E49" s="46"/>
      <c r="F49" s="46"/>
      <c r="G49" s="46"/>
      <c r="H49" s="46"/>
      <c r="I49" s="46"/>
      <c r="J49" s="46"/>
      <c r="K49" s="46"/>
      <c r="L49" s="46"/>
      <c r="M49" s="46"/>
      <c r="N49" s="46"/>
      <c r="O49" s="69"/>
    </row>
    <row r="50" spans="1:15" s="18" customFormat="1">
      <c r="A50" s="4"/>
      <c r="B50" s="536" t="s">
        <v>512</v>
      </c>
      <c r="C50" s="843"/>
      <c r="D50" s="65">
        <f>SUM(D46:D49)</f>
        <v>0</v>
      </c>
      <c r="E50" s="65">
        <f t="shared" ref="E50:N50" si="10">SUM(E46:E49)</f>
        <v>0</v>
      </c>
      <c r="F50" s="65">
        <f t="shared" si="10"/>
        <v>0</v>
      </c>
      <c r="G50" s="65">
        <f t="shared" si="10"/>
        <v>0</v>
      </c>
      <c r="H50" s="65">
        <f t="shared" si="10"/>
        <v>0</v>
      </c>
      <c r="I50" s="65">
        <f t="shared" si="10"/>
        <v>0</v>
      </c>
      <c r="J50" s="65">
        <f t="shared" si="10"/>
        <v>1.8746</v>
      </c>
      <c r="K50" s="65">
        <f t="shared" si="10"/>
        <v>1.9046000000000001</v>
      </c>
      <c r="L50" s="65">
        <f t="shared" si="10"/>
        <v>1.869</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1.2497</v>
      </c>
      <c r="K51" s="484">
        <f t="shared" si="11"/>
        <v>1.8946000000000001</v>
      </c>
      <c r="L51" s="484">
        <f t="shared" si="11"/>
        <v>1.8809</v>
      </c>
      <c r="M51" s="484">
        <f t="shared" si="11"/>
        <v>0.623</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Embedded Distributor</v>
      </c>
      <c r="C53" s="841" t="str">
        <f>'2. LRAMVA Threshold'!I43</f>
        <v>kW</v>
      </c>
      <c r="D53" s="46"/>
      <c r="E53" s="46"/>
      <c r="F53" s="46"/>
      <c r="G53" s="46"/>
      <c r="H53" s="46"/>
      <c r="I53" s="46"/>
      <c r="J53" s="46">
        <v>3.9983</v>
      </c>
      <c r="K53" s="46">
        <v>4.0622999999999996</v>
      </c>
      <c r="L53" s="46">
        <v>2.9068999999999998</v>
      </c>
      <c r="M53" s="46"/>
      <c r="N53" s="46"/>
      <c r="O53" s="69"/>
    </row>
    <row r="54" spans="1:15" s="18" customFormat="1" outlineLevel="1">
      <c r="A54" s="4"/>
      <c r="B54" s="536" t="s">
        <v>510</v>
      </c>
      <c r="C54" s="842"/>
      <c r="D54" s="46"/>
      <c r="E54" s="46"/>
      <c r="F54" s="46"/>
      <c r="G54" s="46"/>
      <c r="H54" s="46"/>
      <c r="I54" s="46"/>
      <c r="J54" s="46"/>
      <c r="K54" s="46"/>
      <c r="L54" s="46"/>
      <c r="M54" s="46"/>
      <c r="N54" s="46"/>
      <c r="O54" s="69"/>
    </row>
    <row r="55" spans="1:15" s="18" customFormat="1" outlineLevel="1">
      <c r="A55" s="4"/>
      <c r="B55" s="536" t="s">
        <v>511</v>
      </c>
      <c r="C55" s="842"/>
      <c r="D55" s="46"/>
      <c r="E55" s="46"/>
      <c r="F55" s="46"/>
      <c r="G55" s="46"/>
      <c r="H55" s="46"/>
      <c r="I55" s="46"/>
      <c r="J55" s="46"/>
      <c r="K55" s="46"/>
      <c r="L55" s="46"/>
      <c r="M55" s="46"/>
      <c r="N55" s="46"/>
      <c r="O55" s="69"/>
    </row>
    <row r="56" spans="1:15" s="18" customFormat="1" outlineLevel="1">
      <c r="A56" s="4"/>
      <c r="B56" s="536" t="s">
        <v>489</v>
      </c>
      <c r="C56" s="842"/>
      <c r="D56" s="46"/>
      <c r="E56" s="46"/>
      <c r="F56" s="46"/>
      <c r="G56" s="46"/>
      <c r="H56" s="46"/>
      <c r="I56" s="46"/>
      <c r="J56" s="46"/>
      <c r="K56" s="46"/>
      <c r="L56" s="46"/>
      <c r="M56" s="46"/>
      <c r="N56" s="46"/>
      <c r="O56" s="69"/>
    </row>
    <row r="57" spans="1:15" s="18" customFormat="1">
      <c r="A57" s="4"/>
      <c r="B57" s="536" t="s">
        <v>512</v>
      </c>
      <c r="C57" s="843"/>
      <c r="D57" s="65">
        <f>SUM(D53:D56)</f>
        <v>0</v>
      </c>
      <c r="E57" s="65">
        <f t="shared" ref="E57:N57" si="12">SUM(E53:E56)</f>
        <v>0</v>
      </c>
      <c r="F57" s="65">
        <f t="shared" si="12"/>
        <v>0</v>
      </c>
      <c r="G57" s="65">
        <f t="shared" si="12"/>
        <v>0</v>
      </c>
      <c r="H57" s="65">
        <f t="shared" si="12"/>
        <v>0</v>
      </c>
      <c r="I57" s="65">
        <f t="shared" si="12"/>
        <v>0</v>
      </c>
      <c r="J57" s="65">
        <f t="shared" si="12"/>
        <v>3.9983</v>
      </c>
      <c r="K57" s="65">
        <f t="shared" si="12"/>
        <v>4.0622999999999996</v>
      </c>
      <c r="L57" s="65">
        <f t="shared" si="12"/>
        <v>2.9068999999999998</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2.6655000000000002</v>
      </c>
      <c r="K58" s="484">
        <f t="shared" si="13"/>
        <v>4.0410000000000004</v>
      </c>
      <c r="L58" s="484">
        <f t="shared" si="13"/>
        <v>3.2919999999999998</v>
      </c>
      <c r="M58" s="484">
        <f t="shared" si="13"/>
        <v>0.96899999999999997</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Unmetered Scattered Load</v>
      </c>
      <c r="C60" s="841" t="str">
        <f>'2. LRAMVA Threshold'!J43</f>
        <v>kWh</v>
      </c>
      <c r="D60" s="46"/>
      <c r="E60" s="46"/>
      <c r="F60" s="46"/>
      <c r="G60" s="46"/>
      <c r="H60" s="46"/>
      <c r="I60" s="46"/>
      <c r="J60" s="46">
        <v>0.1124</v>
      </c>
      <c r="K60" s="46">
        <v>0.1142</v>
      </c>
      <c r="L60" s="46">
        <v>7.5200000000000003E-2</v>
      </c>
      <c r="M60" s="46"/>
      <c r="N60" s="46"/>
      <c r="O60" s="69"/>
    </row>
    <row r="61" spans="1:15" s="18" customFormat="1" outlineLevel="1">
      <c r="A61" s="4"/>
      <c r="B61" s="536" t="s">
        <v>510</v>
      </c>
      <c r="C61" s="842"/>
      <c r="D61" s="46"/>
      <c r="E61" s="46"/>
      <c r="F61" s="46"/>
      <c r="G61" s="46"/>
      <c r="H61" s="46"/>
      <c r="I61" s="46"/>
      <c r="J61" s="46"/>
      <c r="K61" s="46"/>
      <c r="L61" s="46"/>
      <c r="M61" s="46"/>
      <c r="N61" s="46"/>
      <c r="O61" s="69"/>
    </row>
    <row r="62" spans="1:15" s="18" customFormat="1" outlineLevel="1">
      <c r="A62" s="4"/>
      <c r="B62" s="536" t="s">
        <v>511</v>
      </c>
      <c r="C62" s="842"/>
      <c r="D62" s="46"/>
      <c r="E62" s="46"/>
      <c r="F62" s="46"/>
      <c r="G62" s="46"/>
      <c r="H62" s="46"/>
      <c r="I62" s="46"/>
      <c r="J62" s="46"/>
      <c r="K62" s="46"/>
      <c r="L62" s="46"/>
      <c r="M62" s="46"/>
      <c r="N62" s="46"/>
      <c r="O62" s="69"/>
    </row>
    <row r="63" spans="1:15" s="18" customFormat="1" outlineLevel="1">
      <c r="A63" s="4"/>
      <c r="B63" s="536" t="s">
        <v>489</v>
      </c>
      <c r="C63" s="842"/>
      <c r="D63" s="46"/>
      <c r="E63" s="46"/>
      <c r="F63" s="46"/>
      <c r="G63" s="46"/>
      <c r="H63" s="46"/>
      <c r="I63" s="46"/>
      <c r="J63" s="46"/>
      <c r="K63" s="46"/>
      <c r="L63" s="46"/>
      <c r="M63" s="46"/>
      <c r="N63" s="46"/>
      <c r="O63" s="69"/>
    </row>
    <row r="64" spans="1:15" s="18" customFormat="1">
      <c r="A64" s="4"/>
      <c r="B64" s="536" t="s">
        <v>512</v>
      </c>
      <c r="C64" s="843"/>
      <c r="D64" s="65">
        <f>SUM(D60:D63)</f>
        <v>0</v>
      </c>
      <c r="E64" s="65">
        <f t="shared" ref="E64:N64" si="14">SUM(E60:E63)</f>
        <v>0</v>
      </c>
      <c r="F64" s="65">
        <f t="shared" si="14"/>
        <v>0</v>
      </c>
      <c r="G64" s="65">
        <f t="shared" si="14"/>
        <v>0</v>
      </c>
      <c r="H64" s="65">
        <f t="shared" si="14"/>
        <v>0</v>
      </c>
      <c r="I64" s="65">
        <f t="shared" si="14"/>
        <v>0</v>
      </c>
      <c r="J64" s="65">
        <f t="shared" si="14"/>
        <v>0.1124</v>
      </c>
      <c r="K64" s="65">
        <f t="shared" si="14"/>
        <v>0.1142</v>
      </c>
      <c r="L64" s="65">
        <f t="shared" si="14"/>
        <v>7.5200000000000003E-2</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7.4899999999999994E-2</v>
      </c>
      <c r="K65" s="484">
        <f t="shared" si="15"/>
        <v>0.11360000000000001</v>
      </c>
      <c r="L65" s="484">
        <f t="shared" si="15"/>
        <v>8.8200000000000001E-2</v>
      </c>
      <c r="M65" s="484">
        <f t="shared" si="15"/>
        <v>2.5100000000000001E-2</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Sentinel Lighting</v>
      </c>
      <c r="C67" s="841" t="str">
        <f>'2. LRAMVA Threshold'!K43</f>
        <v>kW</v>
      </c>
      <c r="D67" s="46"/>
      <c r="E67" s="46"/>
      <c r="F67" s="46"/>
      <c r="G67" s="46"/>
      <c r="H67" s="46"/>
      <c r="I67" s="46"/>
      <c r="J67" s="46">
        <v>15.4259</v>
      </c>
      <c r="K67" s="46">
        <v>15.672700000000001</v>
      </c>
      <c r="L67" s="46">
        <v>9.6299999999999997E-2</v>
      </c>
      <c r="M67" s="46"/>
      <c r="N67" s="46"/>
      <c r="O67" s="69"/>
    </row>
    <row r="68" spans="1:15" s="18" customFormat="1" outlineLevel="1">
      <c r="A68" s="4"/>
      <c r="B68" s="536" t="s">
        <v>510</v>
      </c>
      <c r="C68" s="842"/>
      <c r="D68" s="46"/>
      <c r="E68" s="46"/>
      <c r="F68" s="46"/>
      <c r="G68" s="46"/>
      <c r="H68" s="46"/>
      <c r="I68" s="46"/>
      <c r="J68" s="46"/>
      <c r="K68" s="46"/>
      <c r="L68" s="46"/>
      <c r="M68" s="46"/>
      <c r="N68" s="46"/>
      <c r="O68" s="69"/>
    </row>
    <row r="69" spans="1:15" s="18" customFormat="1" outlineLevel="1">
      <c r="A69" s="4"/>
      <c r="B69" s="536" t="s">
        <v>511</v>
      </c>
      <c r="C69" s="842"/>
      <c r="D69" s="46"/>
      <c r="E69" s="46"/>
      <c r="F69" s="46"/>
      <c r="G69" s="46"/>
      <c r="H69" s="46"/>
      <c r="I69" s="46"/>
      <c r="J69" s="46"/>
      <c r="K69" s="46"/>
      <c r="L69" s="46"/>
      <c r="M69" s="46"/>
      <c r="N69" s="46"/>
      <c r="O69" s="69"/>
    </row>
    <row r="70" spans="1:15" s="18" customFormat="1" outlineLevel="1">
      <c r="A70" s="4"/>
      <c r="B70" s="536" t="s">
        <v>489</v>
      </c>
      <c r="C70" s="842"/>
      <c r="D70" s="46"/>
      <c r="E70" s="46"/>
      <c r="F70" s="46"/>
      <c r="G70" s="46"/>
      <c r="H70" s="46"/>
      <c r="I70" s="46"/>
      <c r="J70" s="46"/>
      <c r="K70" s="46"/>
      <c r="L70" s="46"/>
      <c r="M70" s="46"/>
      <c r="N70" s="46"/>
      <c r="O70" s="69"/>
    </row>
    <row r="71" spans="1:15" s="18" customFormat="1">
      <c r="A71" s="4"/>
      <c r="B71" s="536" t="s">
        <v>512</v>
      </c>
      <c r="C71" s="843"/>
      <c r="D71" s="65">
        <f>SUM(D67:D70)</f>
        <v>0</v>
      </c>
      <c r="E71" s="65">
        <f t="shared" ref="E71:N71" si="16">SUM(E67:E70)</f>
        <v>0</v>
      </c>
      <c r="F71" s="65">
        <f>SUM(F67:F70)</f>
        <v>0</v>
      </c>
      <c r="G71" s="65">
        <f t="shared" si="16"/>
        <v>0</v>
      </c>
      <c r="H71" s="65">
        <f t="shared" si="16"/>
        <v>0</v>
      </c>
      <c r="I71" s="65">
        <f t="shared" si="16"/>
        <v>0</v>
      </c>
      <c r="J71" s="65">
        <f t="shared" si="16"/>
        <v>15.4259</v>
      </c>
      <c r="K71" s="65">
        <f t="shared" si="16"/>
        <v>15.672700000000001</v>
      </c>
      <c r="L71" s="65">
        <f t="shared" si="16"/>
        <v>9.6299999999999997E-2</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10.283899999999999</v>
      </c>
      <c r="K72" s="484">
        <f t="shared" si="17"/>
        <v>15.590400000000001</v>
      </c>
      <c r="L72" s="484">
        <f t="shared" si="17"/>
        <v>5.2884000000000002</v>
      </c>
      <c r="M72" s="484">
        <f t="shared" si="17"/>
        <v>3.2099999999999997E-2</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t="str">
        <f>'1.  LRAMVA Summary'!B37</f>
        <v>Street Lighting</v>
      </c>
      <c r="C74" s="841" t="str">
        <f>'2. LRAMVA Threshold'!L43</f>
        <v>kW</v>
      </c>
      <c r="D74" s="46"/>
      <c r="E74" s="46"/>
      <c r="F74" s="46"/>
      <c r="G74" s="46"/>
      <c r="H74" s="46"/>
      <c r="I74" s="46"/>
      <c r="J74" s="46">
        <v>23.134599999999999</v>
      </c>
      <c r="K74" s="46">
        <v>23.504799999999999</v>
      </c>
      <c r="L74" s="46">
        <v>21.6752</v>
      </c>
      <c r="M74" s="46"/>
      <c r="N74" s="46"/>
      <c r="O74" s="69"/>
    </row>
    <row r="75" spans="1:15" s="18" customFormat="1" outlineLevel="1">
      <c r="A75" s="4"/>
      <c r="B75" s="536" t="s">
        <v>510</v>
      </c>
      <c r="C75" s="842"/>
      <c r="D75" s="46"/>
      <c r="E75" s="46"/>
      <c r="F75" s="46"/>
      <c r="G75" s="46"/>
      <c r="H75" s="46"/>
      <c r="I75" s="46"/>
      <c r="J75" s="46"/>
      <c r="K75" s="46"/>
      <c r="L75" s="46"/>
      <c r="M75" s="46"/>
      <c r="N75" s="46"/>
      <c r="O75" s="69"/>
    </row>
    <row r="76" spans="1:15" s="18" customFormat="1" outlineLevel="1">
      <c r="A76" s="4"/>
      <c r="B76" s="536" t="s">
        <v>511</v>
      </c>
      <c r="C76" s="842"/>
      <c r="D76" s="46"/>
      <c r="E76" s="46"/>
      <c r="F76" s="46"/>
      <c r="G76" s="46"/>
      <c r="H76" s="46"/>
      <c r="I76" s="46"/>
      <c r="J76" s="46"/>
      <c r="K76" s="46"/>
      <c r="L76" s="46"/>
      <c r="M76" s="46"/>
      <c r="N76" s="46"/>
      <c r="O76" s="69"/>
    </row>
    <row r="77" spans="1:15" s="18" customFormat="1" outlineLevel="1">
      <c r="A77" s="4"/>
      <c r="B77" s="536" t="s">
        <v>489</v>
      </c>
      <c r="C77" s="842"/>
      <c r="D77" s="46"/>
      <c r="E77" s="46"/>
      <c r="F77" s="46"/>
      <c r="G77" s="46"/>
      <c r="H77" s="46"/>
      <c r="I77" s="46"/>
      <c r="J77" s="46"/>
      <c r="K77" s="46"/>
      <c r="L77" s="46"/>
      <c r="M77" s="46"/>
      <c r="N77" s="46"/>
      <c r="O77" s="69"/>
    </row>
    <row r="78" spans="1:15" s="18" customFormat="1">
      <c r="A78" s="4"/>
      <c r="B78" s="536" t="s">
        <v>512</v>
      </c>
      <c r="C78" s="843"/>
      <c r="D78" s="65">
        <f>SUM(D74:D77)</f>
        <v>0</v>
      </c>
      <c r="E78" s="65">
        <f>SUM(E74:E77)</f>
        <v>0</v>
      </c>
      <c r="F78" s="65">
        <f t="shared" ref="F78:N78" si="18">SUM(F74:F77)</f>
        <v>0</v>
      </c>
      <c r="G78" s="65">
        <f t="shared" si="18"/>
        <v>0</v>
      </c>
      <c r="H78" s="65">
        <f t="shared" si="18"/>
        <v>0</v>
      </c>
      <c r="I78" s="65">
        <f t="shared" si="18"/>
        <v>0</v>
      </c>
      <c r="J78" s="65">
        <f t="shared" si="18"/>
        <v>23.134599999999999</v>
      </c>
      <c r="K78" s="65">
        <f t="shared" si="18"/>
        <v>23.504799999999999</v>
      </c>
      <c r="L78" s="65">
        <f t="shared" si="18"/>
        <v>21.6752</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15.4231</v>
      </c>
      <c r="K79" s="484">
        <f t="shared" si="19"/>
        <v>23.381399999999999</v>
      </c>
      <c r="L79" s="484">
        <f t="shared" si="19"/>
        <v>22.2851</v>
      </c>
      <c r="M79" s="484">
        <f t="shared" si="19"/>
        <v>7.2251000000000003</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41">
        <f>'2. LRAMVA Threshold'!M43</f>
        <v>0</v>
      </c>
      <c r="D81" s="46"/>
      <c r="E81" s="46"/>
      <c r="F81" s="46"/>
      <c r="G81" s="46"/>
      <c r="H81" s="46"/>
      <c r="I81" s="46"/>
      <c r="J81" s="46"/>
      <c r="K81" s="46"/>
      <c r="L81" s="46"/>
      <c r="M81" s="46"/>
      <c r="N81" s="46"/>
      <c r="O81" s="69"/>
    </row>
    <row r="82" spans="1:15" s="18" customFormat="1" outlineLevel="1">
      <c r="A82" s="4"/>
      <c r="B82" s="536" t="s">
        <v>510</v>
      </c>
      <c r="C82" s="842"/>
      <c r="D82" s="46"/>
      <c r="E82" s="46"/>
      <c r="F82" s="46"/>
      <c r="G82" s="46"/>
      <c r="H82" s="46"/>
      <c r="I82" s="46"/>
      <c r="J82" s="46"/>
      <c r="K82" s="46"/>
      <c r="L82" s="46"/>
      <c r="M82" s="46"/>
      <c r="N82" s="46"/>
      <c r="O82" s="69"/>
    </row>
    <row r="83" spans="1:15" s="18" customFormat="1" outlineLevel="1">
      <c r="A83" s="4"/>
      <c r="B83" s="536" t="s">
        <v>511</v>
      </c>
      <c r="C83" s="842"/>
      <c r="D83" s="46"/>
      <c r="E83" s="46"/>
      <c r="F83" s="46"/>
      <c r="G83" s="46"/>
      <c r="H83" s="46"/>
      <c r="I83" s="46"/>
      <c r="J83" s="46"/>
      <c r="K83" s="46"/>
      <c r="L83" s="46"/>
      <c r="M83" s="46"/>
      <c r="N83" s="46"/>
      <c r="O83" s="69"/>
    </row>
    <row r="84" spans="1:15" s="18" customFormat="1" outlineLevel="1">
      <c r="A84" s="4"/>
      <c r="B84" s="536" t="s">
        <v>489</v>
      </c>
      <c r="C84" s="842"/>
      <c r="D84" s="46"/>
      <c r="E84" s="46"/>
      <c r="F84" s="46"/>
      <c r="G84" s="46"/>
      <c r="H84" s="46"/>
      <c r="I84" s="46"/>
      <c r="J84" s="46"/>
      <c r="K84" s="46"/>
      <c r="L84" s="46"/>
      <c r="M84" s="46"/>
      <c r="N84" s="46"/>
      <c r="O84" s="69"/>
    </row>
    <row r="85" spans="1:15" s="18" customFormat="1">
      <c r="A85" s="4"/>
      <c r="B85" s="536" t="s">
        <v>512</v>
      </c>
      <c r="C85" s="84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41">
        <f>'2. LRAMVA Threshold'!N43</f>
        <v>0</v>
      </c>
      <c r="D88" s="46"/>
      <c r="E88" s="46"/>
      <c r="F88" s="46"/>
      <c r="G88" s="46"/>
      <c r="H88" s="46"/>
      <c r="I88" s="46"/>
      <c r="J88" s="46"/>
      <c r="K88" s="46"/>
      <c r="L88" s="46"/>
      <c r="M88" s="46"/>
      <c r="N88" s="46"/>
      <c r="O88" s="69"/>
    </row>
    <row r="89" spans="1:15" s="18" customFormat="1" outlineLevel="1">
      <c r="A89" s="4"/>
      <c r="B89" s="536" t="s">
        <v>510</v>
      </c>
      <c r="C89" s="842"/>
      <c r="D89" s="46"/>
      <c r="E89" s="46"/>
      <c r="F89" s="46"/>
      <c r="G89" s="46"/>
      <c r="H89" s="46"/>
      <c r="I89" s="46"/>
      <c r="J89" s="46"/>
      <c r="K89" s="46"/>
      <c r="L89" s="46"/>
      <c r="M89" s="46"/>
      <c r="N89" s="46"/>
      <c r="O89" s="69"/>
    </row>
    <row r="90" spans="1:15" s="18" customFormat="1" outlineLevel="1">
      <c r="A90" s="4"/>
      <c r="B90" s="536" t="s">
        <v>511</v>
      </c>
      <c r="C90" s="842"/>
      <c r="D90" s="46"/>
      <c r="E90" s="46"/>
      <c r="F90" s="46"/>
      <c r="G90" s="46"/>
      <c r="H90" s="46"/>
      <c r="I90" s="46"/>
      <c r="J90" s="46"/>
      <c r="K90" s="46"/>
      <c r="L90" s="46"/>
      <c r="M90" s="46"/>
      <c r="N90" s="46"/>
      <c r="O90" s="69"/>
    </row>
    <row r="91" spans="1:15" s="18" customFormat="1" outlineLevel="1">
      <c r="A91" s="4"/>
      <c r="B91" s="536" t="s">
        <v>489</v>
      </c>
      <c r="C91" s="842"/>
      <c r="D91" s="46"/>
      <c r="E91" s="46"/>
      <c r="F91" s="46"/>
      <c r="G91" s="46"/>
      <c r="H91" s="46"/>
      <c r="I91" s="46"/>
      <c r="J91" s="46"/>
      <c r="K91" s="46"/>
      <c r="L91" s="46"/>
      <c r="M91" s="46"/>
      <c r="N91" s="46"/>
      <c r="O91" s="69"/>
    </row>
    <row r="92" spans="1:15" s="18" customFormat="1">
      <c r="A92" s="4"/>
      <c r="B92" s="536" t="s">
        <v>512</v>
      </c>
      <c r="C92" s="84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41">
        <f>'2. LRAMVA Threshold'!O43</f>
        <v>0</v>
      </c>
      <c r="D95" s="46"/>
      <c r="E95" s="46"/>
      <c r="F95" s="46"/>
      <c r="G95" s="46"/>
      <c r="H95" s="46"/>
      <c r="I95" s="46"/>
      <c r="J95" s="46"/>
      <c r="K95" s="46"/>
      <c r="L95" s="46"/>
      <c r="M95" s="46"/>
      <c r="N95" s="46"/>
      <c r="O95" s="69"/>
    </row>
    <row r="96" spans="1:15" s="18" customFormat="1" outlineLevel="1">
      <c r="A96" s="4"/>
      <c r="B96" s="536" t="s">
        <v>510</v>
      </c>
      <c r="C96" s="842"/>
      <c r="D96" s="46"/>
      <c r="E96" s="46"/>
      <c r="F96" s="46"/>
      <c r="G96" s="46"/>
      <c r="H96" s="46"/>
      <c r="I96" s="46"/>
      <c r="J96" s="46"/>
      <c r="K96" s="46"/>
      <c r="L96" s="46"/>
      <c r="M96" s="46"/>
      <c r="N96" s="46"/>
      <c r="O96" s="69"/>
    </row>
    <row r="97" spans="1:15" s="18" customFormat="1" outlineLevel="1">
      <c r="A97" s="4"/>
      <c r="B97" s="536" t="s">
        <v>511</v>
      </c>
      <c r="C97" s="842"/>
      <c r="D97" s="46"/>
      <c r="E97" s="46"/>
      <c r="F97" s="46"/>
      <c r="G97" s="46"/>
      <c r="H97" s="46"/>
      <c r="I97" s="46"/>
      <c r="J97" s="46"/>
      <c r="K97" s="46"/>
      <c r="L97" s="46"/>
      <c r="M97" s="46"/>
      <c r="N97" s="46"/>
      <c r="O97" s="69"/>
    </row>
    <row r="98" spans="1:15" s="18" customFormat="1" outlineLevel="1">
      <c r="A98" s="4"/>
      <c r="B98" s="536" t="s">
        <v>489</v>
      </c>
      <c r="C98" s="842"/>
      <c r="D98" s="46"/>
      <c r="E98" s="46"/>
      <c r="F98" s="46"/>
      <c r="G98" s="46"/>
      <c r="H98" s="46"/>
      <c r="I98" s="46"/>
      <c r="J98" s="46"/>
      <c r="K98" s="46"/>
      <c r="L98" s="46"/>
      <c r="M98" s="46"/>
      <c r="N98" s="46"/>
      <c r="O98" s="69"/>
    </row>
    <row r="99" spans="1:15" s="18" customFormat="1">
      <c r="A99" s="4"/>
      <c r="B99" s="536" t="s">
        <v>512</v>
      </c>
      <c r="C99" s="84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41">
        <f>'2. LRAMVA Threshold'!P43</f>
        <v>0</v>
      </c>
      <c r="D102" s="46"/>
      <c r="E102" s="46"/>
      <c r="F102" s="46"/>
      <c r="G102" s="46"/>
      <c r="H102" s="46"/>
      <c r="I102" s="46"/>
      <c r="J102" s="46"/>
      <c r="K102" s="46"/>
      <c r="L102" s="46"/>
      <c r="M102" s="46"/>
      <c r="N102" s="46"/>
      <c r="O102" s="69"/>
    </row>
    <row r="103" spans="1:15" s="18" customFormat="1" outlineLevel="1">
      <c r="A103" s="4"/>
      <c r="B103" s="536" t="s">
        <v>510</v>
      </c>
      <c r="C103" s="842"/>
      <c r="D103" s="46"/>
      <c r="E103" s="46"/>
      <c r="F103" s="46"/>
      <c r="G103" s="46"/>
      <c r="H103" s="46"/>
      <c r="I103" s="46"/>
      <c r="J103" s="46"/>
      <c r="K103" s="46"/>
      <c r="L103" s="46"/>
      <c r="M103" s="46"/>
      <c r="N103" s="46"/>
      <c r="O103" s="69"/>
    </row>
    <row r="104" spans="1:15" s="18" customFormat="1" outlineLevel="1">
      <c r="A104" s="4"/>
      <c r="B104" s="536" t="s">
        <v>511</v>
      </c>
      <c r="C104" s="842"/>
      <c r="D104" s="46"/>
      <c r="E104" s="46"/>
      <c r="F104" s="46"/>
      <c r="G104" s="46"/>
      <c r="H104" s="46"/>
      <c r="I104" s="46"/>
      <c r="J104" s="46"/>
      <c r="K104" s="46"/>
      <c r="L104" s="46"/>
      <c r="M104" s="46"/>
      <c r="N104" s="46"/>
      <c r="O104" s="69"/>
    </row>
    <row r="105" spans="1:15" s="18" customFormat="1" outlineLevel="1">
      <c r="A105" s="4"/>
      <c r="B105" s="536" t="s">
        <v>489</v>
      </c>
      <c r="C105" s="842"/>
      <c r="D105" s="46"/>
      <c r="E105" s="46"/>
      <c r="F105" s="46"/>
      <c r="G105" s="46"/>
      <c r="H105" s="46"/>
      <c r="I105" s="46"/>
      <c r="J105" s="46"/>
      <c r="K105" s="46"/>
      <c r="L105" s="46"/>
      <c r="M105" s="46"/>
      <c r="N105" s="46"/>
      <c r="O105" s="69"/>
    </row>
    <row r="106" spans="1:15" s="18" customFormat="1">
      <c r="A106" s="4"/>
      <c r="B106" s="536" t="s">
        <v>512</v>
      </c>
      <c r="C106" s="84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41">
        <f>'2. LRAMVA Threshold'!Q43</f>
        <v>0</v>
      </c>
      <c r="D109" s="46"/>
      <c r="E109" s="46"/>
      <c r="F109" s="46"/>
      <c r="G109" s="46"/>
      <c r="H109" s="46"/>
      <c r="I109" s="46"/>
      <c r="J109" s="46"/>
      <c r="K109" s="46"/>
      <c r="L109" s="46"/>
      <c r="M109" s="46"/>
      <c r="N109" s="46"/>
      <c r="O109" s="69"/>
    </row>
    <row r="110" spans="1:15" s="18" customFormat="1" outlineLevel="1">
      <c r="A110" s="4"/>
      <c r="B110" s="536" t="s">
        <v>510</v>
      </c>
      <c r="C110" s="842"/>
      <c r="D110" s="46"/>
      <c r="E110" s="46"/>
      <c r="F110" s="46"/>
      <c r="G110" s="46"/>
      <c r="H110" s="46"/>
      <c r="I110" s="46"/>
      <c r="J110" s="46"/>
      <c r="K110" s="46"/>
      <c r="L110" s="46"/>
      <c r="M110" s="46"/>
      <c r="N110" s="46"/>
      <c r="O110" s="69"/>
    </row>
    <row r="111" spans="1:15" s="18" customFormat="1" outlineLevel="1">
      <c r="A111" s="4"/>
      <c r="B111" s="536" t="s">
        <v>511</v>
      </c>
      <c r="C111" s="842"/>
      <c r="D111" s="46"/>
      <c r="E111" s="46"/>
      <c r="F111" s="46"/>
      <c r="G111" s="46"/>
      <c r="H111" s="46"/>
      <c r="I111" s="46"/>
      <c r="J111" s="46"/>
      <c r="K111" s="46"/>
      <c r="L111" s="46"/>
      <c r="M111" s="46"/>
      <c r="N111" s="46"/>
      <c r="O111" s="69"/>
    </row>
    <row r="112" spans="1:15" s="18" customFormat="1" outlineLevel="1">
      <c r="A112" s="4"/>
      <c r="B112" s="536" t="s">
        <v>489</v>
      </c>
      <c r="C112" s="842"/>
      <c r="D112" s="46"/>
      <c r="E112" s="46"/>
      <c r="F112" s="46"/>
      <c r="G112" s="46"/>
      <c r="H112" s="46"/>
      <c r="I112" s="46"/>
      <c r="J112" s="46"/>
      <c r="K112" s="46"/>
      <c r="L112" s="46"/>
      <c r="M112" s="46"/>
      <c r="N112" s="46"/>
      <c r="O112" s="69"/>
    </row>
    <row r="113" spans="1:17" s="18" customFormat="1">
      <c r="A113" s="4"/>
      <c r="B113" s="536" t="s">
        <v>512</v>
      </c>
      <c r="C113" s="84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616</v>
      </c>
      <c r="C116" s="98"/>
      <c r="D116" s="499"/>
      <c r="E116" s="499"/>
      <c r="F116" s="499"/>
      <c r="G116" s="499"/>
      <c r="H116" s="499"/>
      <c r="I116" s="499"/>
      <c r="J116" s="499"/>
      <c r="K116" s="499"/>
      <c r="L116" s="499"/>
      <c r="M116" s="499"/>
      <c r="N116" s="499"/>
      <c r="O116" s="499"/>
    </row>
    <row r="119" spans="1:17" ht="15.6">
      <c r="B119" s="118" t="s">
        <v>483</v>
      </c>
      <c r="J119" s="18"/>
    </row>
    <row r="120" spans="1:17" s="14" customFormat="1" ht="75.599999999999994" customHeight="1">
      <c r="A120" s="72"/>
      <c r="B120" s="845" t="s">
        <v>676</v>
      </c>
      <c r="C120" s="845"/>
      <c r="D120" s="845"/>
      <c r="E120" s="845"/>
      <c r="F120" s="845"/>
      <c r="G120" s="845"/>
      <c r="H120" s="845"/>
      <c r="I120" s="845"/>
      <c r="J120" s="845"/>
      <c r="K120" s="845"/>
      <c r="L120" s="845"/>
      <c r="M120" s="845"/>
      <c r="N120" s="845"/>
      <c r="O120" s="845"/>
      <c r="P120" s="84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999 kW</v>
      </c>
      <c r="F122" s="244" t="str">
        <f>'1.  LRAMVA Summary'!G52</f>
        <v>Intermediate</v>
      </c>
      <c r="G122" s="244" t="str">
        <f>'1.  LRAMVA Summary'!H52</f>
        <v>Large Use</v>
      </c>
      <c r="H122" s="244" t="str">
        <f>'1.  LRAMVA Summary'!I52</f>
        <v>Embedded Distributor</v>
      </c>
      <c r="I122" s="244" t="str">
        <f>'1.  LRAMVA Summary'!J52</f>
        <v>Unmetered Scattered Load</v>
      </c>
      <c r="J122" s="244" t="str">
        <f>'1.  LRAMVA Summary'!K52</f>
        <v>Sentinel Lighting</v>
      </c>
      <c r="K122" s="244" t="str">
        <f>'1.  LRAMVA Summary'!L52</f>
        <v>Street Lighting</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t="str">
        <f>'1.  LRAMVA Summary'!L53</f>
        <v>kW</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8"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1"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c r="D129" s="685"/>
      <c r="E129" s="686"/>
      <c r="F129" s="685"/>
      <c r="G129" s="686"/>
      <c r="H129" s="685"/>
      <c r="I129" s="686"/>
      <c r="J129" s="686"/>
      <c r="K129" s="686"/>
      <c r="L129" s="686">
        <f t="shared" si="43"/>
        <v>0</v>
      </c>
      <c r="M129" s="686">
        <f t="shared" si="40"/>
        <v>0</v>
      </c>
      <c r="N129" s="686">
        <f t="shared" si="41"/>
        <v>0</v>
      </c>
      <c r="O129" s="686">
        <f t="shared" si="42"/>
        <v>0</v>
      </c>
      <c r="P129" s="686">
        <f t="shared" si="31"/>
        <v>0</v>
      </c>
    </row>
    <row r="130" spans="2:16">
      <c r="B130" s="501">
        <v>2017</v>
      </c>
      <c r="C130" s="684">
        <f>HLOOKUP(B130,$E$15:$O$114,9,FALSE)</f>
        <v>1.09E-2</v>
      </c>
      <c r="D130" s="685">
        <f t="shared" si="32"/>
        <v>1.44E-2</v>
      </c>
      <c r="E130" s="686">
        <f t="shared" si="33"/>
        <v>3.0861000000000001</v>
      </c>
      <c r="F130" s="685">
        <f t="shared" si="34"/>
        <v>4.194</v>
      </c>
      <c r="G130" s="686">
        <f t="shared" si="35"/>
        <v>1.8946000000000001</v>
      </c>
      <c r="H130" s="685">
        <f t="shared" si="36"/>
        <v>4.0410000000000004</v>
      </c>
      <c r="I130" s="686">
        <f t="shared" si="37"/>
        <v>0.11360000000000001</v>
      </c>
      <c r="J130" s="686">
        <f t="shared" si="38"/>
        <v>15.590400000000001</v>
      </c>
      <c r="K130" s="686">
        <f t="shared" si="39"/>
        <v>23.381399999999999</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6.4999999999999997E-3</v>
      </c>
      <c r="D131" s="685">
        <f t="shared" si="32"/>
        <v>1.4200000000000001E-2</v>
      </c>
      <c r="E131" s="686">
        <f t="shared" si="33"/>
        <v>3.0270999999999999</v>
      </c>
      <c r="F131" s="685">
        <f t="shared" si="34"/>
        <v>2.4359999999999999</v>
      </c>
      <c r="G131" s="686">
        <f t="shared" si="35"/>
        <v>1.8809</v>
      </c>
      <c r="H131" s="685">
        <f t="shared" si="36"/>
        <v>3.2919999999999998</v>
      </c>
      <c r="I131" s="686">
        <f t="shared" si="37"/>
        <v>8.8200000000000001E-2</v>
      </c>
      <c r="J131" s="686">
        <f t="shared" si="38"/>
        <v>5.2884000000000002</v>
      </c>
      <c r="K131" s="686">
        <f t="shared" si="39"/>
        <v>22.2851</v>
      </c>
      <c r="L131" s="686">
        <f t="shared" si="43"/>
        <v>0</v>
      </c>
      <c r="M131" s="686">
        <f t="shared" si="40"/>
        <v>0</v>
      </c>
      <c r="N131" s="686">
        <f t="shared" si="41"/>
        <v>0</v>
      </c>
      <c r="O131" s="686">
        <f t="shared" si="42"/>
        <v>0</v>
      </c>
      <c r="P131" s="686">
        <f t="shared" si="31"/>
        <v>0</v>
      </c>
    </row>
    <row r="132" spans="2:16">
      <c r="B132" s="501">
        <v>2019</v>
      </c>
      <c r="C132" s="684"/>
      <c r="D132" s="685"/>
      <c r="E132" s="686"/>
      <c r="F132" s="685"/>
      <c r="G132" s="686"/>
      <c r="H132" s="685"/>
      <c r="I132" s="686"/>
      <c r="J132" s="686"/>
      <c r="K132" s="686"/>
      <c r="L132" s="686">
        <f t="shared" si="43"/>
        <v>0</v>
      </c>
      <c r="M132" s="686">
        <f t="shared" si="40"/>
        <v>0</v>
      </c>
      <c r="N132" s="686">
        <f t="shared" si="41"/>
        <v>0</v>
      </c>
      <c r="O132" s="686">
        <f t="shared" si="42"/>
        <v>0</v>
      </c>
      <c r="P132" s="686">
        <f t="shared" si="31"/>
        <v>0</v>
      </c>
    </row>
    <row r="133" spans="2:16">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761</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4:X16"/>
  <sheetViews>
    <sheetView zoomScale="90" zoomScaleNormal="90" workbookViewId="0">
      <selection activeCell="J20" sqref="J20"/>
    </sheetView>
  </sheetViews>
  <sheetFormatPr defaultColWidth="9.109375" defaultRowHeight="14.4"/>
  <cols>
    <col min="1" max="16384" width="9.109375" style="12"/>
  </cols>
  <sheetData>
    <row r="14" spans="2:24" ht="15.6">
      <c r="B14" s="588" t="s">
        <v>504</v>
      </c>
    </row>
    <row r="15" spans="2:24" ht="15.6">
      <c r="B15" s="588"/>
    </row>
    <row r="16" spans="2:24" s="668" customFormat="1" ht="28.5" customHeight="1">
      <c r="B16" s="851" t="s">
        <v>635</v>
      </c>
      <c r="C16" s="851"/>
      <c r="D16" s="851"/>
      <c r="E16" s="851"/>
      <c r="F16" s="851"/>
      <c r="G16" s="851"/>
      <c r="H16" s="851"/>
      <c r="I16" s="851"/>
      <c r="J16" s="851"/>
      <c r="K16" s="851"/>
      <c r="L16" s="851"/>
      <c r="M16" s="851"/>
      <c r="N16" s="851"/>
      <c r="O16" s="851"/>
      <c r="P16" s="851"/>
      <c r="Q16" s="851"/>
      <c r="R16" s="851"/>
      <c r="S16" s="851"/>
      <c r="T16" s="851"/>
      <c r="U16" s="851"/>
      <c r="V16" s="851"/>
      <c r="W16" s="851"/>
      <c r="X16" s="851"/>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8"/>
  <sheetViews>
    <sheetView topLeftCell="A533" zoomScale="90" zoomScaleNormal="90" zoomScaleSheetLayoutView="80" zoomScalePageLayoutView="85" workbookViewId="0">
      <selection activeCell="N180" sqref="N180"/>
    </sheetView>
  </sheetViews>
  <sheetFormatPr defaultColWidth="9.109375" defaultRowHeight="13.8" outlineLevelRow="1" outlineLevelCol="1"/>
  <cols>
    <col min="1" max="1" width="4.6640625" style="509" customWidth="1"/>
    <col min="2" max="2" width="43.6640625" style="254" customWidth="1"/>
    <col min="3" max="3" width="14" style="254" customWidth="1"/>
    <col min="4" max="4" width="18.109375" style="253" customWidth="1"/>
    <col min="5" max="8" width="10.44140625" style="253" customWidth="1" outlineLevel="1"/>
    <col min="9" max="9" width="10.109375" style="253" bestFit="1" customWidth="1" outlineLevel="1"/>
    <col min="10" max="13" width="9.109375" style="253" customWidth="1" outlineLevel="1"/>
    <col min="14" max="14" width="12.44140625" style="253" customWidth="1" outlineLevel="1"/>
    <col min="15" max="15" width="17.44140625" style="253" customWidth="1"/>
    <col min="16" max="24" width="9.44140625" style="253" customWidth="1" outlineLevel="1"/>
    <col min="25" max="25" width="14.109375" style="255" customWidth="1"/>
    <col min="26" max="26" width="14.44140625" style="255" customWidth="1"/>
    <col min="27" max="27" width="16.88671875" style="255" customWidth="1"/>
    <col min="28" max="28" width="17.44140625" style="255" customWidth="1"/>
    <col min="29" max="35" width="14.44140625" style="255" customWidth="1"/>
    <col min="36" max="38" width="15" style="255" customWidth="1"/>
    <col min="39" max="39" width="14.33203125" style="256" customWidth="1"/>
    <col min="40" max="40" width="14.4414062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52"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52"/>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49" t="s">
        <v>550</v>
      </c>
      <c r="D5" s="85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52" t="s">
        <v>504</v>
      </c>
      <c r="C7" s="853" t="s">
        <v>633</v>
      </c>
      <c r="D7" s="853"/>
      <c r="E7" s="853"/>
      <c r="F7" s="853"/>
      <c r="G7" s="853"/>
      <c r="H7" s="853"/>
      <c r="I7" s="853"/>
      <c r="J7" s="853"/>
      <c r="K7" s="853"/>
      <c r="L7" s="853"/>
      <c r="M7" s="853"/>
      <c r="N7" s="853"/>
      <c r="O7" s="853"/>
      <c r="P7" s="853"/>
      <c r="Q7" s="853"/>
      <c r="R7" s="853"/>
      <c r="S7" s="853"/>
      <c r="T7" s="853"/>
      <c r="U7" s="853"/>
      <c r="V7" s="853"/>
      <c r="W7" s="853"/>
      <c r="X7" s="853"/>
      <c r="Y7" s="606"/>
      <c r="Z7" s="606"/>
      <c r="AA7" s="606"/>
      <c r="AB7" s="606"/>
      <c r="AC7" s="606"/>
      <c r="AD7" s="606"/>
      <c r="AE7" s="270"/>
      <c r="AF7" s="270"/>
      <c r="AG7" s="270"/>
      <c r="AH7" s="270"/>
      <c r="AI7" s="270"/>
      <c r="AJ7" s="270"/>
      <c r="AK7" s="270"/>
      <c r="AL7" s="270"/>
    </row>
    <row r="8" spans="1:39" s="271" customFormat="1" ht="58.5" customHeight="1">
      <c r="A8" s="509"/>
      <c r="B8" s="852"/>
      <c r="C8" s="853" t="s">
        <v>572</v>
      </c>
      <c r="D8" s="853"/>
      <c r="E8" s="853"/>
      <c r="F8" s="853"/>
      <c r="G8" s="853"/>
      <c r="H8" s="853"/>
      <c r="I8" s="853"/>
      <c r="J8" s="853"/>
      <c r="K8" s="853"/>
      <c r="L8" s="853"/>
      <c r="M8" s="853"/>
      <c r="N8" s="853"/>
      <c r="O8" s="853"/>
      <c r="P8" s="853"/>
      <c r="Q8" s="853"/>
      <c r="R8" s="853"/>
      <c r="S8" s="853"/>
      <c r="T8" s="853"/>
      <c r="U8" s="853"/>
      <c r="V8" s="853"/>
      <c r="W8" s="853"/>
      <c r="X8" s="853"/>
      <c r="Y8" s="606"/>
      <c r="Z8" s="606"/>
      <c r="AA8" s="606"/>
      <c r="AB8" s="606"/>
      <c r="AC8" s="606"/>
      <c r="AD8" s="606"/>
      <c r="AE8" s="272"/>
      <c r="AF8" s="255"/>
      <c r="AG8" s="255"/>
      <c r="AH8" s="255"/>
      <c r="AI8" s="255"/>
      <c r="AJ8" s="255"/>
      <c r="AK8" s="255"/>
      <c r="AL8" s="255"/>
      <c r="AM8" s="256"/>
    </row>
    <row r="9" spans="1:39" s="271" customFormat="1" ht="57.75" customHeight="1">
      <c r="A9" s="509"/>
      <c r="B9" s="273"/>
      <c r="C9" s="853" t="s">
        <v>571</v>
      </c>
      <c r="D9" s="853"/>
      <c r="E9" s="853"/>
      <c r="F9" s="853"/>
      <c r="G9" s="853"/>
      <c r="H9" s="853"/>
      <c r="I9" s="853"/>
      <c r="J9" s="853"/>
      <c r="K9" s="853"/>
      <c r="L9" s="853"/>
      <c r="M9" s="853"/>
      <c r="N9" s="853"/>
      <c r="O9" s="853"/>
      <c r="P9" s="853"/>
      <c r="Q9" s="853"/>
      <c r="R9" s="853"/>
      <c r="S9" s="853"/>
      <c r="T9" s="853"/>
      <c r="U9" s="853"/>
      <c r="V9" s="853"/>
      <c r="W9" s="853"/>
      <c r="X9" s="853"/>
      <c r="Y9" s="606"/>
      <c r="Z9" s="606"/>
      <c r="AA9" s="606"/>
      <c r="AB9" s="606"/>
      <c r="AC9" s="606"/>
      <c r="AD9" s="606"/>
      <c r="AE9" s="272"/>
      <c r="AF9" s="255"/>
      <c r="AG9" s="255"/>
      <c r="AH9" s="255"/>
      <c r="AI9" s="255"/>
      <c r="AJ9" s="255"/>
      <c r="AK9" s="255"/>
      <c r="AL9" s="255"/>
      <c r="AM9" s="256"/>
    </row>
    <row r="10" spans="1:39" ht="41.25" customHeight="1">
      <c r="B10" s="275"/>
      <c r="C10" s="853" t="s">
        <v>636</v>
      </c>
      <c r="D10" s="853"/>
      <c r="E10" s="853"/>
      <c r="F10" s="853"/>
      <c r="G10" s="853"/>
      <c r="H10" s="853"/>
      <c r="I10" s="853"/>
      <c r="J10" s="853"/>
      <c r="K10" s="853"/>
      <c r="L10" s="853"/>
      <c r="M10" s="853"/>
      <c r="N10" s="853"/>
      <c r="O10" s="853"/>
      <c r="P10" s="853"/>
      <c r="Q10" s="853"/>
      <c r="R10" s="853"/>
      <c r="S10" s="853"/>
      <c r="T10" s="853"/>
      <c r="U10" s="853"/>
      <c r="V10" s="853"/>
      <c r="W10" s="853"/>
      <c r="X10" s="853"/>
      <c r="Y10" s="606"/>
      <c r="Z10" s="606"/>
      <c r="AA10" s="606"/>
      <c r="AB10" s="606"/>
      <c r="AC10" s="606"/>
      <c r="AD10" s="606"/>
      <c r="AE10" s="272"/>
      <c r="AF10" s="276"/>
      <c r="AG10" s="276"/>
      <c r="AH10" s="276"/>
      <c r="AI10" s="276"/>
      <c r="AJ10" s="276"/>
      <c r="AK10" s="276"/>
      <c r="AL10" s="276"/>
    </row>
    <row r="11" spans="1:39" ht="53.25" customHeight="1">
      <c r="C11" s="853" t="s">
        <v>622</v>
      </c>
      <c r="D11" s="853"/>
      <c r="E11" s="853"/>
      <c r="F11" s="853"/>
      <c r="G11" s="853"/>
      <c r="H11" s="853"/>
      <c r="I11" s="853"/>
      <c r="J11" s="853"/>
      <c r="K11" s="853"/>
      <c r="L11" s="853"/>
      <c r="M11" s="853"/>
      <c r="N11" s="853"/>
      <c r="O11" s="853"/>
      <c r="P11" s="853"/>
      <c r="Q11" s="853"/>
      <c r="R11" s="853"/>
      <c r="S11" s="853"/>
      <c r="T11" s="853"/>
      <c r="U11" s="853"/>
      <c r="V11" s="853"/>
      <c r="W11" s="853"/>
      <c r="X11" s="853"/>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52"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52"/>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4" t="s">
        <v>211</v>
      </c>
      <c r="C19" s="856" t="s">
        <v>33</v>
      </c>
      <c r="D19" s="284" t="s">
        <v>421</v>
      </c>
      <c r="E19" s="858" t="s">
        <v>209</v>
      </c>
      <c r="F19" s="859"/>
      <c r="G19" s="859"/>
      <c r="H19" s="859"/>
      <c r="I19" s="859"/>
      <c r="J19" s="859"/>
      <c r="K19" s="859"/>
      <c r="L19" s="859"/>
      <c r="M19" s="860"/>
      <c r="N19" s="864" t="s">
        <v>213</v>
      </c>
      <c r="O19" s="284" t="s">
        <v>422</v>
      </c>
      <c r="P19" s="858" t="s">
        <v>212</v>
      </c>
      <c r="Q19" s="859"/>
      <c r="R19" s="859"/>
      <c r="S19" s="859"/>
      <c r="T19" s="859"/>
      <c r="U19" s="859"/>
      <c r="V19" s="859"/>
      <c r="W19" s="859"/>
      <c r="X19" s="860"/>
      <c r="Y19" s="861" t="s">
        <v>243</v>
      </c>
      <c r="Z19" s="862"/>
      <c r="AA19" s="862"/>
      <c r="AB19" s="862"/>
      <c r="AC19" s="862"/>
      <c r="AD19" s="862"/>
      <c r="AE19" s="862"/>
      <c r="AF19" s="862"/>
      <c r="AG19" s="862"/>
      <c r="AH19" s="862"/>
      <c r="AI19" s="862"/>
      <c r="AJ19" s="862"/>
      <c r="AK19" s="862"/>
      <c r="AL19" s="862"/>
      <c r="AM19" s="863"/>
    </row>
    <row r="20" spans="1:39" s="283" customFormat="1" ht="59.25" customHeight="1">
      <c r="A20" s="509"/>
      <c r="B20" s="855"/>
      <c r="C20" s="857"/>
      <c r="D20" s="285">
        <v>2011</v>
      </c>
      <c r="E20" s="285">
        <v>2012</v>
      </c>
      <c r="F20" s="285">
        <v>2013</v>
      </c>
      <c r="G20" s="285">
        <v>2014</v>
      </c>
      <c r="H20" s="285">
        <v>2015</v>
      </c>
      <c r="I20" s="285">
        <v>2016</v>
      </c>
      <c r="J20" s="285">
        <v>2017</v>
      </c>
      <c r="K20" s="285">
        <v>2018</v>
      </c>
      <c r="L20" s="285">
        <v>2019</v>
      </c>
      <c r="M20" s="285">
        <v>2020</v>
      </c>
      <c r="N20" s="86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999 kW</v>
      </c>
      <c r="AB20" s="286" t="str">
        <f>'1.  LRAMVA Summary'!G52</f>
        <v>Intermediate</v>
      </c>
      <c r="AC20" s="286" t="str">
        <f>'1.  LRAMVA Summary'!H52</f>
        <v>Large Use</v>
      </c>
      <c r="AD20" s="286" t="str">
        <f>'1.  LRAMVA Summary'!I52</f>
        <v>Embedded Distributor</v>
      </c>
      <c r="AE20" s="286" t="str">
        <f>'1.  LRAMVA Summary'!J52</f>
        <v>Unmetered Scattered Load</v>
      </c>
      <c r="AF20" s="286" t="str">
        <f>'1.  LRAMVA Summary'!K52</f>
        <v>Sentinel Lighting</v>
      </c>
      <c r="AG20" s="286" t="str">
        <f>'1.  LRAMVA Summary'!L52</f>
        <v>Street Lighting</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t="str">
        <f>'1.  LRAMVA Summary'!L53</f>
        <v>kW</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119727.38099999999</v>
      </c>
      <c r="E22" s="295">
        <v>119727.38149100961</v>
      </c>
      <c r="F22" s="295">
        <v>119727.38149100961</v>
      </c>
      <c r="G22" s="295">
        <v>119222.27053537474</v>
      </c>
      <c r="H22" s="295">
        <v>89282.50425116549</v>
      </c>
      <c r="I22" s="295">
        <v>0</v>
      </c>
      <c r="J22" s="295">
        <v>0</v>
      </c>
      <c r="K22" s="295"/>
      <c r="L22" s="295"/>
      <c r="M22" s="295"/>
      <c r="N22" s="291"/>
      <c r="O22" s="295">
        <v>17.377561829856191</v>
      </c>
      <c r="P22" s="295">
        <v>17.377561829856191</v>
      </c>
      <c r="Q22" s="295">
        <v>17.377561829856191</v>
      </c>
      <c r="R22" s="295">
        <v>16.812721506837125</v>
      </c>
      <c r="S22" s="295">
        <v>11.738838958750351</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4458.1390000000001</v>
      </c>
      <c r="E25" s="295">
        <v>4458.1392003328519</v>
      </c>
      <c r="F25" s="295">
        <v>4458.1392003328519</v>
      </c>
      <c r="G25" s="295">
        <v>2055.2559822222615</v>
      </c>
      <c r="H25" s="295">
        <v>0</v>
      </c>
      <c r="I25" s="295">
        <v>0</v>
      </c>
      <c r="J25" s="295">
        <v>0</v>
      </c>
      <c r="K25" s="295"/>
      <c r="L25" s="295"/>
      <c r="M25" s="295"/>
      <c r="N25" s="291"/>
      <c r="O25" s="295">
        <v>3.8396796554111492</v>
      </c>
      <c r="P25" s="295">
        <v>3.8396796554111492</v>
      </c>
      <c r="Q25" s="295">
        <v>3.8396796554111492</v>
      </c>
      <c r="R25" s="295">
        <v>1.1526555115995014</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196513.592</v>
      </c>
      <c r="E28" s="295">
        <v>196513.59197823631</v>
      </c>
      <c r="F28" s="295">
        <v>196513.59197823631</v>
      </c>
      <c r="G28" s="295">
        <v>196513.59197823631</v>
      </c>
      <c r="H28" s="295">
        <v>196513.59197823631</v>
      </c>
      <c r="I28" s="295">
        <v>196513.59197823631</v>
      </c>
      <c r="J28" s="295">
        <v>196513.59197823631</v>
      </c>
      <c r="K28" s="295"/>
      <c r="L28" s="295"/>
      <c r="M28" s="295"/>
      <c r="N28" s="291"/>
      <c r="O28" s="295">
        <v>103.97010985208632</v>
      </c>
      <c r="P28" s="295">
        <v>103.97010985208632</v>
      </c>
      <c r="Q28" s="295">
        <v>103.97010985208632</v>
      </c>
      <c r="R28" s="295">
        <v>103.97010985208632</v>
      </c>
      <c r="S28" s="295">
        <v>103.97010985208632</v>
      </c>
      <c r="T28" s="295">
        <v>103.97010985208632</v>
      </c>
      <c r="U28" s="295">
        <v>103.97010985208632</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-28307.058417860011</v>
      </c>
      <c r="E29" s="295">
        <v>-28307.058417860011</v>
      </c>
      <c r="F29" s="295">
        <v>-28307.058417860011</v>
      </c>
      <c r="G29" s="295">
        <v>-28307.058417860011</v>
      </c>
      <c r="H29" s="295">
        <v>-28307.058417860011</v>
      </c>
      <c r="I29" s="295">
        <v>-28307.058417860011</v>
      </c>
      <c r="J29" s="295">
        <v>-28307.058417860011</v>
      </c>
      <c r="K29" s="295"/>
      <c r="L29" s="295"/>
      <c r="M29" s="295"/>
      <c r="N29" s="468"/>
      <c r="O29" s="295">
        <v>-14.980082195184703</v>
      </c>
      <c r="P29" s="295">
        <v>-14.980082195184703</v>
      </c>
      <c r="Q29" s="295">
        <v>-14.980082195184703</v>
      </c>
      <c r="R29" s="295">
        <v>-14.980082195184703</v>
      </c>
      <c r="S29" s="295">
        <v>-14.980082195184703</v>
      </c>
      <c r="T29" s="295">
        <v>-14.980082195184703</v>
      </c>
      <c r="U29" s="295">
        <v>-14.980082195184703</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74929.269</v>
      </c>
      <c r="E31" s="295">
        <v>74929.26901953973</v>
      </c>
      <c r="F31" s="295">
        <v>74929.26901953973</v>
      </c>
      <c r="G31" s="295">
        <v>74929.26901953973</v>
      </c>
      <c r="H31" s="295">
        <v>69047.596166922216</v>
      </c>
      <c r="I31" s="295">
        <v>62622.116328829972</v>
      </c>
      <c r="J31" s="295">
        <v>49710.047173392566</v>
      </c>
      <c r="K31" s="295"/>
      <c r="L31" s="295"/>
      <c r="M31" s="295"/>
      <c r="N31" s="291"/>
      <c r="O31" s="295">
        <v>5.1012526607974236</v>
      </c>
      <c r="P31" s="295">
        <v>5.1012526607974236</v>
      </c>
      <c r="Q31" s="295">
        <v>5.1012526607974236</v>
      </c>
      <c r="R31" s="295">
        <v>5.1012526607974236</v>
      </c>
      <c r="S31" s="295">
        <v>4.8289138561805949</v>
      </c>
      <c r="T31" s="295">
        <v>4.5313951838496758</v>
      </c>
      <c r="U31" s="295">
        <v>3.9335282900191686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974.45764568933703</v>
      </c>
      <c r="E32" s="295">
        <v>974.45764568933703</v>
      </c>
      <c r="F32" s="295">
        <v>974.45764568933703</v>
      </c>
      <c r="G32" s="295">
        <v>974.45764568933703</v>
      </c>
      <c r="H32" s="295">
        <v>974.45764568933703</v>
      </c>
      <c r="I32" s="295">
        <v>890.34322076215824</v>
      </c>
      <c r="J32" s="295">
        <v>546.21786913632445</v>
      </c>
      <c r="K32" s="295"/>
      <c r="L32" s="295"/>
      <c r="M32" s="295"/>
      <c r="N32" s="468"/>
      <c r="O32" s="295">
        <v>5.6910913377629505E-2</v>
      </c>
      <c r="P32" s="295">
        <v>5.6910913377629505E-2</v>
      </c>
      <c r="Q32" s="295">
        <v>5.6910913377629505E-2</v>
      </c>
      <c r="R32" s="295">
        <v>5.6910913377629505E-2</v>
      </c>
      <c r="S32" s="295">
        <v>5.6910913377629505E-2</v>
      </c>
      <c r="T32" s="295">
        <v>5.30161673572851E-2</v>
      </c>
      <c r="U32" s="295">
        <v>3.7082148371782059E-2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103886.486</v>
      </c>
      <c r="E34" s="295">
        <v>103886.48563726217</v>
      </c>
      <c r="F34" s="295">
        <v>103886.48563726217</v>
      </c>
      <c r="G34" s="295">
        <v>103886.48563726217</v>
      </c>
      <c r="H34" s="295">
        <v>94944.597171564252</v>
      </c>
      <c r="I34" s="295">
        <v>85175.96068148101</v>
      </c>
      <c r="J34" s="295">
        <v>64217.244521878471</v>
      </c>
      <c r="K34" s="295"/>
      <c r="L34" s="295"/>
      <c r="M34" s="295"/>
      <c r="N34" s="291"/>
      <c r="O34" s="295">
        <v>5.9441271802978859</v>
      </c>
      <c r="P34" s="295">
        <v>5.9441271802978859</v>
      </c>
      <c r="Q34" s="295">
        <v>5.9441271802978859</v>
      </c>
      <c r="R34" s="295">
        <v>5.9441271802978859</v>
      </c>
      <c r="S34" s="295">
        <v>5.5300913648442203</v>
      </c>
      <c r="T34" s="295">
        <v>5.0777746768696987</v>
      </c>
      <c r="U34" s="295">
        <v>4.1073242883090035</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7718.4189723474055</v>
      </c>
      <c r="E35" s="295">
        <v>7718.4189723474055</v>
      </c>
      <c r="F35" s="295">
        <v>7718.4189723474055</v>
      </c>
      <c r="G35" s="295">
        <v>7718.4189723474055</v>
      </c>
      <c r="H35" s="295">
        <v>7718.4189723474055</v>
      </c>
      <c r="I35" s="295">
        <v>7013.8304690788973</v>
      </c>
      <c r="J35" s="295">
        <v>3786.6910081677725</v>
      </c>
      <c r="K35" s="295"/>
      <c r="L35" s="295"/>
      <c r="M35" s="295"/>
      <c r="N35" s="468"/>
      <c r="O35" s="295">
        <v>0.38130604227053433</v>
      </c>
      <c r="P35" s="295">
        <v>0.38130604227053433</v>
      </c>
      <c r="Q35" s="295">
        <v>0.38130604227053433</v>
      </c>
      <c r="R35" s="295">
        <v>0.38130604227053433</v>
      </c>
      <c r="S35" s="295">
        <v>0.38130604227053433</v>
      </c>
      <c r="T35" s="295">
        <v>0.34868151596055591</v>
      </c>
      <c r="U35" s="295">
        <v>0.19925543852661506</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v>106770.007</v>
      </c>
      <c r="E50" s="295">
        <v>106770.00722001914</v>
      </c>
      <c r="F50" s="295">
        <v>106770.00722001914</v>
      </c>
      <c r="G50" s="295">
        <v>106770.00722001914</v>
      </c>
      <c r="H50" s="295">
        <v>106770.00722001914</v>
      </c>
      <c r="I50" s="295">
        <v>106770.00722001914</v>
      </c>
      <c r="J50" s="295">
        <v>106770.00722001914</v>
      </c>
      <c r="K50" s="295"/>
      <c r="L50" s="295"/>
      <c r="M50" s="295"/>
      <c r="N50" s="295">
        <v>12</v>
      </c>
      <c r="O50" s="295">
        <v>16.886890020641587</v>
      </c>
      <c r="P50" s="295">
        <v>16.886890020641587</v>
      </c>
      <c r="Q50" s="295">
        <v>16.886890020641587</v>
      </c>
      <c r="R50" s="295">
        <v>16.886890020641587</v>
      </c>
      <c r="S50" s="295">
        <v>16.886890020641587</v>
      </c>
      <c r="T50" s="295">
        <v>16.886890020641587</v>
      </c>
      <c r="U50" s="295">
        <v>16.886890020641587</v>
      </c>
      <c r="V50" s="295"/>
      <c r="W50" s="295"/>
      <c r="X50" s="295"/>
      <c r="Y50" s="415"/>
      <c r="Z50" s="415">
        <v>0.29641966964952332</v>
      </c>
      <c r="AA50" s="415">
        <v>0.3729079524494105</v>
      </c>
      <c r="AB50" s="415">
        <v>0.33067237790106618</v>
      </c>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v>186632.6621910618</v>
      </c>
      <c r="E51" s="295">
        <v>186632.6621910618</v>
      </c>
      <c r="F51" s="295">
        <v>186632.6621910618</v>
      </c>
      <c r="G51" s="295">
        <v>186632.6621910618</v>
      </c>
      <c r="H51" s="295">
        <v>186632.6621910618</v>
      </c>
      <c r="I51" s="295">
        <v>103620.78103544375</v>
      </c>
      <c r="J51" s="295">
        <v>98241.749755390832</v>
      </c>
      <c r="K51" s="295"/>
      <c r="L51" s="295"/>
      <c r="M51" s="295"/>
      <c r="N51" s="295">
        <v>12</v>
      </c>
      <c r="O51" s="295">
        <v>36.82846776247073</v>
      </c>
      <c r="P51" s="295">
        <v>36.82846776247073</v>
      </c>
      <c r="Q51" s="295">
        <v>36.82846776247073</v>
      </c>
      <c r="R51" s="295">
        <v>36.82846776247073</v>
      </c>
      <c r="S51" s="295">
        <v>36.82846776247073</v>
      </c>
      <c r="T51" s="295">
        <v>15.148981036211048</v>
      </c>
      <c r="U51" s="295">
        <v>14.5388453469029</v>
      </c>
      <c r="V51" s="295"/>
      <c r="W51" s="295"/>
      <c r="X51" s="295"/>
      <c r="Y51" s="411">
        <f>Y50</f>
        <v>0</v>
      </c>
      <c r="Z51" s="411">
        <f>Z50</f>
        <v>0.29641966964952332</v>
      </c>
      <c r="AA51" s="411">
        <f t="shared" ref="AA51:AL51" si="9">AA50</f>
        <v>0.3729079524494105</v>
      </c>
      <c r="AB51" s="411">
        <f t="shared" si="9"/>
        <v>0.33067237790106618</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202376.829</v>
      </c>
      <c r="E53" s="295">
        <v>202215.9232084355</v>
      </c>
      <c r="F53" s="295">
        <v>199630.81096780722</v>
      </c>
      <c r="G53" s="295">
        <v>144484.96534659911</v>
      </c>
      <c r="H53" s="295">
        <v>144484.96534659911</v>
      </c>
      <c r="I53" s="295">
        <v>144372.43106824474</v>
      </c>
      <c r="J53" s="295">
        <v>32572.239964647386</v>
      </c>
      <c r="K53" s="295"/>
      <c r="L53" s="295"/>
      <c r="M53" s="295"/>
      <c r="N53" s="295">
        <v>12</v>
      </c>
      <c r="O53" s="295">
        <v>75.181062100338394</v>
      </c>
      <c r="P53" s="295">
        <v>75.123454298261592</v>
      </c>
      <c r="Q53" s="295">
        <v>74.409693630529929</v>
      </c>
      <c r="R53" s="295">
        <v>55.329989582691084</v>
      </c>
      <c r="S53" s="295">
        <v>55.329989582691084</v>
      </c>
      <c r="T53" s="295">
        <v>55.283903341029642</v>
      </c>
      <c r="U53" s="295">
        <v>12.86151789166817</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v>61630.555999999997</v>
      </c>
      <c r="E84" s="295">
        <v>61630.555621176281</v>
      </c>
      <c r="F84" s="295">
        <v>61630.555621176281</v>
      </c>
      <c r="G84" s="295">
        <v>61630.555621176281</v>
      </c>
      <c r="H84" s="295">
        <v>61630.555621176281</v>
      </c>
      <c r="I84" s="295">
        <v>61630.555621176281</v>
      </c>
      <c r="J84" s="295">
        <v>61630.555621176281</v>
      </c>
      <c r="K84" s="295"/>
      <c r="L84" s="295"/>
      <c r="M84" s="295"/>
      <c r="N84" s="295">
        <v>12</v>
      </c>
      <c r="O84" s="295">
        <v>11.070919566875538</v>
      </c>
      <c r="P84" s="295">
        <v>11.070919566875538</v>
      </c>
      <c r="Q84" s="295">
        <v>11.070919566875538</v>
      </c>
      <c r="R84" s="295">
        <v>11.070919566875538</v>
      </c>
      <c r="S84" s="295">
        <v>11.070919566875538</v>
      </c>
      <c r="T84" s="295">
        <v>11.070919566875538</v>
      </c>
      <c r="U84" s="295">
        <v>11.070919566875538</v>
      </c>
      <c r="V84" s="295"/>
      <c r="W84" s="295"/>
      <c r="X84" s="295"/>
      <c r="Y84" s="410"/>
      <c r="Z84" s="415"/>
      <c r="AA84" s="415">
        <v>0.25968292541804083</v>
      </c>
      <c r="AB84" s="415"/>
      <c r="AC84" s="415">
        <v>0.74031707458195894</v>
      </c>
      <c r="AD84" s="415"/>
      <c r="AE84" s="415"/>
      <c r="AF84" s="415"/>
      <c r="AG84" s="415"/>
      <c r="AH84" s="415"/>
      <c r="AI84" s="415"/>
      <c r="AJ84" s="415"/>
      <c r="AK84" s="415"/>
      <c r="AL84" s="415"/>
      <c r="AM84" s="296">
        <f>SUM(Y84:AL84)</f>
        <v>0.99999999999999978</v>
      </c>
    </row>
    <row r="85" spans="1:39" s="283" customFormat="1" ht="15" outlineLevel="1">
      <c r="A85" s="509"/>
      <c r="B85" s="315" t="s">
        <v>214</v>
      </c>
      <c r="C85" s="291" t="s">
        <v>163</v>
      </c>
      <c r="D85" s="295"/>
      <c r="E85" s="295"/>
      <c r="F85" s="295"/>
      <c r="G85" s="295"/>
      <c r="H85" s="295"/>
      <c r="I85" s="295"/>
      <c r="J85" s="295"/>
      <c r="K85" s="295"/>
      <c r="L85" s="295"/>
      <c r="M85" s="295"/>
      <c r="N85" s="295"/>
      <c r="O85" s="295"/>
      <c r="P85" s="295"/>
      <c r="Q85" s="295"/>
      <c r="R85" s="295"/>
      <c r="S85" s="295"/>
      <c r="T85" s="295"/>
      <c r="U85" s="295"/>
      <c r="V85" s="295"/>
      <c r="W85" s="295"/>
      <c r="X85" s="295"/>
      <c r="Y85" s="411">
        <f>Y84</f>
        <v>0</v>
      </c>
      <c r="Z85" s="411">
        <f>Z84</f>
        <v>0</v>
      </c>
      <c r="AA85" s="411">
        <f t="shared" ref="AA85:AL85" si="20">AA84</f>
        <v>0.25968292541804083</v>
      </c>
      <c r="AB85" s="411">
        <f t="shared" si="20"/>
        <v>0</v>
      </c>
      <c r="AC85" s="411">
        <f t="shared" si="20"/>
        <v>0.74031707458195894</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t="s">
        <v>738</v>
      </c>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t="str">
        <f>Y95</f>
        <v>%</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v>228468.924</v>
      </c>
      <c r="E102" s="295">
        <v>228468.92374586279</v>
      </c>
      <c r="F102" s="295">
        <v>228468.92374586279</v>
      </c>
      <c r="G102" s="295">
        <v>228468.92374586279</v>
      </c>
      <c r="H102" s="295">
        <v>228468.92374586279</v>
      </c>
      <c r="I102" s="295">
        <v>228468.92374586279</v>
      </c>
      <c r="J102" s="295">
        <v>228468.92374586279</v>
      </c>
      <c r="K102" s="295"/>
      <c r="L102" s="295"/>
      <c r="M102" s="295"/>
      <c r="N102" s="295">
        <v>12</v>
      </c>
      <c r="O102" s="295">
        <v>60.912655804000003</v>
      </c>
      <c r="P102" s="295">
        <v>60.912655804000003</v>
      </c>
      <c r="Q102" s="295">
        <v>60.912655804000003</v>
      </c>
      <c r="R102" s="295">
        <v>60.912655804000003</v>
      </c>
      <c r="S102" s="295">
        <v>60.912655804000003</v>
      </c>
      <c r="T102" s="295">
        <v>60.912655804000003</v>
      </c>
      <c r="U102" s="295">
        <v>60.912655804000003</v>
      </c>
      <c r="V102" s="295"/>
      <c r="W102" s="295"/>
      <c r="X102" s="295"/>
      <c r="Y102" s="410"/>
      <c r="Z102" s="410">
        <v>0.18410494525742099</v>
      </c>
      <c r="AA102" s="410">
        <v>0.27862923066469503</v>
      </c>
      <c r="AB102" s="410">
        <v>0.53726582407788404</v>
      </c>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f>Y102</f>
        <v>0</v>
      </c>
      <c r="Z103" s="411">
        <f>Z102</f>
        <v>0.18410494525742099</v>
      </c>
      <c r="AA103" s="411">
        <f t="shared" ref="AA103:AL103" si="25">AA102</f>
        <v>0.27862923066469503</v>
      </c>
      <c r="AB103" s="411">
        <f t="shared" si="25"/>
        <v>0.53726582407788404</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v>1452.319</v>
      </c>
      <c r="E105" s="295">
        <v>1452.3186608090036</v>
      </c>
      <c r="F105" s="295">
        <v>1452.3186608090036</v>
      </c>
      <c r="G105" s="295">
        <v>1452.3186608090036</v>
      </c>
      <c r="H105" s="295">
        <v>1452.3186608090036</v>
      </c>
      <c r="I105" s="295">
        <v>1452.3186608090036</v>
      </c>
      <c r="J105" s="295">
        <v>1452.3186608090036</v>
      </c>
      <c r="K105" s="295"/>
      <c r="L105" s="295"/>
      <c r="M105" s="295"/>
      <c r="N105" s="295">
        <v>12</v>
      </c>
      <c r="O105" s="295">
        <v>0.28277232492387144</v>
      </c>
      <c r="P105" s="295">
        <v>0.28277232492387144</v>
      </c>
      <c r="Q105" s="295">
        <v>0.28277232492387144</v>
      </c>
      <c r="R105" s="295">
        <v>0.28277232492387144</v>
      </c>
      <c r="S105" s="295">
        <v>0.28277232492387144</v>
      </c>
      <c r="T105" s="295">
        <v>0.28277232492387144</v>
      </c>
      <c r="U105" s="295">
        <v>0.28277232492387144</v>
      </c>
      <c r="V105" s="295"/>
      <c r="W105" s="295"/>
      <c r="X105" s="295"/>
      <c r="Y105" s="410"/>
      <c r="Z105" s="410"/>
      <c r="AA105" s="410"/>
      <c r="AB105" s="410">
        <v>1</v>
      </c>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v>9153.5213391909965</v>
      </c>
      <c r="E106" s="295">
        <v>9153.5213391909965</v>
      </c>
      <c r="F106" s="295">
        <v>9153.5213391909965</v>
      </c>
      <c r="G106" s="295">
        <v>9153.5213391909965</v>
      </c>
      <c r="H106" s="295">
        <v>9153.5213391910002</v>
      </c>
      <c r="I106" s="295">
        <v>9153.5213391910002</v>
      </c>
      <c r="J106" s="295">
        <v>9153.5213391910002</v>
      </c>
      <c r="K106" s="295"/>
      <c r="L106" s="295"/>
      <c r="M106" s="295"/>
      <c r="N106" s="295">
        <f>N105</f>
        <v>12</v>
      </c>
      <c r="O106" s="295">
        <v>1.7822276750761286</v>
      </c>
      <c r="P106" s="295">
        <v>1.7822276750761286</v>
      </c>
      <c r="Q106" s="295">
        <v>1.7822276750761286</v>
      </c>
      <c r="R106" s="295">
        <v>1.7822276750761286</v>
      </c>
      <c r="S106" s="295">
        <v>1.7822276750761299</v>
      </c>
      <c r="T106" s="295">
        <v>1.7822276750761299</v>
      </c>
      <c r="U106" s="295">
        <v>1.7822276750761299</v>
      </c>
      <c r="V106" s="295"/>
      <c r="W106" s="295"/>
      <c r="X106" s="295"/>
      <c r="Y106" s="411">
        <f>Y105</f>
        <v>0</v>
      </c>
      <c r="Z106" s="411">
        <f>Z105</f>
        <v>0</v>
      </c>
      <c r="AA106" s="411">
        <f>AA105</f>
        <v>0</v>
      </c>
      <c r="AB106" s="411">
        <f>AB105</f>
        <v>1</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1276385.5037304293</v>
      </c>
      <c r="E127" s="328"/>
      <c r="F127" s="328"/>
      <c r="G127" s="328"/>
      <c r="H127" s="328"/>
      <c r="I127" s="328"/>
      <c r="J127" s="328"/>
      <c r="K127" s="328"/>
      <c r="L127" s="328"/>
      <c r="M127" s="328"/>
      <c r="N127" s="328"/>
      <c r="O127" s="328">
        <f>SUM(O22:O125)</f>
        <v>324.63586119323867</v>
      </c>
      <c r="P127" s="328"/>
      <c r="Q127" s="328"/>
      <c r="R127" s="328"/>
      <c r="S127" s="328"/>
      <c r="T127" s="328"/>
      <c r="U127" s="328"/>
      <c r="V127" s="328"/>
      <c r="W127" s="328"/>
      <c r="X127" s="328"/>
      <c r="Y127" s="329">
        <f>IF(Y21="kWh",SUMPRODUCT(D22:D125,Y22:Y125))</f>
        <v>479900.68520017667</v>
      </c>
      <c r="Z127" s="329">
        <f>IF(Z21="kWh",SUMPRODUCT(D22:D125,Z22:Z125))</f>
        <v>331409.41002194479</v>
      </c>
      <c r="AA127" s="329">
        <f>IF(AA21="kW",SUMPRODUCT(N22:N125,O22:O125,AA22:AA125),SUMPRODUCT(D22:D125,AA22:AA125))</f>
        <v>478.53431148712662</v>
      </c>
      <c r="AB127" s="329">
        <f>IF(AB21="kW",SUMPRODUCT(N22:N125,O22:O125,AB22:AB125),SUMPRODUCT(D22:D125,AB22:AB125))</f>
        <v>630.6416796630823</v>
      </c>
      <c r="AC127" s="329">
        <f>IF(AC21="kW",SUMPRODUCT(N22:N125,O22:O125,AC22:AC125),SUMPRODUCT(D22:D125,AC22:AC125))</f>
        <v>98.351889440177601</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479900.68552655738</v>
      </c>
      <c r="Z135" s="291">
        <f>SUMPRODUCT(E22:E125,Z22:Z125)</f>
        <v>331248.50424881041</v>
      </c>
      <c r="AA135" s="291">
        <f>IF(AA21="kW",SUMPRODUCT(N22:N125,P22:P125,AA22:AA125),SUMPRODUCT(E22:E125,AA22:AA125))</f>
        <v>478.53431148712662</v>
      </c>
      <c r="AB135" s="291">
        <f>IF(AB21="kW",SUMPRODUCT(N22:N125,P22:P125,AB22:AB125),SUMPRODUCT(E22:E125,AB22:AB125))</f>
        <v>630.6416796630823</v>
      </c>
      <c r="AC135" s="291">
        <f>IF(AC21="kW",SUMPRODUCT(N22:N125,P22:P125,AC22:AC125),SUMPRODUCT(E22:E125,AC22:AC125))</f>
        <v>98.351889440177601</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479900.68552655738</v>
      </c>
      <c r="Z136" s="291">
        <f>SUMPRODUCT(F22:F125,Z22:Z125)</f>
        <v>328663.39200818207</v>
      </c>
      <c r="AA136" s="291">
        <f>IF(AA21="kW",SUMPRODUCT(N22:N125,Q22:Q125,AA22:AA125),SUMPRODUCT(F22:F125,AA22:AA125))</f>
        <v>478.53431148712662</v>
      </c>
      <c r="AB136" s="291">
        <f>IF(AB21="kW",SUMPRODUCT(N22:N125,Q22:Q125,AB22:AB125),SUMPRODUCT(F22:F125,AB22:AB125))</f>
        <v>630.6416796630823</v>
      </c>
      <c r="AC136" s="291">
        <f>IF(AC21="kW",SUMPRODUCT(N22:N125,Q22:Q125,AC22:AC125),SUMPRODUCT(F22:F125, AC22:AC125))</f>
        <v>98.351889440177601</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476992.69135281187</v>
      </c>
      <c r="Z137" s="291">
        <f>SUMPRODUCT(G22:G125,Z22:Z125)</f>
        <v>273517.54638697399</v>
      </c>
      <c r="AA137" s="291">
        <f>IF(AA21="kW",SUMPRODUCT(N22:N125,R22:R125,AA22:AA125),SUMPRODUCT(G22:G125,AA22:AA125))</f>
        <v>478.53431148712662</v>
      </c>
      <c r="AB137" s="291">
        <f>IF(AB21="kW",SUMPRODUCT(N22:N125,R22:R125,AB22:AB125),SUMPRODUCT(G22:G125,AB22:AB125))</f>
        <v>630.6416796630823</v>
      </c>
      <c r="AC137" s="291">
        <f>IF(AC21="kW",SUMPRODUCT(N22:N125,R22:R125,AC22:AC125),SUMPRODUCT(G22:G125, AC22:AC125))</f>
        <v>98.351889440177601</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430174.10776806489</v>
      </c>
      <c r="Z138" s="291">
        <f>SUMPRODUCT(H22:H125,Z22:Z125)</f>
        <v>273517.54638697399</v>
      </c>
      <c r="AA138" s="291">
        <f>IF(AA21="kW",SUMPRODUCT(N22:N125,S22:S125,AA22:AA125),SUMPRODUCT(H22:H125,AA22:AA125))</f>
        <v>478.53431148712662</v>
      </c>
      <c r="AB138" s="291">
        <f>IF(AB21="kW",SUMPRODUCT(N22:N125,S22:S125,AB22:AB125),SUMPRODUCT(H22:H125,AB22:AB125))</f>
        <v>630.64167966308241</v>
      </c>
      <c r="AC138" s="291">
        <f>IF(AC21="kW",SUMPRODUCT(N22:N125,S22:S125,AC22:AC125),SUMPRODUCT(H22:H125, AC22:AC125))</f>
        <v>98.351889440177601</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323908.78426052834</v>
      </c>
      <c r="Z139" s="291">
        <f>SUMPRODUCT(I22:I125,Z22:Z125)</f>
        <v>248798.65771948581</v>
      </c>
      <c r="AA139" s="291">
        <f>IF(AA21="kW",SUMPRODUCT(N22:N125,T22:T125,AA22:AA125),SUMPRODUCT(I22:I125,AA22:AA125))</f>
        <v>381.52087542420247</v>
      </c>
      <c r="AB139" s="291">
        <f>IF(AB21="kW",SUMPRODUCT(N22:N125,T22:T125,AB22:AB125),SUMPRODUCT(I22:I125,AB22:AB125))</f>
        <v>544.61599053371981</v>
      </c>
      <c r="AC139" s="291">
        <f>IF(AC21="kW",SUMPRODUCT(N22:N125,T22:T125,AC22:AC125),SUMPRODUCT(I22:I125, AC22:AC125))</f>
        <v>98.351889440177601</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286466.73413295142</v>
      </c>
      <c r="Z140" s="291">
        <f>SUMPRODUCT(J22:J125,Z22:Z125)</f>
        <v>135404.01594082074</v>
      </c>
      <c r="AA140" s="291">
        <f>IF(AA21="kW",SUMPRODUCT(N22:N125,U22:U125,AA22:AA125),SUMPRODUCT(J22:J125,AA22:AA125))</f>
        <v>378.790582016808</v>
      </c>
      <c r="AB140" s="291">
        <f>IF(AB21="kW",SUMPRODUCT(N22:N125,U22:U125,AB22:AB125),SUMPRODUCT(J22:J125,AB22:AB125))</f>
        <v>542.19493030300976</v>
      </c>
      <c r="AC140" s="291">
        <f>IF(AC21="kW",SUMPRODUCT(N22:N125,U22:U125,AC22:AC125),SUMPRODUCT(J22:J125, AC22:AC125))</f>
        <v>98.351889440177601</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741</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4" t="s">
        <v>211</v>
      </c>
      <c r="C147" s="856" t="s">
        <v>33</v>
      </c>
      <c r="D147" s="284" t="s">
        <v>421</v>
      </c>
      <c r="E147" s="858" t="s">
        <v>209</v>
      </c>
      <c r="F147" s="859"/>
      <c r="G147" s="859"/>
      <c r="H147" s="859"/>
      <c r="I147" s="859"/>
      <c r="J147" s="859"/>
      <c r="K147" s="859"/>
      <c r="L147" s="859"/>
      <c r="M147" s="860"/>
      <c r="N147" s="864" t="s">
        <v>213</v>
      </c>
      <c r="O147" s="284" t="s">
        <v>422</v>
      </c>
      <c r="P147" s="858" t="s">
        <v>212</v>
      </c>
      <c r="Q147" s="859"/>
      <c r="R147" s="859"/>
      <c r="S147" s="859"/>
      <c r="T147" s="859"/>
      <c r="U147" s="859"/>
      <c r="V147" s="859"/>
      <c r="W147" s="859"/>
      <c r="X147" s="860"/>
      <c r="Y147" s="861" t="s">
        <v>243</v>
      </c>
      <c r="Z147" s="862"/>
      <c r="AA147" s="862"/>
      <c r="AB147" s="862"/>
      <c r="AC147" s="862"/>
      <c r="AD147" s="862"/>
      <c r="AE147" s="862"/>
      <c r="AF147" s="862"/>
      <c r="AG147" s="862"/>
      <c r="AH147" s="862"/>
      <c r="AI147" s="862"/>
      <c r="AJ147" s="862"/>
      <c r="AK147" s="862"/>
      <c r="AL147" s="862"/>
      <c r="AM147" s="863"/>
    </row>
    <row r="148" spans="1:39" ht="60.75" customHeight="1">
      <c r="B148" s="855"/>
      <c r="C148" s="857"/>
      <c r="D148" s="285">
        <v>2012</v>
      </c>
      <c r="E148" s="285">
        <v>2013</v>
      </c>
      <c r="F148" s="285">
        <v>2014</v>
      </c>
      <c r="G148" s="285">
        <v>2015</v>
      </c>
      <c r="H148" s="285">
        <v>2016</v>
      </c>
      <c r="I148" s="285">
        <v>2017</v>
      </c>
      <c r="J148" s="285">
        <v>2018</v>
      </c>
      <c r="K148" s="285">
        <v>2019</v>
      </c>
      <c r="L148" s="285">
        <v>2020</v>
      </c>
      <c r="M148" s="285">
        <v>2021</v>
      </c>
      <c r="N148" s="86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999 kW</v>
      </c>
      <c r="AB148" s="285" t="str">
        <f>'1.  LRAMVA Summary'!G52</f>
        <v>Intermediate</v>
      </c>
      <c r="AC148" s="285" t="str">
        <f>'1.  LRAMVA Summary'!H52</f>
        <v>Large Use</v>
      </c>
      <c r="AD148" s="285" t="str">
        <f>'1.  LRAMVA Summary'!I52</f>
        <v>Embedded Distributor</v>
      </c>
      <c r="AE148" s="285" t="str">
        <f>'1.  LRAMVA Summary'!J52</f>
        <v>Unmetered Scattered Load</v>
      </c>
      <c r="AF148" s="285" t="str">
        <f>'1.  LRAMVA Summary'!K52</f>
        <v>Sentinel Lighting</v>
      </c>
      <c r="AG148" s="285" t="str">
        <f>'1.  LRAMVA Summary'!L52</f>
        <v>Street Lighting</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t="str">
        <f>'1.  LRAMVA Summary'!L53</f>
        <v>kW</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115286.57799999999</v>
      </c>
      <c r="E150" s="295">
        <v>115286.57831876879</v>
      </c>
      <c r="F150" s="295">
        <v>115286.57831876879</v>
      </c>
      <c r="G150" s="295">
        <v>114466.69787876877</v>
      </c>
      <c r="H150" s="295">
        <v>72283.74839352144</v>
      </c>
      <c r="I150" s="295">
        <v>0</v>
      </c>
      <c r="J150" s="295"/>
      <c r="K150" s="295"/>
      <c r="L150" s="295"/>
      <c r="M150" s="295"/>
      <c r="N150" s="291"/>
      <c r="O150" s="295">
        <v>17.275731605745136</v>
      </c>
      <c r="P150" s="295">
        <v>17.275731605745136</v>
      </c>
      <c r="Q150" s="295">
        <v>17.275731605745136</v>
      </c>
      <c r="R150" s="295">
        <v>16.358900308778829</v>
      </c>
      <c r="S150" s="295">
        <v>9.5038472413289661</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17408.688999999998</v>
      </c>
      <c r="E153" s="295">
        <v>17408.688921079622</v>
      </c>
      <c r="F153" s="295">
        <v>17408.688921079622</v>
      </c>
      <c r="G153" s="295">
        <v>17021.749657473774</v>
      </c>
      <c r="H153" s="295">
        <v>0</v>
      </c>
      <c r="I153" s="295">
        <v>0</v>
      </c>
      <c r="J153" s="295"/>
      <c r="K153" s="295"/>
      <c r="L153" s="295"/>
      <c r="M153" s="295"/>
      <c r="N153" s="291"/>
      <c r="O153" s="295">
        <v>9.9790548589667178</v>
      </c>
      <c r="P153" s="295">
        <v>9.9790548589667178</v>
      </c>
      <c r="Q153" s="295">
        <v>9.9790548589667178</v>
      </c>
      <c r="R153" s="295">
        <v>9.5463600298292661</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118578.245</v>
      </c>
      <c r="E156" s="295">
        <v>118578.24524530974</v>
      </c>
      <c r="F156" s="295">
        <v>118578.24524530974</v>
      </c>
      <c r="G156" s="295">
        <v>118578.24524530974</v>
      </c>
      <c r="H156" s="295">
        <v>118578.24524530974</v>
      </c>
      <c r="I156" s="295">
        <v>118578.24524530974</v>
      </c>
      <c r="J156" s="295"/>
      <c r="K156" s="295"/>
      <c r="L156" s="295"/>
      <c r="M156" s="295"/>
      <c r="N156" s="291"/>
      <c r="O156" s="295">
        <v>66.084225202471615</v>
      </c>
      <c r="P156" s="295">
        <v>66.084225202471615</v>
      </c>
      <c r="Q156" s="295">
        <v>66.084225202471615</v>
      </c>
      <c r="R156" s="295">
        <v>66.084225202471615</v>
      </c>
      <c r="S156" s="295">
        <v>66.084225202471615</v>
      </c>
      <c r="T156" s="295">
        <v>66.084225202471615</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v>1324.5401421849126</v>
      </c>
      <c r="E157" s="295">
        <v>1324.5401421849126</v>
      </c>
      <c r="F157" s="295">
        <v>1324.5401421849126</v>
      </c>
      <c r="G157" s="295">
        <v>1324.5401421849126</v>
      </c>
      <c r="H157" s="295">
        <v>1324.5401421849126</v>
      </c>
      <c r="I157" s="295">
        <v>1324.5401421849126</v>
      </c>
      <c r="J157" s="295"/>
      <c r="K157" s="295"/>
      <c r="L157" s="295"/>
      <c r="M157" s="295"/>
      <c r="N157" s="468"/>
      <c r="O157" s="295">
        <v>0.70686262556896706</v>
      </c>
      <c r="P157" s="295">
        <v>0.70686262556896706</v>
      </c>
      <c r="Q157" s="295">
        <v>0.70686262556896706</v>
      </c>
      <c r="R157" s="295">
        <v>0.70686262556896706</v>
      </c>
      <c r="S157" s="295">
        <v>0.70686262556896706</v>
      </c>
      <c r="T157" s="295">
        <v>0.70686262556896706</v>
      </c>
      <c r="U157" s="295"/>
      <c r="V157" s="295"/>
      <c r="W157" s="295"/>
      <c r="X157" s="295"/>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4942.7280000000001</v>
      </c>
      <c r="E159" s="295">
        <v>4942.7284620043565</v>
      </c>
      <c r="F159" s="295">
        <v>4942.7284620043565</v>
      </c>
      <c r="G159" s="295">
        <v>4942.7284620043565</v>
      </c>
      <c r="H159" s="295">
        <v>4868.471433197742</v>
      </c>
      <c r="I159" s="295">
        <v>4868.471433197742</v>
      </c>
      <c r="J159" s="295"/>
      <c r="K159" s="295"/>
      <c r="L159" s="295"/>
      <c r="M159" s="295"/>
      <c r="N159" s="291"/>
      <c r="O159" s="295">
        <v>0.81453301730038463</v>
      </c>
      <c r="P159" s="295">
        <v>0.81453301730038463</v>
      </c>
      <c r="Q159" s="295">
        <v>0.81453301730038463</v>
      </c>
      <c r="R159" s="295">
        <v>0.81453301730038463</v>
      </c>
      <c r="S159" s="295">
        <v>0.81109469780075605</v>
      </c>
      <c r="T159" s="295">
        <v>0.81109469780075605</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94674.845000000001</v>
      </c>
      <c r="E162" s="295">
        <v>94674.844922443488</v>
      </c>
      <c r="F162" s="295">
        <v>94674.844922443488</v>
      </c>
      <c r="G162" s="295">
        <v>94674.844922443488</v>
      </c>
      <c r="H162" s="295">
        <v>85106.662792612391</v>
      </c>
      <c r="I162" s="295">
        <v>69203.872989085605</v>
      </c>
      <c r="J162" s="295"/>
      <c r="K162" s="295"/>
      <c r="L162" s="295"/>
      <c r="M162" s="295"/>
      <c r="N162" s="291"/>
      <c r="O162" s="295">
        <v>5.2318311044562629</v>
      </c>
      <c r="P162" s="295">
        <v>5.2318311044562629</v>
      </c>
      <c r="Q162" s="295">
        <v>5.2318311044562629</v>
      </c>
      <c r="R162" s="295">
        <v>5.2318311044562629</v>
      </c>
      <c r="S162" s="295">
        <v>4.7887960447224254</v>
      </c>
      <c r="T162" s="295">
        <v>4.0524499619514698</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v>540.12400000000002</v>
      </c>
      <c r="E174" s="295">
        <v>540.1243485709266</v>
      </c>
      <c r="F174" s="295">
        <v>540.1243485709266</v>
      </c>
      <c r="G174" s="295">
        <v>540.1243485709266</v>
      </c>
      <c r="H174" s="295">
        <v>540.1243485709266</v>
      </c>
      <c r="I174" s="295">
        <v>540.1243485709266</v>
      </c>
      <c r="J174" s="295"/>
      <c r="K174" s="295"/>
      <c r="L174" s="295"/>
      <c r="M174" s="295"/>
      <c r="N174" s="291"/>
      <c r="O174" s="295">
        <v>4.88914831734827E-2</v>
      </c>
      <c r="P174" s="295">
        <v>4.88914831734827E-2</v>
      </c>
      <c r="Q174" s="295">
        <v>4.88914831734827E-2</v>
      </c>
      <c r="R174" s="295">
        <v>4.88914831734827E-2</v>
      </c>
      <c r="S174" s="295">
        <v>4.88914831734827E-2</v>
      </c>
      <c r="T174" s="295">
        <v>4.88914831734827E-2</v>
      </c>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v>2366501.0460000001</v>
      </c>
      <c r="E178" s="295">
        <v>2324347.665181254</v>
      </c>
      <c r="F178" s="295">
        <v>2299186.1700824033</v>
      </c>
      <c r="G178" s="295">
        <v>2247176.8538700878</v>
      </c>
      <c r="H178" s="295">
        <v>2247176.8538700878</v>
      </c>
      <c r="I178" s="295">
        <v>2210687.7238195022</v>
      </c>
      <c r="J178" s="295"/>
      <c r="K178" s="295"/>
      <c r="L178" s="295"/>
      <c r="M178" s="295"/>
      <c r="N178" s="295">
        <v>12</v>
      </c>
      <c r="O178" s="295">
        <v>302.46783384539128</v>
      </c>
      <c r="P178" s="295">
        <v>289.55420802068397</v>
      </c>
      <c r="Q178" s="295">
        <v>281.85664226588955</v>
      </c>
      <c r="R178" s="295">
        <v>265.94755268306415</v>
      </c>
      <c r="S178" s="295">
        <v>265.94755268306415</v>
      </c>
      <c r="T178" s="295">
        <v>254.91640942550492</v>
      </c>
      <c r="U178" s="295"/>
      <c r="V178" s="295"/>
      <c r="W178" s="295"/>
      <c r="X178" s="295"/>
      <c r="Y178" s="467"/>
      <c r="Z178" s="469">
        <v>0.10913713867605278</v>
      </c>
      <c r="AA178" s="469"/>
      <c r="AB178" s="469">
        <v>0.1340172201029716</v>
      </c>
      <c r="AC178" s="415">
        <v>0.75684564122097553</v>
      </c>
      <c r="AD178" s="415"/>
      <c r="AE178" s="415"/>
      <c r="AF178" s="415"/>
      <c r="AG178" s="415"/>
      <c r="AH178" s="415"/>
      <c r="AI178" s="415"/>
      <c r="AJ178" s="415"/>
      <c r="AK178" s="415"/>
      <c r="AL178" s="415"/>
      <c r="AM178" s="296">
        <f>SUM(Y178:AL178)</f>
        <v>0.99999999999999989</v>
      </c>
    </row>
    <row r="179" spans="1:39" ht="15" outlineLevel="1">
      <c r="B179" s="770" t="s">
        <v>739</v>
      </c>
      <c r="C179" s="291"/>
      <c r="D179" s="753">
        <f>-'8.  Streetlighting'!E23</f>
        <v>-115338.74</v>
      </c>
      <c r="E179" s="753">
        <f>D179</f>
        <v>-115338.74</v>
      </c>
      <c r="F179" s="753">
        <f>E179</f>
        <v>-115338.74</v>
      </c>
      <c r="G179" s="753">
        <f>F179</f>
        <v>-115338.74</v>
      </c>
      <c r="H179" s="753">
        <f>G179</f>
        <v>-115338.74</v>
      </c>
      <c r="I179" s="753">
        <f>H179</f>
        <v>-115338.74</v>
      </c>
      <c r="J179" s="295"/>
      <c r="K179" s="295"/>
      <c r="L179" s="295"/>
      <c r="M179" s="295"/>
      <c r="N179" s="295"/>
      <c r="O179" s="295"/>
      <c r="P179" s="295"/>
      <c r="Q179" s="295"/>
      <c r="R179" s="295"/>
      <c r="S179" s="295"/>
      <c r="T179" s="295"/>
      <c r="U179" s="295"/>
      <c r="V179" s="295"/>
      <c r="W179" s="295"/>
      <c r="X179" s="295"/>
      <c r="Y179" s="467"/>
      <c r="Z179" s="469">
        <f>Z178</f>
        <v>0.10913713867605278</v>
      </c>
      <c r="AA179" s="469">
        <f>AA178</f>
        <v>0</v>
      </c>
      <c r="AB179" s="469">
        <f>AB178</f>
        <v>0.1340172201029716</v>
      </c>
      <c r="AC179" s="469">
        <f>AC178</f>
        <v>0.75684564122097553</v>
      </c>
      <c r="AD179" s="415"/>
      <c r="AE179" s="415"/>
      <c r="AF179" s="415"/>
      <c r="AG179" s="415"/>
      <c r="AH179" s="415"/>
      <c r="AI179" s="415"/>
      <c r="AJ179" s="415"/>
      <c r="AK179" s="415"/>
      <c r="AL179" s="415"/>
      <c r="AM179" s="296"/>
    </row>
    <row r="180" spans="1:39" ht="15" outlineLevel="1">
      <c r="B180" s="294" t="s">
        <v>736</v>
      </c>
      <c r="C180" s="291" t="s">
        <v>163</v>
      </c>
      <c r="D180" s="295">
        <v>2658.4723326899998</v>
      </c>
      <c r="E180" s="295">
        <v>2658.4723326899998</v>
      </c>
      <c r="F180" s="295">
        <v>2658.4723326899998</v>
      </c>
      <c r="G180" s="295">
        <v>2658.4723326899998</v>
      </c>
      <c r="H180" s="295">
        <v>2658.4723326899998</v>
      </c>
      <c r="I180" s="295">
        <v>2658.4723326899998</v>
      </c>
      <c r="J180" s="295"/>
      <c r="K180" s="295"/>
      <c r="L180" s="295"/>
      <c r="M180" s="295"/>
      <c r="N180" s="295"/>
      <c r="O180" s="295">
        <v>0</v>
      </c>
      <c r="P180" s="295">
        <v>0</v>
      </c>
      <c r="Q180" s="295">
        <v>0</v>
      </c>
      <c r="R180" s="295">
        <v>0</v>
      </c>
      <c r="S180" s="295">
        <v>0</v>
      </c>
      <c r="T180" s="295">
        <v>0</v>
      </c>
      <c r="U180" s="295"/>
      <c r="V180" s="295"/>
      <c r="W180" s="295"/>
      <c r="X180" s="295"/>
      <c r="Y180" s="467"/>
      <c r="Z180" s="469">
        <f>Z178</f>
        <v>0.10913713867605278</v>
      </c>
      <c r="AA180" s="469">
        <f>AA178</f>
        <v>0</v>
      </c>
      <c r="AB180" s="469">
        <f>AB178</f>
        <v>0.1340172201029716</v>
      </c>
      <c r="AC180" s="469">
        <f>AC178</f>
        <v>0.75684564122097553</v>
      </c>
      <c r="AD180" s="415"/>
      <c r="AE180" s="415"/>
      <c r="AF180" s="415"/>
      <c r="AG180" s="415"/>
      <c r="AH180" s="415"/>
      <c r="AI180" s="415"/>
      <c r="AJ180" s="415"/>
      <c r="AK180" s="415"/>
      <c r="AL180" s="415"/>
      <c r="AM180" s="296"/>
    </row>
    <row r="181" spans="1:39" ht="15" outlineLevel="1">
      <c r="B181" s="294" t="s">
        <v>737</v>
      </c>
      <c r="C181" s="291" t="s">
        <v>163</v>
      </c>
      <c r="D181" s="295">
        <v>20434</v>
      </c>
      <c r="E181" s="295">
        <v>20434</v>
      </c>
      <c r="F181" s="295">
        <v>20434</v>
      </c>
      <c r="G181" s="295">
        <v>20434</v>
      </c>
      <c r="H181" s="295">
        <v>20434</v>
      </c>
      <c r="I181" s="295">
        <v>20434</v>
      </c>
      <c r="J181" s="295"/>
      <c r="K181" s="295"/>
      <c r="L181" s="295"/>
      <c r="M181" s="295"/>
      <c r="N181" s="295">
        <f>N178</f>
        <v>12</v>
      </c>
      <c r="O181" s="295">
        <v>0</v>
      </c>
      <c r="P181" s="295">
        <v>0</v>
      </c>
      <c r="Q181" s="295">
        <v>0</v>
      </c>
      <c r="R181" s="295">
        <v>0</v>
      </c>
      <c r="S181" s="295">
        <v>0</v>
      </c>
      <c r="T181" s="295">
        <v>0</v>
      </c>
      <c r="U181" s="295"/>
      <c r="V181" s="295"/>
      <c r="W181" s="295"/>
      <c r="X181" s="295"/>
      <c r="Y181" s="411">
        <f>Y178</f>
        <v>0</v>
      </c>
      <c r="Z181" s="411">
        <f>Z178</f>
        <v>0.10913713867605278</v>
      </c>
      <c r="AA181" s="411">
        <f t="shared" ref="AA181:AL181" si="46">AA178</f>
        <v>0</v>
      </c>
      <c r="AB181" s="411">
        <f t="shared" si="46"/>
        <v>0.1340172201029716</v>
      </c>
      <c r="AC181" s="411">
        <f t="shared" si="46"/>
        <v>0.75684564122097553</v>
      </c>
      <c r="AD181" s="411">
        <f t="shared" si="46"/>
        <v>0</v>
      </c>
      <c r="AE181" s="411">
        <f t="shared" si="46"/>
        <v>0</v>
      </c>
      <c r="AF181" s="411">
        <f t="shared" si="46"/>
        <v>0</v>
      </c>
      <c r="AG181" s="411">
        <f t="shared" si="46"/>
        <v>0</v>
      </c>
      <c r="AH181" s="411">
        <f t="shared" si="46"/>
        <v>0</v>
      </c>
      <c r="AI181" s="411">
        <f t="shared" si="46"/>
        <v>0</v>
      </c>
      <c r="AJ181" s="411">
        <f t="shared" si="46"/>
        <v>0</v>
      </c>
      <c r="AK181" s="411">
        <f t="shared" si="46"/>
        <v>0</v>
      </c>
      <c r="AL181" s="411">
        <f t="shared" si="46"/>
        <v>0</v>
      </c>
      <c r="AM181" s="505"/>
    </row>
    <row r="182" spans="1:39" ht="15" outlineLevel="1">
      <c r="B182" s="310"/>
      <c r="C182" s="312"/>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416"/>
      <c r="AA182" s="416"/>
      <c r="AB182" s="416"/>
      <c r="AC182" s="416"/>
      <c r="AD182" s="416"/>
      <c r="AE182" s="416"/>
      <c r="AF182" s="416"/>
      <c r="AG182" s="416"/>
      <c r="AH182" s="416"/>
      <c r="AI182" s="416"/>
      <c r="AJ182" s="416"/>
      <c r="AK182" s="416"/>
      <c r="AL182" s="416"/>
      <c r="AM182" s="313"/>
    </row>
    <row r="183" spans="1:39" ht="15" outlineLevel="1">
      <c r="A183" s="509">
        <v>11</v>
      </c>
      <c r="B183" s="314" t="s">
        <v>21</v>
      </c>
      <c r="C183" s="291" t="s">
        <v>25</v>
      </c>
      <c r="D183" s="295">
        <v>269533.43400000001</v>
      </c>
      <c r="E183" s="295">
        <v>269533.43447196542</v>
      </c>
      <c r="F183" s="295">
        <v>269533.43447196542</v>
      </c>
      <c r="G183" s="295">
        <v>203127.09952547526</v>
      </c>
      <c r="H183" s="295">
        <v>203127.09952547526</v>
      </c>
      <c r="I183" s="295">
        <v>38156.654407890775</v>
      </c>
      <c r="J183" s="295"/>
      <c r="K183" s="295"/>
      <c r="L183" s="295"/>
      <c r="M183" s="295"/>
      <c r="N183" s="295">
        <v>12</v>
      </c>
      <c r="O183" s="295">
        <v>72.391718738215957</v>
      </c>
      <c r="P183" s="295">
        <v>72.391718738215957</v>
      </c>
      <c r="Q183" s="295">
        <v>72.391718738215957</v>
      </c>
      <c r="R183" s="295">
        <v>56.4453792344951</v>
      </c>
      <c r="S183" s="295">
        <v>56.4453792344951</v>
      </c>
      <c r="T183" s="295">
        <v>9.5501416274616542</v>
      </c>
      <c r="U183" s="295"/>
      <c r="V183" s="295"/>
      <c r="W183" s="295"/>
      <c r="X183" s="295"/>
      <c r="Y183" s="415"/>
      <c r="Z183" s="469">
        <v>1</v>
      </c>
      <c r="AA183" s="415"/>
      <c r="AB183" s="415"/>
      <c r="AC183" s="415"/>
      <c r="AD183" s="415"/>
      <c r="AE183" s="415"/>
      <c r="AF183" s="415"/>
      <c r="AG183" s="415"/>
      <c r="AH183" s="415"/>
      <c r="AI183" s="415"/>
      <c r="AJ183" s="415"/>
      <c r="AK183" s="415"/>
      <c r="AL183" s="415"/>
      <c r="AM183" s="296">
        <f>SUM(Y183:AL183)</f>
        <v>1</v>
      </c>
    </row>
    <row r="184" spans="1:39" ht="15" outlineLevel="1">
      <c r="B184" s="294" t="s">
        <v>244</v>
      </c>
      <c r="C184" s="291" t="s">
        <v>163</v>
      </c>
      <c r="D184" s="295">
        <v>31989.251863414</v>
      </c>
      <c r="E184" s="295">
        <v>31989.251863414</v>
      </c>
      <c r="F184" s="295">
        <v>31913.602216458999</v>
      </c>
      <c r="G184" s="295">
        <v>29182.866212579</v>
      </c>
      <c r="H184" s="295">
        <v>27829.38818278</v>
      </c>
      <c r="I184" s="295">
        <v>7921.2212495160002</v>
      </c>
      <c r="J184" s="295"/>
      <c r="K184" s="295"/>
      <c r="L184" s="295"/>
      <c r="M184" s="295"/>
      <c r="N184" s="295">
        <f>N183</f>
        <v>12</v>
      </c>
      <c r="O184" s="295">
        <v>8.1132132810000002</v>
      </c>
      <c r="P184" s="295">
        <v>8.1132132810000002</v>
      </c>
      <c r="Q184" s="295">
        <v>8.0912383650000006</v>
      </c>
      <c r="R184" s="295">
        <v>7.3209989560000004</v>
      </c>
      <c r="S184" s="295">
        <v>7.0514151619999996</v>
      </c>
      <c r="T184" s="295">
        <v>1.7075783120000001</v>
      </c>
      <c r="U184" s="295"/>
      <c r="V184" s="295"/>
      <c r="W184" s="295"/>
      <c r="X184" s="295"/>
      <c r="Y184" s="411">
        <f>Y183</f>
        <v>0</v>
      </c>
      <c r="Z184" s="411">
        <f>Z183</f>
        <v>1</v>
      </c>
      <c r="AA184" s="411">
        <f t="shared" ref="AA184:AL184" si="47">AA183</f>
        <v>0</v>
      </c>
      <c r="AB184" s="411">
        <f t="shared" si="47"/>
        <v>0</v>
      </c>
      <c r="AC184" s="411">
        <f t="shared" si="47"/>
        <v>0</v>
      </c>
      <c r="AD184" s="411">
        <f t="shared" si="47"/>
        <v>0</v>
      </c>
      <c r="AE184" s="411">
        <f t="shared" si="47"/>
        <v>0</v>
      </c>
      <c r="AF184" s="411">
        <f t="shared" si="47"/>
        <v>0</v>
      </c>
      <c r="AG184" s="411">
        <f t="shared" si="47"/>
        <v>0</v>
      </c>
      <c r="AH184" s="411">
        <f t="shared" si="47"/>
        <v>0</v>
      </c>
      <c r="AI184" s="411">
        <f t="shared" si="47"/>
        <v>0</v>
      </c>
      <c r="AJ184" s="411">
        <f t="shared" si="47"/>
        <v>0</v>
      </c>
      <c r="AK184" s="411">
        <f t="shared" si="47"/>
        <v>0</v>
      </c>
      <c r="AL184" s="411">
        <f t="shared" si="47"/>
        <v>0</v>
      </c>
      <c r="AM184" s="505"/>
    </row>
    <row r="185" spans="1:39" ht="15" outlineLevel="1">
      <c r="B185" s="314"/>
      <c r="C185" s="312"/>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417"/>
      <c r="AA185" s="416"/>
      <c r="AB185" s="416"/>
      <c r="AC185" s="416"/>
      <c r="AD185" s="416"/>
      <c r="AE185" s="416"/>
      <c r="AF185" s="416"/>
      <c r="AG185" s="416"/>
      <c r="AH185" s="416"/>
      <c r="AI185" s="416"/>
      <c r="AJ185" s="416"/>
      <c r="AK185" s="416"/>
      <c r="AL185" s="416"/>
      <c r="AM185" s="313"/>
    </row>
    <row r="186" spans="1:39" ht="15" outlineLevel="1">
      <c r="A186" s="509">
        <v>12</v>
      </c>
      <c r="B186" s="314" t="s">
        <v>23</v>
      </c>
      <c r="C186" s="291" t="s">
        <v>25</v>
      </c>
      <c r="D186" s="295"/>
      <c r="E186" s="295"/>
      <c r="F186" s="295"/>
      <c r="G186" s="295"/>
      <c r="H186" s="295"/>
      <c r="I186" s="295"/>
      <c r="J186" s="295"/>
      <c r="K186" s="295"/>
      <c r="L186" s="295"/>
      <c r="M186" s="295"/>
      <c r="N186" s="295">
        <v>3</v>
      </c>
      <c r="O186" s="295"/>
      <c r="P186" s="295"/>
      <c r="Q186" s="295"/>
      <c r="R186" s="295"/>
      <c r="S186" s="295"/>
      <c r="T186" s="295"/>
      <c r="U186" s="295"/>
      <c r="V186" s="295"/>
      <c r="W186" s="295"/>
      <c r="X186" s="295"/>
      <c r="Y186" s="415"/>
      <c r="Z186" s="415"/>
      <c r="AA186" s="415"/>
      <c r="AB186" s="415"/>
      <c r="AC186" s="415"/>
      <c r="AD186" s="415"/>
      <c r="AE186" s="415"/>
      <c r="AF186" s="415"/>
      <c r="AG186" s="415"/>
      <c r="AH186" s="415"/>
      <c r="AI186" s="415"/>
      <c r="AJ186" s="415"/>
      <c r="AK186" s="415"/>
      <c r="AL186" s="415"/>
      <c r="AM186" s="296">
        <f>SUM(Y186:AL186)</f>
        <v>0</v>
      </c>
    </row>
    <row r="187" spans="1:39" ht="15" outlineLevel="1">
      <c r="B187" s="294" t="s">
        <v>244</v>
      </c>
      <c r="C187" s="291" t="s">
        <v>163</v>
      </c>
      <c r="D187" s="295"/>
      <c r="E187" s="295"/>
      <c r="F187" s="295"/>
      <c r="G187" s="295"/>
      <c r="H187" s="295"/>
      <c r="I187" s="295"/>
      <c r="J187" s="295"/>
      <c r="K187" s="295"/>
      <c r="L187" s="295"/>
      <c r="M187" s="295"/>
      <c r="N187" s="295">
        <f>N186</f>
        <v>3</v>
      </c>
      <c r="O187" s="295"/>
      <c r="P187" s="295"/>
      <c r="Q187" s="295"/>
      <c r="R187" s="295"/>
      <c r="S187" s="295"/>
      <c r="T187" s="295"/>
      <c r="U187" s="295"/>
      <c r="V187" s="295"/>
      <c r="W187" s="295"/>
      <c r="X187" s="295"/>
      <c r="Y187" s="411">
        <f>Y186</f>
        <v>0</v>
      </c>
      <c r="Z187" s="411">
        <f>Z186</f>
        <v>0</v>
      </c>
      <c r="AA187" s="411">
        <f t="shared" ref="AA187:AL187" si="48">AA186</f>
        <v>0</v>
      </c>
      <c r="AB187" s="411">
        <f t="shared" si="48"/>
        <v>0</v>
      </c>
      <c r="AC187" s="411">
        <f t="shared" si="48"/>
        <v>0</v>
      </c>
      <c r="AD187" s="411">
        <f t="shared" si="48"/>
        <v>0</v>
      </c>
      <c r="AE187" s="411">
        <f t="shared" si="48"/>
        <v>0</v>
      </c>
      <c r="AF187" s="411">
        <f t="shared" si="48"/>
        <v>0</v>
      </c>
      <c r="AG187" s="411">
        <f t="shared" si="48"/>
        <v>0</v>
      </c>
      <c r="AH187" s="411">
        <f t="shared" si="48"/>
        <v>0</v>
      </c>
      <c r="AI187" s="411">
        <f t="shared" si="48"/>
        <v>0</v>
      </c>
      <c r="AJ187" s="411">
        <f t="shared" si="48"/>
        <v>0</v>
      </c>
      <c r="AK187" s="411">
        <f t="shared" si="48"/>
        <v>0</v>
      </c>
      <c r="AL187" s="411">
        <f t="shared" si="48"/>
        <v>0</v>
      </c>
      <c r="AM187" s="505"/>
    </row>
    <row r="188" spans="1:39" ht="15" outlineLevel="1">
      <c r="B188" s="314"/>
      <c r="C188" s="312"/>
      <c r="D188" s="316"/>
      <c r="E188" s="316"/>
      <c r="F188" s="316"/>
      <c r="G188" s="316"/>
      <c r="H188" s="316"/>
      <c r="I188" s="316"/>
      <c r="J188" s="316"/>
      <c r="K188" s="316"/>
      <c r="L188" s="316"/>
      <c r="M188" s="316"/>
      <c r="N188" s="291"/>
      <c r="O188" s="316"/>
      <c r="P188" s="316"/>
      <c r="Q188" s="316"/>
      <c r="R188" s="316"/>
      <c r="S188" s="316"/>
      <c r="T188" s="316"/>
      <c r="U188" s="316"/>
      <c r="V188" s="316"/>
      <c r="W188" s="316"/>
      <c r="X188" s="316"/>
      <c r="Y188" s="416"/>
      <c r="Z188" s="417"/>
      <c r="AA188" s="416"/>
      <c r="AB188" s="416"/>
      <c r="AC188" s="416"/>
      <c r="AD188" s="416"/>
      <c r="AE188" s="416"/>
      <c r="AF188" s="416"/>
      <c r="AG188" s="416"/>
      <c r="AH188" s="416"/>
      <c r="AI188" s="416"/>
      <c r="AJ188" s="416"/>
      <c r="AK188" s="416"/>
      <c r="AL188" s="416"/>
      <c r="AM188" s="313"/>
    </row>
    <row r="189" spans="1:39" ht="15" outlineLevel="1">
      <c r="A189" s="509">
        <v>13</v>
      </c>
      <c r="B189" s="314" t="s">
        <v>24</v>
      </c>
      <c r="C189" s="291" t="s">
        <v>25</v>
      </c>
      <c r="D189" s="295">
        <v>387.01299999999998</v>
      </c>
      <c r="E189" s="295">
        <v>387.01314553150053</v>
      </c>
      <c r="F189" s="295">
        <v>387.01314553150053</v>
      </c>
      <c r="G189" s="295">
        <v>387.01314553150053</v>
      </c>
      <c r="H189" s="295">
        <v>387.01314553150053</v>
      </c>
      <c r="I189" s="295">
        <v>387.01314553150053</v>
      </c>
      <c r="J189" s="295"/>
      <c r="K189" s="295"/>
      <c r="L189" s="295"/>
      <c r="M189" s="295"/>
      <c r="N189" s="295">
        <v>12</v>
      </c>
      <c r="O189" s="295">
        <v>0.39946186187296645</v>
      </c>
      <c r="P189" s="295">
        <v>0.39946186187296645</v>
      </c>
      <c r="Q189" s="295">
        <v>0.39946186187296645</v>
      </c>
      <c r="R189" s="295">
        <v>0.39946186187296645</v>
      </c>
      <c r="S189" s="295">
        <v>0.39946186187296645</v>
      </c>
      <c r="T189" s="295">
        <v>0.39946186187296645</v>
      </c>
      <c r="U189" s="295"/>
      <c r="V189" s="295"/>
      <c r="W189" s="295"/>
      <c r="X189" s="295"/>
      <c r="Y189" s="415"/>
      <c r="Z189" s="415"/>
      <c r="AA189" s="415"/>
      <c r="AB189" s="415"/>
      <c r="AC189" s="415"/>
      <c r="AD189" s="415"/>
      <c r="AE189" s="415"/>
      <c r="AF189" s="415"/>
      <c r="AG189" s="415"/>
      <c r="AH189" s="415"/>
      <c r="AI189" s="415"/>
      <c r="AJ189" s="415"/>
      <c r="AK189" s="415"/>
      <c r="AL189" s="415"/>
      <c r="AM189" s="296">
        <f>SUM(Y189:AL189)</f>
        <v>0</v>
      </c>
    </row>
    <row r="190" spans="1:39" ht="15" outlineLevel="1">
      <c r="B190" s="294" t="s">
        <v>244</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Z189</f>
        <v>0</v>
      </c>
      <c r="AA190" s="411">
        <f t="shared" ref="AA190:AL190" si="49">AA189</f>
        <v>0</v>
      </c>
      <c r="AB190" s="411">
        <f t="shared" si="49"/>
        <v>0</v>
      </c>
      <c r="AC190" s="411">
        <f t="shared" si="49"/>
        <v>0</v>
      </c>
      <c r="AD190" s="411">
        <f t="shared" si="49"/>
        <v>0</v>
      </c>
      <c r="AE190" s="411">
        <f t="shared" si="49"/>
        <v>0</v>
      </c>
      <c r="AF190" s="411">
        <f t="shared" si="49"/>
        <v>0</v>
      </c>
      <c r="AG190" s="411">
        <f t="shared" si="49"/>
        <v>0</v>
      </c>
      <c r="AH190" s="411">
        <f t="shared" si="49"/>
        <v>0</v>
      </c>
      <c r="AI190" s="411">
        <f t="shared" si="49"/>
        <v>0</v>
      </c>
      <c r="AJ190" s="411">
        <f t="shared" si="49"/>
        <v>0</v>
      </c>
      <c r="AK190" s="411">
        <f t="shared" si="49"/>
        <v>0</v>
      </c>
      <c r="AL190" s="411">
        <f t="shared" si="49"/>
        <v>0</v>
      </c>
      <c r="AM190" s="505"/>
    </row>
    <row r="191" spans="1:39" ht="15" outlineLevel="1">
      <c r="B191" s="314"/>
      <c r="C191" s="312"/>
      <c r="D191" s="316"/>
      <c r="E191" s="316"/>
      <c r="F191" s="316"/>
      <c r="G191" s="316"/>
      <c r="H191" s="316"/>
      <c r="I191" s="316"/>
      <c r="J191" s="316"/>
      <c r="K191" s="316"/>
      <c r="L191" s="316"/>
      <c r="M191" s="316"/>
      <c r="N191" s="291"/>
      <c r="O191" s="316"/>
      <c r="P191" s="316"/>
      <c r="Q191" s="316"/>
      <c r="R191" s="316"/>
      <c r="S191" s="316"/>
      <c r="T191" s="316"/>
      <c r="U191" s="316"/>
      <c r="V191" s="316"/>
      <c r="W191" s="316"/>
      <c r="X191" s="316"/>
      <c r="Y191" s="416"/>
      <c r="Z191" s="416"/>
      <c r="AA191" s="416"/>
      <c r="AB191" s="416"/>
      <c r="AC191" s="416"/>
      <c r="AD191" s="416"/>
      <c r="AE191" s="416"/>
      <c r="AF191" s="416"/>
      <c r="AG191" s="416"/>
      <c r="AH191" s="416"/>
      <c r="AI191" s="416"/>
      <c r="AJ191" s="416"/>
      <c r="AK191" s="416"/>
      <c r="AL191" s="416"/>
      <c r="AM191" s="313"/>
    </row>
    <row r="192" spans="1:39" ht="15" outlineLevel="1">
      <c r="A192" s="509">
        <v>14</v>
      </c>
      <c r="B192" s="314" t="s">
        <v>20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15"/>
      <c r="Z192" s="415"/>
      <c r="AA192" s="415"/>
      <c r="AB192" s="415"/>
      <c r="AC192" s="415"/>
      <c r="AD192" s="415"/>
      <c r="AE192" s="415"/>
      <c r="AF192" s="415"/>
      <c r="AG192" s="415"/>
      <c r="AH192" s="415"/>
      <c r="AI192" s="415"/>
      <c r="AJ192" s="415"/>
      <c r="AK192" s="415"/>
      <c r="AL192" s="415"/>
      <c r="AM192" s="296">
        <f>SUM(Y192:AL192)</f>
        <v>0</v>
      </c>
    </row>
    <row r="193" spans="1:39" ht="15" outlineLevel="1">
      <c r="B193" s="294" t="s">
        <v>244</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Z192</f>
        <v>0</v>
      </c>
      <c r="AA193" s="411">
        <f t="shared" ref="AA193:AL193" si="50">AA192</f>
        <v>0</v>
      </c>
      <c r="AB193" s="411">
        <f t="shared" si="50"/>
        <v>0</v>
      </c>
      <c r="AC193" s="411">
        <f t="shared" si="50"/>
        <v>0</v>
      </c>
      <c r="AD193" s="411">
        <f t="shared" si="50"/>
        <v>0</v>
      </c>
      <c r="AE193" s="411">
        <f t="shared" si="50"/>
        <v>0</v>
      </c>
      <c r="AF193" s="411">
        <f t="shared" si="50"/>
        <v>0</v>
      </c>
      <c r="AG193" s="411">
        <f t="shared" si="50"/>
        <v>0</v>
      </c>
      <c r="AH193" s="411">
        <f t="shared" si="50"/>
        <v>0</v>
      </c>
      <c r="AI193" s="411">
        <f t="shared" si="50"/>
        <v>0</v>
      </c>
      <c r="AJ193" s="411">
        <f t="shared" si="50"/>
        <v>0</v>
      </c>
      <c r="AK193" s="411">
        <f t="shared" si="50"/>
        <v>0</v>
      </c>
      <c r="AL193" s="411">
        <f t="shared" si="50"/>
        <v>0</v>
      </c>
      <c r="AM193" s="505"/>
    </row>
    <row r="194" spans="1:39" ht="15" outlineLevel="1">
      <c r="B194" s="314"/>
      <c r="C194" s="312"/>
      <c r="D194" s="316"/>
      <c r="E194" s="316"/>
      <c r="F194" s="316"/>
      <c r="G194" s="316"/>
      <c r="H194" s="316"/>
      <c r="I194" s="316"/>
      <c r="J194" s="316"/>
      <c r="K194" s="316"/>
      <c r="L194" s="316"/>
      <c r="M194" s="316"/>
      <c r="N194" s="291"/>
      <c r="O194" s="316"/>
      <c r="P194" s="316"/>
      <c r="Q194" s="316"/>
      <c r="R194" s="316"/>
      <c r="S194" s="316"/>
      <c r="T194" s="316"/>
      <c r="U194" s="316"/>
      <c r="V194" s="316"/>
      <c r="W194" s="316"/>
      <c r="X194" s="316"/>
      <c r="Y194" s="416"/>
      <c r="Z194" s="417"/>
      <c r="AA194" s="416"/>
      <c r="AB194" s="416"/>
      <c r="AC194" s="416"/>
      <c r="AD194" s="416"/>
      <c r="AE194" s="416"/>
      <c r="AF194" s="416"/>
      <c r="AG194" s="416"/>
      <c r="AH194" s="416"/>
      <c r="AI194" s="416"/>
      <c r="AJ194" s="416"/>
      <c r="AK194" s="416"/>
      <c r="AL194" s="416"/>
      <c r="AM194" s="313"/>
    </row>
    <row r="195" spans="1:39" s="283" customFormat="1" ht="15" outlineLevel="1">
      <c r="A195" s="509">
        <v>15</v>
      </c>
      <c r="B195" s="314" t="s">
        <v>485</v>
      </c>
      <c r="C195" s="291" t="s">
        <v>25</v>
      </c>
      <c r="D195" s="295"/>
      <c r="E195" s="295"/>
      <c r="F195" s="295"/>
      <c r="G195" s="295"/>
      <c r="H195" s="295"/>
      <c r="I195" s="295"/>
      <c r="J195" s="295"/>
      <c r="K195" s="295"/>
      <c r="L195" s="295"/>
      <c r="M195" s="295"/>
      <c r="N195" s="291"/>
      <c r="O195" s="295"/>
      <c r="P195" s="295"/>
      <c r="Q195" s="295"/>
      <c r="R195" s="295"/>
      <c r="S195" s="295"/>
      <c r="T195" s="295"/>
      <c r="U195" s="295"/>
      <c r="V195" s="295"/>
      <c r="W195" s="295"/>
      <c r="X195" s="295"/>
      <c r="Y195" s="415"/>
      <c r="Z195" s="415"/>
      <c r="AA195" s="415"/>
      <c r="AB195" s="415"/>
      <c r="AC195" s="415"/>
      <c r="AD195" s="415"/>
      <c r="AE195" s="415"/>
      <c r="AF195" s="415"/>
      <c r="AG195" s="415"/>
      <c r="AH195" s="415"/>
      <c r="AI195" s="415"/>
      <c r="AJ195" s="415"/>
      <c r="AK195" s="415"/>
      <c r="AL195" s="415"/>
      <c r="AM195" s="296">
        <f>SUM(Y195:AL195)</f>
        <v>0</v>
      </c>
    </row>
    <row r="196" spans="1:39" s="283" customFormat="1" ht="15" outlineLevel="1">
      <c r="A196" s="509"/>
      <c r="B196" s="315" t="s">
        <v>244</v>
      </c>
      <c r="C196" s="291" t="s">
        <v>163</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1">
        <f>Y195</f>
        <v>0</v>
      </c>
      <c r="Z196" s="411">
        <f>Z195</f>
        <v>0</v>
      </c>
      <c r="AA196" s="411">
        <f t="shared" ref="AA196:AL196" si="51">AA195</f>
        <v>0</v>
      </c>
      <c r="AB196" s="411">
        <f t="shared" si="51"/>
        <v>0</v>
      </c>
      <c r="AC196" s="411">
        <f t="shared" si="51"/>
        <v>0</v>
      </c>
      <c r="AD196" s="411">
        <f t="shared" si="51"/>
        <v>0</v>
      </c>
      <c r="AE196" s="411">
        <f t="shared" si="51"/>
        <v>0</v>
      </c>
      <c r="AF196" s="411">
        <f t="shared" si="51"/>
        <v>0</v>
      </c>
      <c r="AG196" s="411">
        <f t="shared" si="51"/>
        <v>0</v>
      </c>
      <c r="AH196" s="411">
        <f t="shared" si="51"/>
        <v>0</v>
      </c>
      <c r="AI196" s="411">
        <f t="shared" si="51"/>
        <v>0</v>
      </c>
      <c r="AJ196" s="411">
        <f t="shared" si="51"/>
        <v>0</v>
      </c>
      <c r="AK196" s="411">
        <f t="shared" si="51"/>
        <v>0</v>
      </c>
      <c r="AL196" s="411">
        <f t="shared" si="51"/>
        <v>0</v>
      </c>
      <c r="AM196" s="505"/>
    </row>
    <row r="197" spans="1:39" s="283" customFormat="1" ht="15" outlineLevel="1">
      <c r="A197" s="509"/>
      <c r="B197" s="314"/>
      <c r="C197" s="312"/>
      <c r="D197" s="316"/>
      <c r="E197" s="316"/>
      <c r="F197" s="316"/>
      <c r="G197" s="316"/>
      <c r="H197" s="316"/>
      <c r="I197" s="316"/>
      <c r="J197" s="316"/>
      <c r="K197" s="316"/>
      <c r="L197" s="316"/>
      <c r="M197" s="316"/>
      <c r="N197" s="291"/>
      <c r="O197" s="316"/>
      <c r="P197" s="316"/>
      <c r="Q197" s="316"/>
      <c r="R197" s="316"/>
      <c r="S197" s="316"/>
      <c r="T197" s="316"/>
      <c r="U197" s="316"/>
      <c r="V197" s="316"/>
      <c r="W197" s="316"/>
      <c r="X197" s="316"/>
      <c r="Y197" s="418"/>
      <c r="Z197" s="416"/>
      <c r="AA197" s="416"/>
      <c r="AB197" s="416"/>
      <c r="AC197" s="416"/>
      <c r="AD197" s="416"/>
      <c r="AE197" s="416"/>
      <c r="AF197" s="416"/>
      <c r="AG197" s="416"/>
      <c r="AH197" s="416"/>
      <c r="AI197" s="416"/>
      <c r="AJ197" s="416"/>
      <c r="AK197" s="416"/>
      <c r="AL197" s="416"/>
      <c r="AM197" s="313"/>
    </row>
    <row r="198" spans="1:39" s="283" customFormat="1" ht="30" outlineLevel="1">
      <c r="A198" s="509">
        <v>16</v>
      </c>
      <c r="B198" s="314" t="s">
        <v>486</v>
      </c>
      <c r="C198" s="291" t="s">
        <v>25</v>
      </c>
      <c r="D198" s="295"/>
      <c r="E198" s="295"/>
      <c r="F198" s="295"/>
      <c r="G198" s="295"/>
      <c r="H198" s="295"/>
      <c r="I198" s="295"/>
      <c r="J198" s="295"/>
      <c r="K198" s="295"/>
      <c r="L198" s="295"/>
      <c r="M198" s="295"/>
      <c r="N198" s="291"/>
      <c r="O198" s="295"/>
      <c r="P198" s="295"/>
      <c r="Q198" s="295"/>
      <c r="R198" s="295"/>
      <c r="S198" s="295"/>
      <c r="T198" s="295"/>
      <c r="U198" s="295"/>
      <c r="V198" s="295"/>
      <c r="W198" s="295"/>
      <c r="X198" s="295"/>
      <c r="Y198" s="415"/>
      <c r="Z198" s="415"/>
      <c r="AA198" s="415"/>
      <c r="AB198" s="415"/>
      <c r="AC198" s="415"/>
      <c r="AD198" s="415"/>
      <c r="AE198" s="415"/>
      <c r="AF198" s="415"/>
      <c r="AG198" s="415"/>
      <c r="AH198" s="415"/>
      <c r="AI198" s="415"/>
      <c r="AJ198" s="415"/>
      <c r="AK198" s="415"/>
      <c r="AL198" s="415"/>
      <c r="AM198" s="296">
        <f>SUM(Y198:AL198)</f>
        <v>0</v>
      </c>
    </row>
    <row r="199" spans="1:39" s="283" customFormat="1" ht="15" outlineLevel="1">
      <c r="A199" s="509"/>
      <c r="B199" s="315" t="s">
        <v>244</v>
      </c>
      <c r="C199" s="291" t="s">
        <v>163</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1">
        <f>Y198</f>
        <v>0</v>
      </c>
      <c r="Z199" s="411">
        <f>Z198</f>
        <v>0</v>
      </c>
      <c r="AA199" s="411">
        <f t="shared" ref="AA199:AL199" si="52">AA198</f>
        <v>0</v>
      </c>
      <c r="AB199" s="411">
        <f t="shared" si="52"/>
        <v>0</v>
      </c>
      <c r="AC199" s="411">
        <f t="shared" si="52"/>
        <v>0</v>
      </c>
      <c r="AD199" s="411">
        <f t="shared" si="52"/>
        <v>0</v>
      </c>
      <c r="AE199" s="411">
        <f t="shared" si="52"/>
        <v>0</v>
      </c>
      <c r="AF199" s="411">
        <f t="shared" si="52"/>
        <v>0</v>
      </c>
      <c r="AG199" s="411">
        <f t="shared" si="52"/>
        <v>0</v>
      </c>
      <c r="AH199" s="411">
        <f t="shared" si="52"/>
        <v>0</v>
      </c>
      <c r="AI199" s="411">
        <f t="shared" si="52"/>
        <v>0</v>
      </c>
      <c r="AJ199" s="411">
        <f t="shared" si="52"/>
        <v>0</v>
      </c>
      <c r="AK199" s="411">
        <f t="shared" si="52"/>
        <v>0</v>
      </c>
      <c r="AL199" s="411">
        <f t="shared" si="52"/>
        <v>0</v>
      </c>
      <c r="AM199" s="505"/>
    </row>
    <row r="200" spans="1:39" s="283" customFormat="1" ht="15" outlineLevel="1">
      <c r="A200" s="509"/>
      <c r="B200" s="314"/>
      <c r="C200" s="312"/>
      <c r="D200" s="316"/>
      <c r="E200" s="316"/>
      <c r="F200" s="316"/>
      <c r="G200" s="316"/>
      <c r="H200" s="316"/>
      <c r="I200" s="316"/>
      <c r="J200" s="316"/>
      <c r="K200" s="316"/>
      <c r="L200" s="316"/>
      <c r="M200" s="316"/>
      <c r="N200" s="291"/>
      <c r="O200" s="316"/>
      <c r="P200" s="316"/>
      <c r="Q200" s="316"/>
      <c r="R200" s="316"/>
      <c r="S200" s="316"/>
      <c r="T200" s="316"/>
      <c r="U200" s="316"/>
      <c r="V200" s="316"/>
      <c r="W200" s="316"/>
      <c r="X200" s="316"/>
      <c r="Y200" s="418"/>
      <c r="Z200" s="416"/>
      <c r="AA200" s="416"/>
      <c r="AB200" s="416"/>
      <c r="AC200" s="416"/>
      <c r="AD200" s="416"/>
      <c r="AE200" s="416"/>
      <c r="AF200" s="416"/>
      <c r="AG200" s="416"/>
      <c r="AH200" s="416"/>
      <c r="AI200" s="416"/>
      <c r="AJ200" s="416"/>
      <c r="AK200" s="416"/>
      <c r="AL200" s="416"/>
      <c r="AM200" s="313"/>
    </row>
    <row r="201" spans="1:39" ht="15" outlineLevel="1">
      <c r="A201" s="509">
        <v>17</v>
      </c>
      <c r="B201" s="314" t="s">
        <v>9</v>
      </c>
      <c r="C201" s="291" t="s">
        <v>25</v>
      </c>
      <c r="D201" s="295">
        <v>2103.9180000000001</v>
      </c>
      <c r="E201" s="295">
        <v>0</v>
      </c>
      <c r="F201" s="295">
        <v>0</v>
      </c>
      <c r="G201" s="295">
        <v>0</v>
      </c>
      <c r="H201" s="295">
        <v>0</v>
      </c>
      <c r="I201" s="295">
        <v>0</v>
      </c>
      <c r="J201" s="295"/>
      <c r="K201" s="295"/>
      <c r="L201" s="295"/>
      <c r="M201" s="295"/>
      <c r="N201" s="291"/>
      <c r="O201" s="295">
        <v>698.40872000000002</v>
      </c>
      <c r="P201" s="295">
        <v>0</v>
      </c>
      <c r="Q201" s="295">
        <v>0</v>
      </c>
      <c r="R201" s="295">
        <v>0</v>
      </c>
      <c r="S201" s="295">
        <v>0</v>
      </c>
      <c r="T201" s="295">
        <v>0</v>
      </c>
      <c r="U201" s="295"/>
      <c r="V201" s="295"/>
      <c r="W201" s="295"/>
      <c r="X201" s="295"/>
      <c r="Y201" s="415"/>
      <c r="Z201" s="415"/>
      <c r="AA201" s="415"/>
      <c r="AB201" s="415"/>
      <c r="AC201" s="415"/>
      <c r="AD201" s="415"/>
      <c r="AE201" s="415"/>
      <c r="AF201" s="415"/>
      <c r="AG201" s="415"/>
      <c r="AH201" s="415"/>
      <c r="AI201" s="415"/>
      <c r="AJ201" s="415"/>
      <c r="AK201" s="415"/>
      <c r="AL201" s="415"/>
      <c r="AM201" s="296">
        <f>SUM(Y201:AL201)</f>
        <v>0</v>
      </c>
    </row>
    <row r="202" spans="1:39" ht="15" outlineLevel="1">
      <c r="B202" s="294" t="s">
        <v>244</v>
      </c>
      <c r="C202" s="291" t="s">
        <v>163</v>
      </c>
      <c r="D202" s="295"/>
      <c r="E202" s="295"/>
      <c r="F202" s="295"/>
      <c r="G202" s="295"/>
      <c r="H202" s="295"/>
      <c r="I202" s="295"/>
      <c r="J202" s="295"/>
      <c r="K202" s="295"/>
      <c r="L202" s="295"/>
      <c r="M202" s="295"/>
      <c r="N202" s="291"/>
      <c r="O202" s="295"/>
      <c r="P202" s="295"/>
      <c r="Q202" s="295"/>
      <c r="R202" s="295"/>
      <c r="S202" s="295"/>
      <c r="T202" s="295"/>
      <c r="U202" s="295"/>
      <c r="V202" s="295"/>
      <c r="W202" s="295"/>
      <c r="X202" s="295"/>
      <c r="Y202" s="411">
        <f>Y201</f>
        <v>0</v>
      </c>
      <c r="Z202" s="411">
        <f>Z201</f>
        <v>0</v>
      </c>
      <c r="AA202" s="411">
        <f t="shared" ref="AA202:AL202" si="53">AA201</f>
        <v>0</v>
      </c>
      <c r="AB202" s="411">
        <f t="shared" si="53"/>
        <v>0</v>
      </c>
      <c r="AC202" s="411">
        <f t="shared" si="53"/>
        <v>0</v>
      </c>
      <c r="AD202" s="411">
        <f t="shared" si="53"/>
        <v>0</v>
      </c>
      <c r="AE202" s="411">
        <f t="shared" si="53"/>
        <v>0</v>
      </c>
      <c r="AF202" s="411">
        <f t="shared" si="53"/>
        <v>0</v>
      </c>
      <c r="AG202" s="411">
        <f t="shared" si="53"/>
        <v>0</v>
      </c>
      <c r="AH202" s="411">
        <f t="shared" si="53"/>
        <v>0</v>
      </c>
      <c r="AI202" s="411">
        <f t="shared" si="53"/>
        <v>0</v>
      </c>
      <c r="AJ202" s="411">
        <f t="shared" si="53"/>
        <v>0</v>
      </c>
      <c r="AK202" s="411">
        <f t="shared" si="53"/>
        <v>0</v>
      </c>
      <c r="AL202" s="411">
        <f t="shared" si="53"/>
        <v>0</v>
      </c>
      <c r="AM202" s="505"/>
    </row>
    <row r="203" spans="1:39" ht="15" outlineLevel="1">
      <c r="B203" s="315"/>
      <c r="C203" s="305"/>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419"/>
      <c r="Z203" s="420"/>
      <c r="AA203" s="420"/>
      <c r="AB203" s="420"/>
      <c r="AC203" s="420"/>
      <c r="AD203" s="420"/>
      <c r="AE203" s="420"/>
      <c r="AF203" s="420"/>
      <c r="AG203" s="420"/>
      <c r="AH203" s="420"/>
      <c r="AI203" s="420"/>
      <c r="AJ203" s="420"/>
      <c r="AK203" s="420"/>
      <c r="AL203" s="420"/>
      <c r="AM203" s="317"/>
    </row>
    <row r="204" spans="1:39" ht="15.6" outlineLevel="1">
      <c r="A204" s="510"/>
      <c r="B204" s="288" t="s">
        <v>10</v>
      </c>
      <c r="C204" s="289"/>
      <c r="D204" s="289"/>
      <c r="E204" s="289"/>
      <c r="F204" s="289"/>
      <c r="G204" s="289"/>
      <c r="H204" s="289"/>
      <c r="I204" s="289"/>
      <c r="J204" s="289"/>
      <c r="K204" s="289"/>
      <c r="L204" s="289"/>
      <c r="M204" s="289"/>
      <c r="N204" s="290"/>
      <c r="O204" s="289"/>
      <c r="P204" s="289"/>
      <c r="Q204" s="289"/>
      <c r="R204" s="289"/>
      <c r="S204" s="289"/>
      <c r="T204" s="289"/>
      <c r="U204" s="289"/>
      <c r="V204" s="289"/>
      <c r="W204" s="289"/>
      <c r="X204" s="289"/>
      <c r="Y204" s="414"/>
      <c r="Z204" s="414"/>
      <c r="AA204" s="414"/>
      <c r="AB204" s="414"/>
      <c r="AC204" s="414"/>
      <c r="AD204" s="414"/>
      <c r="AE204" s="414"/>
      <c r="AF204" s="414"/>
      <c r="AG204" s="414"/>
      <c r="AH204" s="414"/>
      <c r="AI204" s="414"/>
      <c r="AJ204" s="414"/>
      <c r="AK204" s="414"/>
      <c r="AL204" s="414"/>
      <c r="AM204" s="292"/>
    </row>
    <row r="205" spans="1:39" ht="15" outlineLevel="1">
      <c r="A205" s="509">
        <v>18</v>
      </c>
      <c r="B205" s="315" t="s">
        <v>11</v>
      </c>
      <c r="C205" s="291" t="s">
        <v>25</v>
      </c>
      <c r="D205" s="295"/>
      <c r="E205" s="295"/>
      <c r="F205" s="295"/>
      <c r="G205" s="295"/>
      <c r="H205" s="295"/>
      <c r="I205" s="295"/>
      <c r="J205" s="295"/>
      <c r="K205" s="295"/>
      <c r="L205" s="295"/>
      <c r="M205" s="295"/>
      <c r="N205" s="295">
        <v>12</v>
      </c>
      <c r="O205" s="295"/>
      <c r="P205" s="295"/>
      <c r="Q205" s="295"/>
      <c r="R205" s="295"/>
      <c r="S205" s="295"/>
      <c r="T205" s="295"/>
      <c r="U205" s="295"/>
      <c r="V205" s="295"/>
      <c r="W205" s="295"/>
      <c r="X205" s="295"/>
      <c r="Y205" s="426"/>
      <c r="Z205" s="415"/>
      <c r="AA205" s="415"/>
      <c r="AB205" s="415"/>
      <c r="AC205" s="415"/>
      <c r="AD205" s="415"/>
      <c r="AE205" s="415"/>
      <c r="AF205" s="415"/>
      <c r="AG205" s="415"/>
      <c r="AH205" s="415"/>
      <c r="AI205" s="415"/>
      <c r="AJ205" s="415"/>
      <c r="AK205" s="415"/>
      <c r="AL205" s="415"/>
      <c r="AM205" s="296">
        <f>SUM(Y205:AL205)</f>
        <v>0</v>
      </c>
    </row>
    <row r="206" spans="1:39" ht="15" outlineLevel="1">
      <c r="B206" s="294" t="s">
        <v>244</v>
      </c>
      <c r="C206" s="291" t="s">
        <v>163</v>
      </c>
      <c r="D206" s="295"/>
      <c r="E206" s="295"/>
      <c r="F206" s="295"/>
      <c r="G206" s="295"/>
      <c r="H206" s="295"/>
      <c r="I206" s="295"/>
      <c r="J206" s="295"/>
      <c r="K206" s="295"/>
      <c r="L206" s="295"/>
      <c r="M206" s="295"/>
      <c r="N206" s="295">
        <f>N205</f>
        <v>12</v>
      </c>
      <c r="O206" s="295"/>
      <c r="P206" s="295"/>
      <c r="Q206" s="295"/>
      <c r="R206" s="295"/>
      <c r="S206" s="295"/>
      <c r="T206" s="295"/>
      <c r="U206" s="295"/>
      <c r="V206" s="295"/>
      <c r="W206" s="295"/>
      <c r="X206" s="295"/>
      <c r="Y206" s="411">
        <f>Y205</f>
        <v>0</v>
      </c>
      <c r="Z206" s="411">
        <f>Z205</f>
        <v>0</v>
      </c>
      <c r="AA206" s="411">
        <f t="shared" ref="AA206:AL206" si="54">AA205</f>
        <v>0</v>
      </c>
      <c r="AB206" s="411">
        <f t="shared" si="54"/>
        <v>0</v>
      </c>
      <c r="AC206" s="411">
        <f t="shared" si="54"/>
        <v>0</v>
      </c>
      <c r="AD206" s="411">
        <f t="shared" si="54"/>
        <v>0</v>
      </c>
      <c r="AE206" s="411">
        <f t="shared" si="54"/>
        <v>0</v>
      </c>
      <c r="AF206" s="411">
        <f t="shared" si="54"/>
        <v>0</v>
      </c>
      <c r="AG206" s="411">
        <f t="shared" si="54"/>
        <v>0</v>
      </c>
      <c r="AH206" s="411">
        <f t="shared" si="54"/>
        <v>0</v>
      </c>
      <c r="AI206" s="411">
        <f t="shared" si="54"/>
        <v>0</v>
      </c>
      <c r="AJ206" s="411">
        <f t="shared" si="54"/>
        <v>0</v>
      </c>
      <c r="AK206" s="411">
        <f t="shared" si="54"/>
        <v>0</v>
      </c>
      <c r="AL206" s="411">
        <f t="shared" si="54"/>
        <v>0</v>
      </c>
      <c r="AM206" s="505"/>
    </row>
    <row r="207" spans="1:39" ht="15" outlineLevel="1">
      <c r="A207" s="512"/>
      <c r="B207" s="315"/>
      <c r="C207" s="305"/>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412"/>
      <c r="Z207" s="421"/>
      <c r="AA207" s="421"/>
      <c r="AB207" s="421"/>
      <c r="AC207" s="421"/>
      <c r="AD207" s="421"/>
      <c r="AE207" s="421"/>
      <c r="AF207" s="421"/>
      <c r="AG207" s="421"/>
      <c r="AH207" s="421"/>
      <c r="AI207" s="421"/>
      <c r="AJ207" s="421"/>
      <c r="AK207" s="421"/>
      <c r="AL207" s="421"/>
      <c r="AM207" s="306"/>
    </row>
    <row r="208" spans="1:39" ht="15" outlineLevel="1">
      <c r="A208" s="509">
        <v>19</v>
      </c>
      <c r="B208" s="315" t="s">
        <v>12</v>
      </c>
      <c r="C208" s="291" t="s">
        <v>25</v>
      </c>
      <c r="D208" s="295"/>
      <c r="E208" s="295"/>
      <c r="F208" s="295"/>
      <c r="G208" s="295"/>
      <c r="H208" s="295"/>
      <c r="I208" s="295"/>
      <c r="J208" s="295"/>
      <c r="K208" s="295"/>
      <c r="L208" s="295"/>
      <c r="M208" s="295"/>
      <c r="N208" s="295">
        <v>12</v>
      </c>
      <c r="O208" s="295"/>
      <c r="P208" s="295"/>
      <c r="Q208" s="295"/>
      <c r="R208" s="295"/>
      <c r="S208" s="295"/>
      <c r="T208" s="295"/>
      <c r="U208" s="295"/>
      <c r="V208" s="295"/>
      <c r="W208" s="295"/>
      <c r="X208" s="295"/>
      <c r="Y208" s="410"/>
      <c r="Z208" s="415"/>
      <c r="AA208" s="415"/>
      <c r="AB208" s="415"/>
      <c r="AC208" s="415"/>
      <c r="AD208" s="415"/>
      <c r="AE208" s="415"/>
      <c r="AF208" s="415"/>
      <c r="AG208" s="415"/>
      <c r="AH208" s="415"/>
      <c r="AI208" s="415"/>
      <c r="AJ208" s="415"/>
      <c r="AK208" s="415"/>
      <c r="AL208" s="415"/>
      <c r="AM208" s="296">
        <f>SUM(Y208:AL208)</f>
        <v>0</v>
      </c>
    </row>
    <row r="209" spans="1:39" ht="15" outlineLevel="1">
      <c r="B209" s="294" t="s">
        <v>244</v>
      </c>
      <c r="C209" s="291" t="s">
        <v>163</v>
      </c>
      <c r="D209" s="295"/>
      <c r="E209" s="295"/>
      <c r="F209" s="295"/>
      <c r="G209" s="295"/>
      <c r="H209" s="295"/>
      <c r="I209" s="295"/>
      <c r="J209" s="295"/>
      <c r="K209" s="295"/>
      <c r="L209" s="295"/>
      <c r="M209" s="295"/>
      <c r="N209" s="295">
        <f>N208</f>
        <v>12</v>
      </c>
      <c r="O209" s="295"/>
      <c r="P209" s="295"/>
      <c r="Q209" s="295"/>
      <c r="R209" s="295"/>
      <c r="S209" s="295"/>
      <c r="T209" s="295"/>
      <c r="U209" s="295"/>
      <c r="V209" s="295"/>
      <c r="W209" s="295"/>
      <c r="X209" s="295"/>
      <c r="Y209" s="411">
        <f>Y208</f>
        <v>0</v>
      </c>
      <c r="Z209" s="411">
        <f>Z208</f>
        <v>0</v>
      </c>
      <c r="AA209" s="411">
        <f t="shared" ref="AA209:AL209" si="55">AA208</f>
        <v>0</v>
      </c>
      <c r="AB209" s="411">
        <f t="shared" si="55"/>
        <v>0</v>
      </c>
      <c r="AC209" s="411">
        <f t="shared" si="55"/>
        <v>0</v>
      </c>
      <c r="AD209" s="411">
        <f t="shared" si="55"/>
        <v>0</v>
      </c>
      <c r="AE209" s="411">
        <f t="shared" si="55"/>
        <v>0</v>
      </c>
      <c r="AF209" s="411">
        <f t="shared" si="55"/>
        <v>0</v>
      </c>
      <c r="AG209" s="411">
        <f t="shared" si="55"/>
        <v>0</v>
      </c>
      <c r="AH209" s="411">
        <f t="shared" si="55"/>
        <v>0</v>
      </c>
      <c r="AI209" s="411">
        <f t="shared" si="55"/>
        <v>0</v>
      </c>
      <c r="AJ209" s="411">
        <f t="shared" si="55"/>
        <v>0</v>
      </c>
      <c r="AK209" s="411">
        <f t="shared" si="55"/>
        <v>0</v>
      </c>
      <c r="AL209" s="411">
        <f t="shared" si="55"/>
        <v>0</v>
      </c>
      <c r="AM209" s="505"/>
    </row>
    <row r="210" spans="1:39" ht="15" outlineLevel="1">
      <c r="B210" s="315"/>
      <c r="C210" s="305"/>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422"/>
      <c r="Z210" s="422"/>
      <c r="AA210" s="412"/>
      <c r="AB210" s="412"/>
      <c r="AC210" s="412"/>
      <c r="AD210" s="412"/>
      <c r="AE210" s="412"/>
      <c r="AF210" s="412"/>
      <c r="AG210" s="412"/>
      <c r="AH210" s="412"/>
      <c r="AI210" s="412"/>
      <c r="AJ210" s="412"/>
      <c r="AK210" s="412"/>
      <c r="AL210" s="412"/>
      <c r="AM210" s="306"/>
    </row>
    <row r="211" spans="1:39" ht="15" outlineLevel="1">
      <c r="A211" s="509">
        <v>20</v>
      </c>
      <c r="B211" s="315" t="s">
        <v>13</v>
      </c>
      <c r="C211" s="291" t="s">
        <v>25</v>
      </c>
      <c r="D211" s="785"/>
      <c r="E211" s="295"/>
      <c r="F211" s="295"/>
      <c r="G211" s="295"/>
      <c r="H211" s="295"/>
      <c r="I211" s="295"/>
      <c r="J211" s="295"/>
      <c r="K211" s="295"/>
      <c r="L211" s="295"/>
      <c r="M211" s="295"/>
      <c r="N211" s="295">
        <v>12</v>
      </c>
      <c r="O211" s="295"/>
      <c r="P211" s="295"/>
      <c r="Q211" s="295"/>
      <c r="R211" s="295"/>
      <c r="S211" s="295"/>
      <c r="T211" s="295"/>
      <c r="U211" s="295"/>
      <c r="V211" s="295"/>
      <c r="W211" s="295"/>
      <c r="X211" s="295"/>
      <c r="Y211" s="410"/>
      <c r="Z211" s="415"/>
      <c r="AA211" s="415"/>
      <c r="AB211" s="415"/>
      <c r="AC211" s="415">
        <v>1</v>
      </c>
      <c r="AD211" s="415"/>
      <c r="AE211" s="415"/>
      <c r="AF211" s="415"/>
      <c r="AG211" s="415"/>
      <c r="AH211" s="415"/>
      <c r="AI211" s="415"/>
      <c r="AJ211" s="415"/>
      <c r="AK211" s="415"/>
      <c r="AL211" s="415"/>
      <c r="AM211" s="296">
        <f>SUM(Y211:AL211)</f>
        <v>1</v>
      </c>
    </row>
    <row r="212" spans="1:39" ht="15" outlineLevel="1">
      <c r="B212" s="294" t="s">
        <v>244</v>
      </c>
      <c r="C212" s="291" t="s">
        <v>163</v>
      </c>
      <c r="D212" s="295">
        <v>1133908.2</v>
      </c>
      <c r="E212" s="295">
        <v>1133908.2</v>
      </c>
      <c r="F212" s="295">
        <v>1123131.6000000001</v>
      </c>
      <c r="G212" s="295">
        <v>1123131.6000000001</v>
      </c>
      <c r="H212" s="295">
        <v>1123131.6000000001</v>
      </c>
      <c r="I212" s="295">
        <v>1123131.6000000001</v>
      </c>
      <c r="J212" s="295"/>
      <c r="K212" s="295"/>
      <c r="L212" s="295"/>
      <c r="M212" s="295"/>
      <c r="N212" s="295">
        <f>N211</f>
        <v>12</v>
      </c>
      <c r="O212" s="295">
        <v>98.855099999999993</v>
      </c>
      <c r="P212" s="295">
        <v>98.855099999999993</v>
      </c>
      <c r="Q212" s="295">
        <v>97.683750000000003</v>
      </c>
      <c r="R212" s="295">
        <v>97.683750000000003</v>
      </c>
      <c r="S212" s="295">
        <v>97.683750000000003</v>
      </c>
      <c r="T212" s="295">
        <v>97.683750000000003</v>
      </c>
      <c r="U212" s="295"/>
      <c r="V212" s="295"/>
      <c r="W212" s="295"/>
      <c r="X212" s="295"/>
      <c r="Y212" s="411">
        <f>Y211</f>
        <v>0</v>
      </c>
      <c r="Z212" s="411">
        <f>Z211</f>
        <v>0</v>
      </c>
      <c r="AA212" s="411">
        <f t="shared" ref="AA212:AL212" si="56">AA211</f>
        <v>0</v>
      </c>
      <c r="AB212" s="411">
        <f t="shared" si="56"/>
        <v>0</v>
      </c>
      <c r="AC212" s="411">
        <f t="shared" si="56"/>
        <v>1</v>
      </c>
      <c r="AD212" s="411">
        <f t="shared" si="56"/>
        <v>0</v>
      </c>
      <c r="AE212" s="411">
        <f t="shared" si="56"/>
        <v>0</v>
      </c>
      <c r="AF212" s="411">
        <f t="shared" si="56"/>
        <v>0</v>
      </c>
      <c r="AG212" s="411">
        <f t="shared" si="56"/>
        <v>0</v>
      </c>
      <c r="AH212" s="411">
        <f t="shared" si="56"/>
        <v>0</v>
      </c>
      <c r="AI212" s="411">
        <f t="shared" si="56"/>
        <v>0</v>
      </c>
      <c r="AJ212" s="411">
        <f t="shared" si="56"/>
        <v>0</v>
      </c>
      <c r="AK212" s="411">
        <f t="shared" si="56"/>
        <v>0</v>
      </c>
      <c r="AL212" s="411">
        <f t="shared" si="56"/>
        <v>0</v>
      </c>
      <c r="AM212" s="505"/>
    </row>
    <row r="213" spans="1:39" ht="15" outlineLevel="1">
      <c r="B213" s="315"/>
      <c r="C213" s="305"/>
      <c r="D213" s="291"/>
      <c r="E213" s="291"/>
      <c r="F213" s="291"/>
      <c r="G213" s="291"/>
      <c r="H213" s="291"/>
      <c r="I213" s="291"/>
      <c r="J213" s="291"/>
      <c r="K213" s="291"/>
      <c r="L213" s="291"/>
      <c r="M213" s="291"/>
      <c r="N213" s="318"/>
      <c r="O213" s="291"/>
      <c r="P213" s="291"/>
      <c r="Q213" s="291"/>
      <c r="R213" s="291"/>
      <c r="S213" s="291"/>
      <c r="T213" s="291"/>
      <c r="U213" s="291"/>
      <c r="V213" s="291"/>
      <c r="W213" s="291"/>
      <c r="X213" s="291"/>
      <c r="Y213" s="412"/>
      <c r="Z213" s="412"/>
      <c r="AA213" s="412"/>
      <c r="AB213" s="412"/>
      <c r="AC213" s="412"/>
      <c r="AD213" s="412"/>
      <c r="AE213" s="412"/>
      <c r="AF213" s="412"/>
      <c r="AG213" s="412"/>
      <c r="AH213" s="412"/>
      <c r="AI213" s="412"/>
      <c r="AJ213" s="412"/>
      <c r="AK213" s="412"/>
      <c r="AL213" s="412"/>
      <c r="AM213" s="306"/>
    </row>
    <row r="214" spans="1:39" ht="15" outlineLevel="1">
      <c r="A214" s="509">
        <v>21</v>
      </c>
      <c r="B214" s="315" t="s">
        <v>22</v>
      </c>
      <c r="C214" s="291" t="s">
        <v>25</v>
      </c>
      <c r="D214" s="295"/>
      <c r="E214" s="295"/>
      <c r="F214" s="295"/>
      <c r="G214" s="295"/>
      <c r="H214" s="295"/>
      <c r="I214" s="295"/>
      <c r="J214" s="295"/>
      <c r="K214" s="295"/>
      <c r="L214" s="295"/>
      <c r="M214" s="295"/>
      <c r="N214" s="295">
        <v>12</v>
      </c>
      <c r="O214" s="295"/>
      <c r="P214" s="295"/>
      <c r="Q214" s="295"/>
      <c r="R214" s="295"/>
      <c r="S214" s="295"/>
      <c r="T214" s="295"/>
      <c r="U214" s="295"/>
      <c r="V214" s="295"/>
      <c r="W214" s="295"/>
      <c r="X214" s="295"/>
      <c r="Y214" s="410"/>
      <c r="Z214" s="415"/>
      <c r="AA214" s="415"/>
      <c r="AB214" s="415"/>
      <c r="AC214" s="415"/>
      <c r="AD214" s="415"/>
      <c r="AE214" s="415"/>
      <c r="AF214" s="415"/>
      <c r="AG214" s="415"/>
      <c r="AH214" s="415"/>
      <c r="AI214" s="415"/>
      <c r="AJ214" s="415"/>
      <c r="AK214" s="415"/>
      <c r="AL214" s="415"/>
      <c r="AM214" s="296">
        <f>SUM(Y214:AL214)</f>
        <v>0</v>
      </c>
    </row>
    <row r="215" spans="1:39" ht="15" outlineLevel="1">
      <c r="B215" s="294" t="s">
        <v>244</v>
      </c>
      <c r="C215" s="291" t="s">
        <v>163</v>
      </c>
      <c r="D215" s="295"/>
      <c r="E215" s="295"/>
      <c r="F215" s="295"/>
      <c r="G215" s="295"/>
      <c r="H215" s="295"/>
      <c r="I215" s="295"/>
      <c r="J215" s="295"/>
      <c r="K215" s="295"/>
      <c r="L215" s="295"/>
      <c r="M215" s="295"/>
      <c r="N215" s="295">
        <f>N214</f>
        <v>12</v>
      </c>
      <c r="O215" s="295"/>
      <c r="P215" s="295"/>
      <c r="Q215" s="295"/>
      <c r="R215" s="295"/>
      <c r="S215" s="295"/>
      <c r="T215" s="295"/>
      <c r="U215" s="295"/>
      <c r="V215" s="295"/>
      <c r="W215" s="295"/>
      <c r="X215" s="295"/>
      <c r="Y215" s="411">
        <f>Y214</f>
        <v>0</v>
      </c>
      <c r="Z215" s="411">
        <f>Z214</f>
        <v>0</v>
      </c>
      <c r="AA215" s="411">
        <f t="shared" ref="AA215:AL215" si="57">AA214</f>
        <v>0</v>
      </c>
      <c r="AB215" s="411">
        <f t="shared" si="57"/>
        <v>0</v>
      </c>
      <c r="AC215" s="411">
        <f t="shared" si="57"/>
        <v>0</v>
      </c>
      <c r="AD215" s="411">
        <f t="shared" si="57"/>
        <v>0</v>
      </c>
      <c r="AE215" s="411">
        <f t="shared" si="57"/>
        <v>0</v>
      </c>
      <c r="AF215" s="411">
        <f t="shared" si="57"/>
        <v>0</v>
      </c>
      <c r="AG215" s="411">
        <f t="shared" si="57"/>
        <v>0</v>
      </c>
      <c r="AH215" s="411">
        <f t="shared" si="57"/>
        <v>0</v>
      </c>
      <c r="AI215" s="411">
        <f t="shared" si="57"/>
        <v>0</v>
      </c>
      <c r="AJ215" s="411">
        <f t="shared" si="57"/>
        <v>0</v>
      </c>
      <c r="AK215" s="411">
        <f t="shared" si="57"/>
        <v>0</v>
      </c>
      <c r="AL215" s="411">
        <f t="shared" si="57"/>
        <v>0</v>
      </c>
      <c r="AM215" s="505"/>
    </row>
    <row r="216" spans="1:39" ht="15" outlineLevel="1">
      <c r="B216" s="315"/>
      <c r="C216" s="305"/>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422"/>
      <c r="Z216" s="412"/>
      <c r="AA216" s="412"/>
      <c r="AB216" s="412"/>
      <c r="AC216" s="412"/>
      <c r="AD216" s="412"/>
      <c r="AE216" s="412"/>
      <c r="AF216" s="412"/>
      <c r="AG216" s="412"/>
      <c r="AH216" s="412"/>
      <c r="AI216" s="412"/>
      <c r="AJ216" s="412"/>
      <c r="AK216" s="412"/>
      <c r="AL216" s="412"/>
      <c r="AM216" s="306"/>
    </row>
    <row r="217" spans="1:39" ht="15" outlineLevel="1">
      <c r="A217" s="509">
        <v>22</v>
      </c>
      <c r="B217" s="315" t="s">
        <v>9</v>
      </c>
      <c r="C217" s="291" t="s">
        <v>25</v>
      </c>
      <c r="D217" s="295"/>
      <c r="E217" s="295"/>
      <c r="F217" s="295"/>
      <c r="G217" s="295"/>
      <c r="H217" s="295"/>
      <c r="I217" s="295"/>
      <c r="J217" s="295"/>
      <c r="K217" s="295"/>
      <c r="L217" s="295"/>
      <c r="M217" s="295"/>
      <c r="N217" s="291"/>
      <c r="O217" s="295"/>
      <c r="P217" s="295"/>
      <c r="Q217" s="295"/>
      <c r="R217" s="295"/>
      <c r="S217" s="295"/>
      <c r="T217" s="295"/>
      <c r="U217" s="295"/>
      <c r="V217" s="295"/>
      <c r="W217" s="295"/>
      <c r="X217" s="295"/>
      <c r="Y217" s="410"/>
      <c r="Z217" s="415"/>
      <c r="AA217" s="415"/>
      <c r="AB217" s="415"/>
      <c r="AC217" s="415"/>
      <c r="AD217" s="415"/>
      <c r="AE217" s="415"/>
      <c r="AF217" s="415"/>
      <c r="AG217" s="415"/>
      <c r="AH217" s="415"/>
      <c r="AI217" s="415"/>
      <c r="AJ217" s="415"/>
      <c r="AK217" s="415"/>
      <c r="AL217" s="415"/>
      <c r="AM217" s="296">
        <f>SUM(Y217:AL217)</f>
        <v>0</v>
      </c>
    </row>
    <row r="218" spans="1:39" ht="15" outlineLevel="1">
      <c r="B218" s="294" t="s">
        <v>244</v>
      </c>
      <c r="C218" s="291" t="s">
        <v>163</v>
      </c>
      <c r="D218" s="295"/>
      <c r="E218" s="295"/>
      <c r="F218" s="295"/>
      <c r="G218" s="295"/>
      <c r="H218" s="295"/>
      <c r="I218" s="295"/>
      <c r="J218" s="295"/>
      <c r="K218" s="295"/>
      <c r="L218" s="295"/>
      <c r="M218" s="295"/>
      <c r="N218" s="291"/>
      <c r="O218" s="295"/>
      <c r="P218" s="295"/>
      <c r="Q218" s="295"/>
      <c r="R218" s="295"/>
      <c r="S218" s="295"/>
      <c r="T218" s="295"/>
      <c r="U218" s="295"/>
      <c r="V218" s="295"/>
      <c r="W218" s="295"/>
      <c r="X218" s="295"/>
      <c r="Y218" s="411">
        <f>Y217</f>
        <v>0</v>
      </c>
      <c r="Z218" s="411">
        <f>Z217</f>
        <v>0</v>
      </c>
      <c r="AA218" s="411">
        <f t="shared" ref="AA218:AL218" si="58">AA217</f>
        <v>0</v>
      </c>
      <c r="AB218" s="411">
        <f t="shared" si="58"/>
        <v>0</v>
      </c>
      <c r="AC218" s="411">
        <f t="shared" si="58"/>
        <v>0</v>
      </c>
      <c r="AD218" s="411">
        <f t="shared" si="58"/>
        <v>0</v>
      </c>
      <c r="AE218" s="411">
        <f t="shared" si="58"/>
        <v>0</v>
      </c>
      <c r="AF218" s="411">
        <f t="shared" si="58"/>
        <v>0</v>
      </c>
      <c r="AG218" s="411">
        <f t="shared" si="58"/>
        <v>0</v>
      </c>
      <c r="AH218" s="411">
        <f t="shared" si="58"/>
        <v>0</v>
      </c>
      <c r="AI218" s="411">
        <f t="shared" si="58"/>
        <v>0</v>
      </c>
      <c r="AJ218" s="411">
        <f t="shared" si="58"/>
        <v>0</v>
      </c>
      <c r="AK218" s="411">
        <f t="shared" si="58"/>
        <v>0</v>
      </c>
      <c r="AL218" s="411">
        <f t="shared" si="58"/>
        <v>0</v>
      </c>
      <c r="AM218" s="505"/>
    </row>
    <row r="219" spans="1:39" ht="15" outlineLevel="1">
      <c r="B219" s="315"/>
      <c r="C219" s="305"/>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412"/>
      <c r="Z219" s="412"/>
      <c r="AA219" s="412"/>
      <c r="AB219" s="412"/>
      <c r="AC219" s="412"/>
      <c r="AD219" s="412"/>
      <c r="AE219" s="412"/>
      <c r="AF219" s="412"/>
      <c r="AG219" s="412"/>
      <c r="AH219" s="412"/>
      <c r="AI219" s="412"/>
      <c r="AJ219" s="412"/>
      <c r="AK219" s="412"/>
      <c r="AL219" s="412"/>
      <c r="AM219" s="306"/>
    </row>
    <row r="220" spans="1:39" ht="15.6" outlineLevel="1">
      <c r="A220" s="510"/>
      <c r="B220" s="288" t="s">
        <v>14</v>
      </c>
      <c r="C220" s="289"/>
      <c r="D220" s="290"/>
      <c r="E220" s="290"/>
      <c r="F220" s="290"/>
      <c r="G220" s="290"/>
      <c r="H220" s="290"/>
      <c r="I220" s="290"/>
      <c r="J220" s="290"/>
      <c r="K220" s="290"/>
      <c r="L220" s="290"/>
      <c r="M220" s="290"/>
      <c r="N220" s="290"/>
      <c r="O220" s="290"/>
      <c r="P220" s="289"/>
      <c r="Q220" s="289"/>
      <c r="R220" s="289"/>
      <c r="S220" s="289"/>
      <c r="T220" s="289"/>
      <c r="U220" s="289"/>
      <c r="V220" s="289"/>
      <c r="W220" s="289"/>
      <c r="X220" s="289"/>
      <c r="Y220" s="414"/>
      <c r="Z220" s="414"/>
      <c r="AA220" s="414"/>
      <c r="AB220" s="414"/>
      <c r="AC220" s="414"/>
      <c r="AD220" s="414"/>
      <c r="AE220" s="414"/>
      <c r="AF220" s="414"/>
      <c r="AG220" s="414"/>
      <c r="AH220" s="414"/>
      <c r="AI220" s="414"/>
      <c r="AJ220" s="414"/>
      <c r="AK220" s="414"/>
      <c r="AL220" s="414"/>
      <c r="AM220" s="292"/>
    </row>
    <row r="221" spans="1:39" ht="15" outlineLevel="1">
      <c r="A221" s="509">
        <v>23</v>
      </c>
      <c r="B221" s="315" t="s">
        <v>14</v>
      </c>
      <c r="C221" s="291" t="s">
        <v>25</v>
      </c>
      <c r="D221" s="295">
        <v>11757.214</v>
      </c>
      <c r="E221" s="295">
        <v>11757.213500976563</v>
      </c>
      <c r="F221" s="295">
        <v>11757.213500976563</v>
      </c>
      <c r="G221" s="295">
        <v>11581.213333129883</v>
      </c>
      <c r="H221" s="295">
        <v>11581.213333129883</v>
      </c>
      <c r="I221" s="295">
        <v>11581.213333129883</v>
      </c>
      <c r="J221" s="295"/>
      <c r="K221" s="295"/>
      <c r="L221" s="295"/>
      <c r="M221" s="295"/>
      <c r="N221" s="291"/>
      <c r="O221" s="295">
        <v>0.96079310798086204</v>
      </c>
      <c r="P221" s="295">
        <v>0.95165056106634416</v>
      </c>
      <c r="Q221" s="295">
        <v>0.95165056106634416</v>
      </c>
      <c r="R221" s="295">
        <v>0.95165056106634416</v>
      </c>
      <c r="S221" s="295">
        <v>0.95165056106634416</v>
      </c>
      <c r="T221" s="295">
        <v>0.95165056106634416</v>
      </c>
      <c r="U221" s="295"/>
      <c r="V221" s="295"/>
      <c r="W221" s="295"/>
      <c r="X221" s="295"/>
      <c r="Y221" s="470">
        <v>1</v>
      </c>
      <c r="Z221" s="410"/>
      <c r="AA221" s="410"/>
      <c r="AB221" s="410"/>
      <c r="AC221" s="410"/>
      <c r="AD221" s="410"/>
      <c r="AE221" s="410"/>
      <c r="AF221" s="410"/>
      <c r="AG221" s="410"/>
      <c r="AH221" s="410"/>
      <c r="AI221" s="410"/>
      <c r="AJ221" s="410"/>
      <c r="AK221" s="410"/>
      <c r="AL221" s="410"/>
      <c r="AM221" s="296">
        <f>SUM(Y221:AL221)</f>
        <v>1</v>
      </c>
    </row>
    <row r="222" spans="1:39" ht="15" outlineLevel="1">
      <c r="B222" s="294" t="s">
        <v>244</v>
      </c>
      <c r="C222" s="291" t="s">
        <v>163</v>
      </c>
      <c r="D222" s="295">
        <v>8127.0000000000009</v>
      </c>
      <c r="E222" s="295">
        <v>8127.0000000000009</v>
      </c>
      <c r="F222" s="295">
        <v>7695.7999879999998</v>
      </c>
      <c r="G222" s="295">
        <v>7656.5999830000001</v>
      </c>
      <c r="H222" s="295">
        <v>7076.7872619999998</v>
      </c>
      <c r="I222" s="295">
        <v>6628.6808170000004</v>
      </c>
      <c r="J222" s="295"/>
      <c r="K222" s="295"/>
      <c r="L222" s="295"/>
      <c r="M222" s="295"/>
      <c r="N222" s="468"/>
      <c r="O222" s="295">
        <v>0.914100001</v>
      </c>
      <c r="P222" s="295">
        <v>0.914100001</v>
      </c>
      <c r="Q222" s="295">
        <v>0.89195729700000004</v>
      </c>
      <c r="R222" s="295">
        <v>0.88994432499999998</v>
      </c>
      <c r="S222" s="295">
        <v>0.85995117899999995</v>
      </c>
      <c r="T222" s="295">
        <v>0.85300649900000003</v>
      </c>
      <c r="U222" s="295"/>
      <c r="V222" s="295"/>
      <c r="W222" s="295"/>
      <c r="X222" s="295"/>
      <c r="Y222" s="411">
        <f>Y221</f>
        <v>1</v>
      </c>
      <c r="Z222" s="411">
        <f>Z221</f>
        <v>0</v>
      </c>
      <c r="AA222" s="411">
        <f t="shared" ref="AA222:AL222" si="59">AA221</f>
        <v>0</v>
      </c>
      <c r="AB222" s="411">
        <f t="shared" si="59"/>
        <v>0</v>
      </c>
      <c r="AC222" s="411">
        <f t="shared" si="59"/>
        <v>0</v>
      </c>
      <c r="AD222" s="411">
        <f t="shared" si="59"/>
        <v>0</v>
      </c>
      <c r="AE222" s="411">
        <f t="shared" si="59"/>
        <v>0</v>
      </c>
      <c r="AF222" s="411">
        <f t="shared" si="59"/>
        <v>0</v>
      </c>
      <c r="AG222" s="411">
        <f t="shared" si="59"/>
        <v>0</v>
      </c>
      <c r="AH222" s="411">
        <f t="shared" si="59"/>
        <v>0</v>
      </c>
      <c r="AI222" s="411">
        <f t="shared" si="59"/>
        <v>0</v>
      </c>
      <c r="AJ222" s="411">
        <f t="shared" si="59"/>
        <v>0</v>
      </c>
      <c r="AK222" s="411">
        <f t="shared" si="59"/>
        <v>0</v>
      </c>
      <c r="AL222" s="411">
        <f t="shared" si="59"/>
        <v>0</v>
      </c>
      <c r="AM222" s="505"/>
    </row>
    <row r="223" spans="1:39" ht="15" outlineLevel="1">
      <c r="B223" s="315"/>
      <c r="C223" s="305"/>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412"/>
      <c r="Z223" s="412"/>
      <c r="AA223" s="412"/>
      <c r="AB223" s="412"/>
      <c r="AC223" s="412"/>
      <c r="AD223" s="412"/>
      <c r="AE223" s="412"/>
      <c r="AF223" s="412"/>
      <c r="AG223" s="412"/>
      <c r="AH223" s="412"/>
      <c r="AI223" s="412"/>
      <c r="AJ223" s="412"/>
      <c r="AK223" s="412"/>
      <c r="AL223" s="412"/>
      <c r="AM223" s="306"/>
    </row>
    <row r="224" spans="1:39" s="293" customFormat="1" ht="15.6" outlineLevel="1">
      <c r="A224" s="510"/>
      <c r="B224" s="288" t="s">
        <v>487</v>
      </c>
      <c r="C224" s="289"/>
      <c r="D224" s="290"/>
      <c r="E224" s="290"/>
      <c r="F224" s="290"/>
      <c r="G224" s="290"/>
      <c r="H224" s="290"/>
      <c r="I224" s="290"/>
      <c r="J224" s="290"/>
      <c r="K224" s="290"/>
      <c r="L224" s="290"/>
      <c r="M224" s="290"/>
      <c r="N224" s="290"/>
      <c r="O224" s="290"/>
      <c r="P224" s="289"/>
      <c r="Q224" s="289"/>
      <c r="R224" s="289"/>
      <c r="S224" s="289"/>
      <c r="T224" s="289"/>
      <c r="U224" s="289"/>
      <c r="V224" s="289"/>
      <c r="W224" s="289"/>
      <c r="X224" s="289"/>
      <c r="Y224" s="414"/>
      <c r="Z224" s="414"/>
      <c r="AA224" s="414"/>
      <c r="AB224" s="414"/>
      <c r="AC224" s="414"/>
      <c r="AD224" s="414"/>
      <c r="AE224" s="414"/>
      <c r="AF224" s="414"/>
      <c r="AG224" s="414"/>
      <c r="AH224" s="414"/>
      <c r="AI224" s="414"/>
      <c r="AJ224" s="414"/>
      <c r="AK224" s="414"/>
      <c r="AL224" s="414"/>
      <c r="AM224" s="292"/>
    </row>
    <row r="225" spans="1:39" s="283" customFormat="1" ht="15" outlineLevel="1">
      <c r="A225" s="509">
        <v>24</v>
      </c>
      <c r="B225" s="315" t="s">
        <v>14</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s="283" customFormat="1" ht="15" outlineLevel="1">
      <c r="A226" s="509"/>
      <c r="B226" s="315" t="s">
        <v>244</v>
      </c>
      <c r="C226" s="291" t="s">
        <v>163</v>
      </c>
      <c r="D226" s="295"/>
      <c r="E226" s="295"/>
      <c r="F226" s="295"/>
      <c r="G226" s="295"/>
      <c r="H226" s="295"/>
      <c r="I226" s="295"/>
      <c r="J226" s="295"/>
      <c r="K226" s="295"/>
      <c r="L226" s="295"/>
      <c r="M226" s="295"/>
      <c r="N226" s="468"/>
      <c r="O226" s="295"/>
      <c r="P226" s="295"/>
      <c r="Q226" s="295"/>
      <c r="R226" s="295"/>
      <c r="S226" s="295"/>
      <c r="T226" s="295"/>
      <c r="U226" s="295"/>
      <c r="V226" s="295"/>
      <c r="W226" s="295"/>
      <c r="X226" s="295"/>
      <c r="Y226" s="411">
        <f>Y225</f>
        <v>0</v>
      </c>
      <c r="Z226" s="411">
        <f>Z225</f>
        <v>0</v>
      </c>
      <c r="AA226" s="411">
        <f t="shared" ref="AA226:AL226" si="60">AA225</f>
        <v>0</v>
      </c>
      <c r="AB226" s="411">
        <f t="shared" si="60"/>
        <v>0</v>
      </c>
      <c r="AC226" s="411">
        <f t="shared" si="60"/>
        <v>0</v>
      </c>
      <c r="AD226" s="411">
        <f t="shared" si="60"/>
        <v>0</v>
      </c>
      <c r="AE226" s="411">
        <f t="shared" si="60"/>
        <v>0</v>
      </c>
      <c r="AF226" s="411">
        <f t="shared" si="60"/>
        <v>0</v>
      </c>
      <c r="AG226" s="411">
        <f t="shared" si="60"/>
        <v>0</v>
      </c>
      <c r="AH226" s="411">
        <f t="shared" si="60"/>
        <v>0</v>
      </c>
      <c r="AI226" s="411">
        <f t="shared" si="60"/>
        <v>0</v>
      </c>
      <c r="AJ226" s="411">
        <f t="shared" si="60"/>
        <v>0</v>
      </c>
      <c r="AK226" s="411">
        <f t="shared" si="60"/>
        <v>0</v>
      </c>
      <c r="AL226" s="411">
        <f t="shared" si="60"/>
        <v>0</v>
      </c>
      <c r="AM226" s="505"/>
    </row>
    <row r="227" spans="1:39" s="283" customFormat="1" ht="15" outlineLevel="1">
      <c r="A227" s="509"/>
      <c r="B227" s="315"/>
      <c r="C227" s="305"/>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412"/>
      <c r="Z227" s="412"/>
      <c r="AA227" s="412"/>
      <c r="AB227" s="412"/>
      <c r="AC227" s="412"/>
      <c r="AD227" s="412"/>
      <c r="AE227" s="412"/>
      <c r="AF227" s="412"/>
      <c r="AG227" s="412"/>
      <c r="AH227" s="412"/>
      <c r="AI227" s="412"/>
      <c r="AJ227" s="412"/>
      <c r="AK227" s="412"/>
      <c r="AL227" s="412"/>
      <c r="AM227" s="306"/>
    </row>
    <row r="228" spans="1:39" s="283" customFormat="1" ht="15" outlineLevel="1">
      <c r="A228" s="509">
        <v>25</v>
      </c>
      <c r="B228" s="314" t="s">
        <v>21</v>
      </c>
      <c r="C228" s="291" t="s">
        <v>25</v>
      </c>
      <c r="D228" s="295"/>
      <c r="E228" s="295"/>
      <c r="F228" s="295"/>
      <c r="G228" s="295"/>
      <c r="H228" s="295"/>
      <c r="I228" s="295"/>
      <c r="J228" s="295"/>
      <c r="K228" s="295"/>
      <c r="L228" s="295"/>
      <c r="M228" s="295"/>
      <c r="N228" s="295">
        <v>0</v>
      </c>
      <c r="O228" s="295"/>
      <c r="P228" s="295"/>
      <c r="Q228" s="295"/>
      <c r="R228" s="295"/>
      <c r="S228" s="295"/>
      <c r="T228" s="295"/>
      <c r="U228" s="295"/>
      <c r="V228" s="295"/>
      <c r="W228" s="295"/>
      <c r="X228" s="295"/>
      <c r="Y228" s="415"/>
      <c r="Z228" s="415"/>
      <c r="AA228" s="415"/>
      <c r="AB228" s="415"/>
      <c r="AC228" s="415"/>
      <c r="AD228" s="415"/>
      <c r="AE228" s="415"/>
      <c r="AF228" s="415"/>
      <c r="AG228" s="415"/>
      <c r="AH228" s="415"/>
      <c r="AI228" s="415"/>
      <c r="AJ228" s="415"/>
      <c r="AK228" s="415"/>
      <c r="AL228" s="415"/>
      <c r="AM228" s="296">
        <f>SUM(Y228:AL228)</f>
        <v>0</v>
      </c>
    </row>
    <row r="229" spans="1:39" s="283" customFormat="1" ht="15" outlineLevel="1">
      <c r="A229" s="509"/>
      <c r="B229" s="315" t="s">
        <v>244</v>
      </c>
      <c r="C229" s="291" t="s">
        <v>163</v>
      </c>
      <c r="D229" s="295"/>
      <c r="E229" s="295"/>
      <c r="F229" s="295"/>
      <c r="G229" s="295"/>
      <c r="H229" s="295"/>
      <c r="I229" s="295"/>
      <c r="J229" s="295"/>
      <c r="K229" s="295"/>
      <c r="L229" s="295"/>
      <c r="M229" s="295"/>
      <c r="N229" s="295">
        <f>N228</f>
        <v>0</v>
      </c>
      <c r="O229" s="295"/>
      <c r="P229" s="295"/>
      <c r="Q229" s="295"/>
      <c r="R229" s="295"/>
      <c r="S229" s="295"/>
      <c r="T229" s="295"/>
      <c r="U229" s="295"/>
      <c r="V229" s="295"/>
      <c r="W229" s="295"/>
      <c r="X229" s="295"/>
      <c r="Y229" s="411">
        <f>Y228</f>
        <v>0</v>
      </c>
      <c r="Z229" s="411">
        <f>Z228</f>
        <v>0</v>
      </c>
      <c r="AA229" s="411">
        <f t="shared" ref="AA229:AL229" si="61">AA228</f>
        <v>0</v>
      </c>
      <c r="AB229" s="411">
        <f t="shared" si="61"/>
        <v>0</v>
      </c>
      <c r="AC229" s="411">
        <f t="shared" si="61"/>
        <v>0</v>
      </c>
      <c r="AD229" s="411">
        <f t="shared" si="61"/>
        <v>0</v>
      </c>
      <c r="AE229" s="411">
        <f t="shared" si="61"/>
        <v>0</v>
      </c>
      <c r="AF229" s="411">
        <f t="shared" si="61"/>
        <v>0</v>
      </c>
      <c r="AG229" s="411">
        <f t="shared" si="61"/>
        <v>0</v>
      </c>
      <c r="AH229" s="411">
        <f t="shared" si="61"/>
        <v>0</v>
      </c>
      <c r="AI229" s="411">
        <f t="shared" si="61"/>
        <v>0</v>
      </c>
      <c r="AJ229" s="411">
        <f t="shared" si="61"/>
        <v>0</v>
      </c>
      <c r="AK229" s="411">
        <f t="shared" si="61"/>
        <v>0</v>
      </c>
      <c r="AL229" s="411">
        <f t="shared" si="61"/>
        <v>0</v>
      </c>
      <c r="AM229" s="505"/>
    </row>
    <row r="230" spans="1:39" s="283" customFormat="1" ht="15" outlineLevel="1">
      <c r="A230" s="509"/>
      <c r="B230" s="314"/>
      <c r="C230" s="312"/>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416"/>
      <c r="Z230" s="417"/>
      <c r="AA230" s="416"/>
      <c r="AB230" s="416"/>
      <c r="AC230" s="416"/>
      <c r="AD230" s="416"/>
      <c r="AE230" s="416"/>
      <c r="AF230" s="416"/>
      <c r="AG230" s="416"/>
      <c r="AH230" s="416"/>
      <c r="AI230" s="416"/>
      <c r="AJ230" s="416"/>
      <c r="AK230" s="416"/>
      <c r="AL230" s="416"/>
      <c r="AM230" s="313"/>
    </row>
    <row r="231" spans="1:39" ht="15.6" outlineLevel="1">
      <c r="A231" s="510"/>
      <c r="B231" s="288" t="s">
        <v>15</v>
      </c>
      <c r="C231" s="320"/>
      <c r="D231" s="290"/>
      <c r="E231" s="289"/>
      <c r="F231" s="289"/>
      <c r="G231" s="289"/>
      <c r="H231" s="289"/>
      <c r="I231" s="289"/>
      <c r="J231" s="289"/>
      <c r="K231" s="289"/>
      <c r="L231" s="289"/>
      <c r="M231" s="289"/>
      <c r="N231" s="291"/>
      <c r="O231" s="289"/>
      <c r="P231" s="289"/>
      <c r="Q231" s="289"/>
      <c r="R231" s="289"/>
      <c r="S231" s="289"/>
      <c r="T231" s="289"/>
      <c r="U231" s="289"/>
      <c r="V231" s="289"/>
      <c r="W231" s="289"/>
      <c r="X231" s="289"/>
      <c r="Y231" s="414"/>
      <c r="Z231" s="414"/>
      <c r="AA231" s="414"/>
      <c r="AB231" s="414"/>
      <c r="AC231" s="414"/>
      <c r="AD231" s="414"/>
      <c r="AE231" s="414"/>
      <c r="AF231" s="414"/>
      <c r="AG231" s="414"/>
      <c r="AH231" s="414"/>
      <c r="AI231" s="414"/>
      <c r="AJ231" s="414"/>
      <c r="AK231" s="414"/>
      <c r="AL231" s="414"/>
      <c r="AM231" s="292"/>
    </row>
    <row r="232" spans="1:39" ht="15" outlineLevel="1">
      <c r="A232" s="509">
        <v>26</v>
      </c>
      <c r="B232" s="321" t="s">
        <v>16</v>
      </c>
      <c r="C232" s="291" t="s">
        <v>25</v>
      </c>
      <c r="D232" s="295"/>
      <c r="E232" s="295"/>
      <c r="F232" s="295"/>
      <c r="G232" s="295"/>
      <c r="H232" s="295"/>
      <c r="I232" s="295"/>
      <c r="J232" s="295"/>
      <c r="K232" s="295"/>
      <c r="L232" s="295"/>
      <c r="M232" s="295"/>
      <c r="N232" s="295">
        <v>12</v>
      </c>
      <c r="O232" s="295"/>
      <c r="P232" s="295"/>
      <c r="Q232" s="295"/>
      <c r="R232" s="295"/>
      <c r="S232" s="295"/>
      <c r="T232" s="295"/>
      <c r="U232" s="295"/>
      <c r="V232" s="295"/>
      <c r="W232" s="295"/>
      <c r="X232" s="295"/>
      <c r="Y232" s="426"/>
      <c r="Z232" s="415"/>
      <c r="AA232" s="469"/>
      <c r="AB232" s="415"/>
      <c r="AC232" s="415"/>
      <c r="AD232" s="415"/>
      <c r="AE232" s="415"/>
      <c r="AF232" s="415"/>
      <c r="AG232" s="415"/>
      <c r="AH232" s="415"/>
      <c r="AI232" s="415"/>
      <c r="AJ232" s="415"/>
      <c r="AK232" s="415"/>
      <c r="AL232" s="415"/>
      <c r="AM232" s="296">
        <f>SUM(Y232:AL232)</f>
        <v>0</v>
      </c>
    </row>
    <row r="233" spans="1:39" ht="15" outlineLevel="1">
      <c r="B233" s="294" t="s">
        <v>244</v>
      </c>
      <c r="C233" s="291" t="s">
        <v>163</v>
      </c>
      <c r="D233" s="295"/>
      <c r="E233" s="295"/>
      <c r="F233" s="295"/>
      <c r="G233" s="295"/>
      <c r="H233" s="295"/>
      <c r="I233" s="295"/>
      <c r="J233" s="295"/>
      <c r="K233" s="295"/>
      <c r="L233" s="295"/>
      <c r="M233" s="295"/>
      <c r="N233" s="295">
        <f>N232</f>
        <v>12</v>
      </c>
      <c r="O233" s="295"/>
      <c r="P233" s="295"/>
      <c r="Q233" s="295"/>
      <c r="R233" s="295"/>
      <c r="S233" s="295"/>
      <c r="T233" s="295"/>
      <c r="U233" s="295"/>
      <c r="V233" s="295"/>
      <c r="W233" s="295"/>
      <c r="X233" s="295"/>
      <c r="Y233" s="411">
        <f>Y232</f>
        <v>0</v>
      </c>
      <c r="Z233" s="411">
        <f>Z232</f>
        <v>0</v>
      </c>
      <c r="AA233" s="411">
        <f t="shared" ref="AA233:AL233" si="62">AA232</f>
        <v>0</v>
      </c>
      <c r="AB233" s="411">
        <f t="shared" si="62"/>
        <v>0</v>
      </c>
      <c r="AC233" s="411">
        <f t="shared" si="62"/>
        <v>0</v>
      </c>
      <c r="AD233" s="411">
        <f t="shared" si="62"/>
        <v>0</v>
      </c>
      <c r="AE233" s="411">
        <f t="shared" si="62"/>
        <v>0</v>
      </c>
      <c r="AF233" s="411">
        <f t="shared" si="62"/>
        <v>0</v>
      </c>
      <c r="AG233" s="411">
        <f t="shared" si="62"/>
        <v>0</v>
      </c>
      <c r="AH233" s="411">
        <f t="shared" si="62"/>
        <v>0</v>
      </c>
      <c r="AI233" s="411">
        <f t="shared" si="62"/>
        <v>0</v>
      </c>
      <c r="AJ233" s="411">
        <f t="shared" si="62"/>
        <v>0</v>
      </c>
      <c r="AK233" s="411">
        <f t="shared" si="62"/>
        <v>0</v>
      </c>
      <c r="AL233" s="411">
        <f t="shared" si="62"/>
        <v>0</v>
      </c>
      <c r="AM233" s="505"/>
    </row>
    <row r="234" spans="1:39" ht="15" outlineLevel="1">
      <c r="A234" s="512"/>
      <c r="B234" s="322"/>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3"/>
      <c r="Z234" s="424"/>
      <c r="AA234" s="424"/>
      <c r="AB234" s="424"/>
      <c r="AC234" s="424"/>
      <c r="AD234" s="424"/>
      <c r="AE234" s="424"/>
      <c r="AF234" s="424"/>
      <c r="AG234" s="424"/>
      <c r="AH234" s="424"/>
      <c r="AI234" s="424"/>
      <c r="AJ234" s="424"/>
      <c r="AK234" s="424"/>
      <c r="AL234" s="424"/>
      <c r="AM234" s="297"/>
    </row>
    <row r="235" spans="1:39" ht="15" outlineLevel="1">
      <c r="A235" s="509">
        <v>27</v>
      </c>
      <c r="B235" s="321" t="s">
        <v>17</v>
      </c>
      <c r="C235" s="291" t="s">
        <v>25</v>
      </c>
      <c r="D235" s="295">
        <v>387.01299999999998</v>
      </c>
      <c r="E235" s="295">
        <v>387.01314553150053</v>
      </c>
      <c r="F235" s="295">
        <v>387.01314553150053</v>
      </c>
      <c r="G235" s="295">
        <v>387.01314553150053</v>
      </c>
      <c r="H235" s="295">
        <v>387.01314553150053</v>
      </c>
      <c r="I235" s="295">
        <v>387.01314553150053</v>
      </c>
      <c r="J235" s="295"/>
      <c r="K235" s="295"/>
      <c r="L235" s="295"/>
      <c r="M235" s="295"/>
      <c r="N235" s="295">
        <v>12</v>
      </c>
      <c r="O235" s="295">
        <v>0.39946186187296645</v>
      </c>
      <c r="P235" s="295">
        <v>0.39946186187296645</v>
      </c>
      <c r="Q235" s="295">
        <v>0.39946186187296645</v>
      </c>
      <c r="R235" s="295">
        <v>0.39946186187296645</v>
      </c>
      <c r="S235" s="295">
        <v>0.39946186187296645</v>
      </c>
      <c r="T235" s="295">
        <v>0.39946186187296645</v>
      </c>
      <c r="U235" s="295"/>
      <c r="V235" s="295"/>
      <c r="W235" s="295"/>
      <c r="X235" s="295"/>
      <c r="Y235" s="426"/>
      <c r="Z235" s="415"/>
      <c r="AA235" s="415"/>
      <c r="AB235" s="415">
        <v>1</v>
      </c>
      <c r="AC235" s="415"/>
      <c r="AD235" s="415"/>
      <c r="AE235" s="415"/>
      <c r="AF235" s="415"/>
      <c r="AG235" s="415"/>
      <c r="AH235" s="415"/>
      <c r="AI235" s="415"/>
      <c r="AJ235" s="415"/>
      <c r="AK235" s="415"/>
      <c r="AL235" s="415"/>
      <c r="AM235" s="296">
        <f>SUM(Y235:AL235)</f>
        <v>1</v>
      </c>
    </row>
    <row r="236" spans="1:39" ht="15" outlineLevel="1">
      <c r="B236" s="294" t="s">
        <v>244</v>
      </c>
      <c r="C236" s="291" t="s">
        <v>163</v>
      </c>
      <c r="D236" s="295"/>
      <c r="E236" s="295"/>
      <c r="F236" s="295"/>
      <c r="G236" s="295"/>
      <c r="H236" s="295"/>
      <c r="I236" s="295"/>
      <c r="J236" s="295"/>
      <c r="K236" s="295"/>
      <c r="L236" s="295"/>
      <c r="M236" s="295"/>
      <c r="N236" s="295">
        <f>N235</f>
        <v>12</v>
      </c>
      <c r="O236" s="295"/>
      <c r="P236" s="295"/>
      <c r="Q236" s="295"/>
      <c r="R236" s="295"/>
      <c r="S236" s="295"/>
      <c r="T236" s="295"/>
      <c r="U236" s="295"/>
      <c r="V236" s="295"/>
      <c r="W236" s="295"/>
      <c r="X236" s="295"/>
      <c r="Y236" s="411">
        <f>Y235</f>
        <v>0</v>
      </c>
      <c r="Z236" s="411">
        <f>Z235</f>
        <v>0</v>
      </c>
      <c r="AA236" s="411">
        <f t="shared" ref="AA236:AL236" si="63">AA235</f>
        <v>0</v>
      </c>
      <c r="AB236" s="411">
        <f t="shared" si="63"/>
        <v>1</v>
      </c>
      <c r="AC236" s="411">
        <f t="shared" si="63"/>
        <v>0</v>
      </c>
      <c r="AD236" s="411">
        <f t="shared" si="63"/>
        <v>0</v>
      </c>
      <c r="AE236" s="411">
        <f t="shared" si="63"/>
        <v>0</v>
      </c>
      <c r="AF236" s="411">
        <f t="shared" si="63"/>
        <v>0</v>
      </c>
      <c r="AG236" s="411">
        <f t="shared" si="63"/>
        <v>0</v>
      </c>
      <c r="AH236" s="411">
        <f t="shared" si="63"/>
        <v>0</v>
      </c>
      <c r="AI236" s="411">
        <f t="shared" si="63"/>
        <v>0</v>
      </c>
      <c r="AJ236" s="411">
        <f t="shared" si="63"/>
        <v>0</v>
      </c>
      <c r="AK236" s="411">
        <f t="shared" si="63"/>
        <v>0</v>
      </c>
      <c r="AL236" s="411">
        <f t="shared" si="63"/>
        <v>0</v>
      </c>
      <c r="AM236" s="505"/>
    </row>
    <row r="237" spans="1:39" ht="15.6" outlineLevel="1">
      <c r="A237" s="512"/>
      <c r="B237" s="323"/>
      <c r="C237" s="300"/>
      <c r="D237" s="291"/>
      <c r="E237" s="291"/>
      <c r="F237" s="291"/>
      <c r="G237" s="291"/>
      <c r="H237" s="291"/>
      <c r="I237" s="291"/>
      <c r="J237" s="291"/>
      <c r="K237" s="291"/>
      <c r="L237" s="291"/>
      <c r="M237" s="291"/>
      <c r="N237" s="300"/>
      <c r="O237" s="291"/>
      <c r="P237" s="291"/>
      <c r="Q237" s="291"/>
      <c r="R237" s="291"/>
      <c r="S237" s="291"/>
      <c r="T237" s="291"/>
      <c r="U237" s="291"/>
      <c r="V237" s="291"/>
      <c r="W237" s="291"/>
      <c r="X237" s="291"/>
      <c r="Y237" s="412"/>
      <c r="Z237" s="412"/>
      <c r="AA237" s="412"/>
      <c r="AB237" s="412"/>
      <c r="AC237" s="412"/>
      <c r="AD237" s="412"/>
      <c r="AE237" s="412"/>
      <c r="AF237" s="412"/>
      <c r="AG237" s="412"/>
      <c r="AH237" s="412"/>
      <c r="AI237" s="412"/>
      <c r="AJ237" s="412"/>
      <c r="AK237" s="412"/>
      <c r="AL237" s="412"/>
      <c r="AM237" s="306"/>
    </row>
    <row r="238" spans="1:39" ht="15" outlineLevel="1">
      <c r="A238" s="509">
        <v>28</v>
      </c>
      <c r="B238" s="321" t="s">
        <v>18</v>
      </c>
      <c r="C238" s="291" t="s">
        <v>25</v>
      </c>
      <c r="D238" s="295"/>
      <c r="E238" s="295"/>
      <c r="F238" s="295"/>
      <c r="G238" s="295"/>
      <c r="H238" s="295"/>
      <c r="I238" s="295"/>
      <c r="J238" s="295"/>
      <c r="K238" s="295"/>
      <c r="L238" s="295"/>
      <c r="M238" s="295"/>
      <c r="N238" s="295">
        <v>0</v>
      </c>
      <c r="O238" s="295"/>
      <c r="P238" s="295"/>
      <c r="Q238" s="295"/>
      <c r="R238" s="295"/>
      <c r="S238" s="295"/>
      <c r="T238" s="295"/>
      <c r="U238" s="295"/>
      <c r="V238" s="295"/>
      <c r="W238" s="295"/>
      <c r="X238" s="295"/>
      <c r="Y238" s="426"/>
      <c r="Z238" s="415"/>
      <c r="AA238" s="415"/>
      <c r="AB238" s="415"/>
      <c r="AC238" s="415"/>
      <c r="AD238" s="415"/>
      <c r="AE238" s="415"/>
      <c r="AF238" s="415"/>
      <c r="AG238" s="415"/>
      <c r="AH238" s="415"/>
      <c r="AI238" s="415"/>
      <c r="AJ238" s="415"/>
      <c r="AK238" s="415"/>
      <c r="AL238" s="415"/>
      <c r="AM238" s="296">
        <f>SUM(Y238:AL238)</f>
        <v>0</v>
      </c>
    </row>
    <row r="239" spans="1:39" ht="15" outlineLevel="1">
      <c r="B239" s="294" t="s">
        <v>244</v>
      </c>
      <c r="C239" s="291" t="s">
        <v>163</v>
      </c>
      <c r="D239" s="295"/>
      <c r="E239" s="295"/>
      <c r="F239" s="295"/>
      <c r="G239" s="295"/>
      <c r="H239" s="295"/>
      <c r="I239" s="295"/>
      <c r="J239" s="295"/>
      <c r="K239" s="295"/>
      <c r="L239" s="295"/>
      <c r="M239" s="295"/>
      <c r="N239" s="295">
        <f>N238</f>
        <v>0</v>
      </c>
      <c r="O239" s="295"/>
      <c r="P239" s="295"/>
      <c r="Q239" s="295"/>
      <c r="R239" s="295"/>
      <c r="S239" s="295"/>
      <c r="T239" s="295"/>
      <c r="U239" s="295"/>
      <c r="V239" s="295"/>
      <c r="W239" s="295"/>
      <c r="X239" s="295"/>
      <c r="Y239" s="411">
        <f>Y238</f>
        <v>0</v>
      </c>
      <c r="Z239" s="411">
        <f>Z238</f>
        <v>0</v>
      </c>
      <c r="AA239" s="411">
        <f t="shared" ref="AA239:AL239" si="64">AA238</f>
        <v>0</v>
      </c>
      <c r="AB239" s="411">
        <f t="shared" si="64"/>
        <v>0</v>
      </c>
      <c r="AC239" s="411">
        <f t="shared" si="64"/>
        <v>0</v>
      </c>
      <c r="AD239" s="411">
        <f t="shared" si="64"/>
        <v>0</v>
      </c>
      <c r="AE239" s="411">
        <f t="shared" si="64"/>
        <v>0</v>
      </c>
      <c r="AF239" s="411">
        <f t="shared" si="64"/>
        <v>0</v>
      </c>
      <c r="AG239" s="411">
        <f t="shared" si="64"/>
        <v>0</v>
      </c>
      <c r="AH239" s="411">
        <f t="shared" si="64"/>
        <v>0</v>
      </c>
      <c r="AI239" s="411">
        <f t="shared" si="64"/>
        <v>0</v>
      </c>
      <c r="AJ239" s="411">
        <f t="shared" si="64"/>
        <v>0</v>
      </c>
      <c r="AK239" s="411">
        <f t="shared" si="64"/>
        <v>0</v>
      </c>
      <c r="AL239" s="411">
        <f t="shared" si="64"/>
        <v>0</v>
      </c>
      <c r="AM239" s="505"/>
    </row>
    <row r="240" spans="1:39" ht="15" outlineLevel="1">
      <c r="A240" s="512"/>
      <c r="B240" s="322"/>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2"/>
      <c r="Z240" s="412"/>
      <c r="AA240" s="412"/>
      <c r="AB240" s="412"/>
      <c r="AC240" s="412"/>
      <c r="AD240" s="412"/>
      <c r="AE240" s="412"/>
      <c r="AF240" s="412"/>
      <c r="AG240" s="412"/>
      <c r="AH240" s="412"/>
      <c r="AI240" s="412"/>
      <c r="AJ240" s="412"/>
      <c r="AK240" s="412"/>
      <c r="AL240" s="412"/>
      <c r="AM240" s="306"/>
    </row>
    <row r="241" spans="1:39" ht="15" outlineLevel="1">
      <c r="A241" s="509">
        <v>29</v>
      </c>
      <c r="B241" s="324" t="s">
        <v>19</v>
      </c>
      <c r="C241" s="291" t="s">
        <v>25</v>
      </c>
      <c r="D241" s="295"/>
      <c r="E241" s="295"/>
      <c r="F241" s="295"/>
      <c r="G241" s="295"/>
      <c r="H241" s="295"/>
      <c r="I241" s="295"/>
      <c r="J241" s="295"/>
      <c r="K241" s="295"/>
      <c r="L241" s="295"/>
      <c r="M241" s="295"/>
      <c r="N241" s="295">
        <v>0</v>
      </c>
      <c r="O241" s="295"/>
      <c r="P241" s="295"/>
      <c r="Q241" s="295"/>
      <c r="R241" s="295"/>
      <c r="S241" s="295"/>
      <c r="T241" s="295"/>
      <c r="U241" s="295"/>
      <c r="V241" s="295"/>
      <c r="W241" s="295"/>
      <c r="X241" s="295"/>
      <c r="Y241" s="426"/>
      <c r="Z241" s="415"/>
      <c r="AA241" s="415"/>
      <c r="AB241" s="415"/>
      <c r="AC241" s="415"/>
      <c r="AD241" s="415"/>
      <c r="AE241" s="415"/>
      <c r="AF241" s="415"/>
      <c r="AG241" s="415"/>
      <c r="AH241" s="415"/>
      <c r="AI241" s="415"/>
      <c r="AJ241" s="415"/>
      <c r="AK241" s="415"/>
      <c r="AL241" s="415"/>
      <c r="AM241" s="296">
        <f>SUM(Y241:AL241)</f>
        <v>0</v>
      </c>
    </row>
    <row r="242" spans="1:39" ht="15" outlineLevel="1">
      <c r="B242" s="324" t="s">
        <v>244</v>
      </c>
      <c r="C242" s="291" t="s">
        <v>163</v>
      </c>
      <c r="D242" s="295"/>
      <c r="E242" s="295"/>
      <c r="F242" s="295"/>
      <c r="G242" s="295"/>
      <c r="H242" s="295"/>
      <c r="I242" s="295"/>
      <c r="J242" s="295"/>
      <c r="K242" s="295"/>
      <c r="L242" s="295"/>
      <c r="M242" s="295"/>
      <c r="N242" s="295">
        <f>N241</f>
        <v>0</v>
      </c>
      <c r="O242" s="295"/>
      <c r="P242" s="295"/>
      <c r="Q242" s="295"/>
      <c r="R242" s="295"/>
      <c r="S242" s="295"/>
      <c r="T242" s="295"/>
      <c r="U242" s="295"/>
      <c r="V242" s="295"/>
      <c r="W242" s="295"/>
      <c r="X242" s="295"/>
      <c r="Y242" s="411">
        <f>Y241</f>
        <v>0</v>
      </c>
      <c r="Z242" s="411">
        <f t="shared" ref="Z242:AL242" si="65">Z241</f>
        <v>0</v>
      </c>
      <c r="AA242" s="411">
        <f t="shared" si="65"/>
        <v>0</v>
      </c>
      <c r="AB242" s="411">
        <f t="shared" si="65"/>
        <v>0</v>
      </c>
      <c r="AC242" s="411">
        <f t="shared" si="65"/>
        <v>0</v>
      </c>
      <c r="AD242" s="411">
        <f t="shared" si="65"/>
        <v>0</v>
      </c>
      <c r="AE242" s="411">
        <f t="shared" si="65"/>
        <v>0</v>
      </c>
      <c r="AF242" s="411">
        <f t="shared" si="65"/>
        <v>0</v>
      </c>
      <c r="AG242" s="411">
        <f t="shared" si="65"/>
        <v>0</v>
      </c>
      <c r="AH242" s="411">
        <f t="shared" si="65"/>
        <v>0</v>
      </c>
      <c r="AI242" s="411">
        <f t="shared" si="65"/>
        <v>0</v>
      </c>
      <c r="AJ242" s="411">
        <f t="shared" si="65"/>
        <v>0</v>
      </c>
      <c r="AK242" s="411">
        <f t="shared" si="65"/>
        <v>0</v>
      </c>
      <c r="AL242" s="411">
        <f t="shared" si="65"/>
        <v>0</v>
      </c>
      <c r="AM242" s="505"/>
    </row>
    <row r="243" spans="1:39" ht="15" outlineLevel="1">
      <c r="B243" s="324"/>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23"/>
      <c r="Z243" s="423"/>
      <c r="AA243" s="423"/>
      <c r="AB243" s="423"/>
      <c r="AC243" s="423"/>
      <c r="AD243" s="423"/>
      <c r="AE243" s="423"/>
      <c r="AF243" s="423"/>
      <c r="AG243" s="423"/>
      <c r="AH243" s="423"/>
      <c r="AI243" s="423"/>
      <c r="AJ243" s="423"/>
      <c r="AK243" s="423"/>
      <c r="AL243" s="423"/>
      <c r="AM243" s="313"/>
    </row>
    <row r="244" spans="1:39" s="283" customFormat="1" ht="15" outlineLevel="1">
      <c r="A244" s="509">
        <v>30</v>
      </c>
      <c r="B244" s="324" t="s">
        <v>488</v>
      </c>
      <c r="C244" s="291" t="s">
        <v>25</v>
      </c>
      <c r="D244" s="295"/>
      <c r="E244" s="295"/>
      <c r="F244" s="295"/>
      <c r="G244" s="295"/>
      <c r="H244" s="295"/>
      <c r="I244" s="295"/>
      <c r="J244" s="295"/>
      <c r="K244" s="295"/>
      <c r="L244" s="295"/>
      <c r="M244" s="295"/>
      <c r="N244" s="295">
        <v>0</v>
      </c>
      <c r="O244" s="295"/>
      <c r="P244" s="295"/>
      <c r="Q244" s="295"/>
      <c r="R244" s="295"/>
      <c r="S244" s="295"/>
      <c r="T244" s="295"/>
      <c r="U244" s="295"/>
      <c r="V244" s="295"/>
      <c r="W244" s="295"/>
      <c r="X244" s="295"/>
      <c r="Y244" s="410"/>
      <c r="Z244" s="410"/>
      <c r="AA244" s="410"/>
      <c r="AB244" s="410"/>
      <c r="AC244" s="410"/>
      <c r="AD244" s="410"/>
      <c r="AE244" s="410"/>
      <c r="AF244" s="410"/>
      <c r="AG244" s="410"/>
      <c r="AH244" s="410"/>
      <c r="AI244" s="410"/>
      <c r="AJ244" s="410"/>
      <c r="AK244" s="410"/>
      <c r="AL244" s="410"/>
      <c r="AM244" s="296">
        <f>SUM(Y244:AL244)</f>
        <v>0</v>
      </c>
    </row>
    <row r="245" spans="1:39" s="283" customFormat="1" ht="15" outlineLevel="1">
      <c r="A245" s="509"/>
      <c r="B245" s="324" t="s">
        <v>244</v>
      </c>
      <c r="C245" s="291" t="s">
        <v>163</v>
      </c>
      <c r="D245" s="295"/>
      <c r="E245" s="295"/>
      <c r="F245" s="295"/>
      <c r="G245" s="295"/>
      <c r="H245" s="295"/>
      <c r="I245" s="295"/>
      <c r="J245" s="295"/>
      <c r="K245" s="295"/>
      <c r="L245" s="295"/>
      <c r="M245" s="295"/>
      <c r="N245" s="295">
        <f>N244</f>
        <v>0</v>
      </c>
      <c r="O245" s="295"/>
      <c r="P245" s="295"/>
      <c r="Q245" s="295"/>
      <c r="R245" s="295"/>
      <c r="S245" s="295"/>
      <c r="T245" s="295"/>
      <c r="U245" s="295"/>
      <c r="V245" s="295"/>
      <c r="W245" s="295"/>
      <c r="X245" s="295"/>
      <c r="Y245" s="411">
        <f>Y244</f>
        <v>0</v>
      </c>
      <c r="Z245" s="411">
        <f t="shared" ref="Z245:AL245" si="66">Z244</f>
        <v>0</v>
      </c>
      <c r="AA245" s="411">
        <f t="shared" si="66"/>
        <v>0</v>
      </c>
      <c r="AB245" s="411">
        <f t="shared" si="66"/>
        <v>0</v>
      </c>
      <c r="AC245" s="411">
        <f t="shared" si="66"/>
        <v>0</v>
      </c>
      <c r="AD245" s="411">
        <f t="shared" si="66"/>
        <v>0</v>
      </c>
      <c r="AE245" s="411">
        <f t="shared" si="66"/>
        <v>0</v>
      </c>
      <c r="AF245" s="411">
        <f t="shared" si="66"/>
        <v>0</v>
      </c>
      <c r="AG245" s="411">
        <f t="shared" si="66"/>
        <v>0</v>
      </c>
      <c r="AH245" s="411">
        <f t="shared" si="66"/>
        <v>0</v>
      </c>
      <c r="AI245" s="411">
        <f t="shared" si="66"/>
        <v>0</v>
      </c>
      <c r="AJ245" s="411">
        <f t="shared" si="66"/>
        <v>0</v>
      </c>
      <c r="AK245" s="411">
        <f t="shared" si="66"/>
        <v>0</v>
      </c>
      <c r="AL245" s="411">
        <f t="shared" si="66"/>
        <v>0</v>
      </c>
      <c r="AM245" s="505"/>
    </row>
    <row r="246" spans="1:39" s="283" customFormat="1" ht="15" outlineLevel="1">
      <c r="A246" s="509"/>
      <c r="B246" s="324"/>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2"/>
      <c r="Z246" s="412"/>
      <c r="AA246" s="412"/>
      <c r="AB246" s="412"/>
      <c r="AC246" s="412"/>
      <c r="AD246" s="412"/>
      <c r="AE246" s="412"/>
      <c r="AF246" s="412"/>
      <c r="AG246" s="412"/>
      <c r="AH246" s="412"/>
      <c r="AI246" s="412"/>
      <c r="AJ246" s="412"/>
      <c r="AK246" s="412"/>
      <c r="AL246" s="412"/>
      <c r="AM246" s="313"/>
    </row>
    <row r="247" spans="1:39" s="283" customFormat="1" ht="15.6" outlineLevel="1">
      <c r="A247" s="509"/>
      <c r="B247" s="288" t="s">
        <v>489</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412"/>
      <c r="Z247" s="412"/>
      <c r="AA247" s="412"/>
      <c r="AB247" s="412"/>
      <c r="AC247" s="412"/>
      <c r="AD247" s="412"/>
      <c r="AE247" s="412"/>
      <c r="AF247" s="412"/>
      <c r="AG247" s="412"/>
      <c r="AH247" s="412"/>
      <c r="AI247" s="412"/>
      <c r="AJ247" s="412"/>
      <c r="AK247" s="412"/>
      <c r="AL247" s="412"/>
      <c r="AM247" s="313"/>
    </row>
    <row r="248" spans="1:39" s="283" customFormat="1" ht="15" outlineLevel="1">
      <c r="A248" s="509">
        <v>31</v>
      </c>
      <c r="B248" s="324" t="s">
        <v>490</v>
      </c>
      <c r="C248" s="291" t="s">
        <v>25</v>
      </c>
      <c r="D248" s="295"/>
      <c r="E248" s="295"/>
      <c r="F248" s="295"/>
      <c r="G248" s="295"/>
      <c r="H248" s="295"/>
      <c r="I248" s="295"/>
      <c r="J248" s="295"/>
      <c r="K248" s="295"/>
      <c r="L248" s="295"/>
      <c r="M248" s="295"/>
      <c r="N248" s="295">
        <v>0</v>
      </c>
      <c r="O248" s="295"/>
      <c r="P248" s="295"/>
      <c r="Q248" s="295"/>
      <c r="R248" s="295"/>
      <c r="S248" s="295"/>
      <c r="T248" s="295"/>
      <c r="U248" s="295"/>
      <c r="V248" s="295"/>
      <c r="W248" s="295"/>
      <c r="X248" s="295"/>
      <c r="Y248" s="410"/>
      <c r="Z248" s="410"/>
      <c r="AA248" s="410"/>
      <c r="AB248" s="410"/>
      <c r="AC248" s="410"/>
      <c r="AD248" s="410"/>
      <c r="AE248" s="410"/>
      <c r="AF248" s="410"/>
      <c r="AG248" s="410"/>
      <c r="AH248" s="410"/>
      <c r="AI248" s="410"/>
      <c r="AJ248" s="410"/>
      <c r="AK248" s="410"/>
      <c r="AL248" s="410"/>
      <c r="AM248" s="296">
        <f>SUM(Y248:AL248)</f>
        <v>0</v>
      </c>
    </row>
    <row r="249" spans="1:39" s="283" customFormat="1" ht="15" outlineLevel="1">
      <c r="A249" s="509"/>
      <c r="B249" s="324" t="s">
        <v>244</v>
      </c>
      <c r="C249" s="291" t="s">
        <v>163</v>
      </c>
      <c r="D249" s="295"/>
      <c r="E249" s="295"/>
      <c r="F249" s="295"/>
      <c r="G249" s="295"/>
      <c r="H249" s="295"/>
      <c r="I249" s="295"/>
      <c r="J249" s="295"/>
      <c r="K249" s="295"/>
      <c r="L249" s="295"/>
      <c r="M249" s="295"/>
      <c r="N249" s="295">
        <f>N248</f>
        <v>0</v>
      </c>
      <c r="O249" s="295"/>
      <c r="P249" s="295"/>
      <c r="Q249" s="295"/>
      <c r="R249" s="295"/>
      <c r="S249" s="295"/>
      <c r="T249" s="295"/>
      <c r="U249" s="295"/>
      <c r="V249" s="295"/>
      <c r="W249" s="295"/>
      <c r="X249" s="295"/>
      <c r="Y249" s="411">
        <f>Y248</f>
        <v>0</v>
      </c>
      <c r="Z249" s="411">
        <f t="shared" ref="Z249:AL249" si="67">Z248</f>
        <v>0</v>
      </c>
      <c r="AA249" s="411">
        <f t="shared" si="67"/>
        <v>0</v>
      </c>
      <c r="AB249" s="411">
        <f t="shared" si="67"/>
        <v>0</v>
      </c>
      <c r="AC249" s="411">
        <f t="shared" si="67"/>
        <v>0</v>
      </c>
      <c r="AD249" s="411">
        <f t="shared" si="67"/>
        <v>0</v>
      </c>
      <c r="AE249" s="411">
        <f t="shared" si="67"/>
        <v>0</v>
      </c>
      <c r="AF249" s="411">
        <f t="shared" si="67"/>
        <v>0</v>
      </c>
      <c r="AG249" s="411">
        <f t="shared" si="67"/>
        <v>0</v>
      </c>
      <c r="AH249" s="411">
        <f t="shared" si="67"/>
        <v>0</v>
      </c>
      <c r="AI249" s="411">
        <f t="shared" si="67"/>
        <v>0</v>
      </c>
      <c r="AJ249" s="411">
        <f t="shared" si="67"/>
        <v>0</v>
      </c>
      <c r="AK249" s="411">
        <f t="shared" si="67"/>
        <v>0</v>
      </c>
      <c r="AL249" s="411">
        <f t="shared" si="67"/>
        <v>0</v>
      </c>
      <c r="AM249" s="505"/>
    </row>
    <row r="250" spans="1:39" s="283" customFormat="1" ht="15" outlineLevel="1">
      <c r="A250" s="509"/>
      <c r="B250" s="324"/>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412"/>
      <c r="Z250" s="412"/>
      <c r="AA250" s="412"/>
      <c r="AB250" s="412"/>
      <c r="AC250" s="412"/>
      <c r="AD250" s="412"/>
      <c r="AE250" s="412"/>
      <c r="AF250" s="412"/>
      <c r="AG250" s="412"/>
      <c r="AH250" s="412"/>
      <c r="AI250" s="412"/>
      <c r="AJ250" s="412"/>
      <c r="AK250" s="412"/>
      <c r="AL250" s="412"/>
      <c r="AM250" s="313"/>
    </row>
    <row r="251" spans="1:39" s="283" customFormat="1" ht="15" outlineLevel="1">
      <c r="A251" s="509">
        <v>32</v>
      </c>
      <c r="B251" s="324" t="s">
        <v>491</v>
      </c>
      <c r="C251" s="291" t="s">
        <v>25</v>
      </c>
      <c r="D251" s="295"/>
      <c r="E251" s="295"/>
      <c r="F251" s="295"/>
      <c r="G251" s="295"/>
      <c r="H251" s="295"/>
      <c r="I251" s="295"/>
      <c r="J251" s="295"/>
      <c r="K251" s="295"/>
      <c r="L251" s="295"/>
      <c r="M251" s="295"/>
      <c r="N251" s="295">
        <v>0</v>
      </c>
      <c r="O251" s="295"/>
      <c r="P251" s="295"/>
      <c r="Q251" s="295"/>
      <c r="R251" s="295"/>
      <c r="S251" s="295"/>
      <c r="T251" s="295"/>
      <c r="U251" s="295"/>
      <c r="V251" s="295"/>
      <c r="W251" s="295"/>
      <c r="X251" s="295"/>
      <c r="Y251" s="410"/>
      <c r="Z251" s="410"/>
      <c r="AA251" s="410"/>
      <c r="AB251" s="410"/>
      <c r="AC251" s="410"/>
      <c r="AD251" s="410"/>
      <c r="AE251" s="410"/>
      <c r="AF251" s="410"/>
      <c r="AG251" s="410"/>
      <c r="AH251" s="410"/>
      <c r="AI251" s="410"/>
      <c r="AJ251" s="410"/>
      <c r="AK251" s="410"/>
      <c r="AL251" s="410"/>
      <c r="AM251" s="296">
        <f>SUM(Y251:AL251)</f>
        <v>0</v>
      </c>
    </row>
    <row r="252" spans="1:39" s="283" customFormat="1" ht="15" outlineLevel="1">
      <c r="A252" s="509"/>
      <c r="B252" s="324" t="s">
        <v>244</v>
      </c>
      <c r="C252" s="291" t="s">
        <v>163</v>
      </c>
      <c r="D252" s="295"/>
      <c r="E252" s="295"/>
      <c r="F252" s="295"/>
      <c r="G252" s="295"/>
      <c r="H252" s="295"/>
      <c r="I252" s="295"/>
      <c r="J252" s="295"/>
      <c r="K252" s="295"/>
      <c r="L252" s="295"/>
      <c r="M252" s="295"/>
      <c r="N252" s="295">
        <f>N251</f>
        <v>0</v>
      </c>
      <c r="O252" s="295"/>
      <c r="P252" s="295"/>
      <c r="Q252" s="295"/>
      <c r="R252" s="295"/>
      <c r="S252" s="295"/>
      <c r="T252" s="295"/>
      <c r="U252" s="295"/>
      <c r="V252" s="295"/>
      <c r="W252" s="295"/>
      <c r="X252" s="295"/>
      <c r="Y252" s="411">
        <f>Y251</f>
        <v>0</v>
      </c>
      <c r="Z252" s="411">
        <f t="shared" ref="Z252:AL252" si="68">Z251</f>
        <v>0</v>
      </c>
      <c r="AA252" s="411">
        <f t="shared" si="68"/>
        <v>0</v>
      </c>
      <c r="AB252" s="411">
        <f t="shared" si="68"/>
        <v>0</v>
      </c>
      <c r="AC252" s="411">
        <f t="shared" si="68"/>
        <v>0</v>
      </c>
      <c r="AD252" s="411">
        <f t="shared" si="68"/>
        <v>0</v>
      </c>
      <c r="AE252" s="411">
        <f t="shared" si="68"/>
        <v>0</v>
      </c>
      <c r="AF252" s="411">
        <f t="shared" si="68"/>
        <v>0</v>
      </c>
      <c r="AG252" s="411">
        <f t="shared" si="68"/>
        <v>0</v>
      </c>
      <c r="AH252" s="411">
        <f t="shared" si="68"/>
        <v>0</v>
      </c>
      <c r="AI252" s="411">
        <f t="shared" si="68"/>
        <v>0</v>
      </c>
      <c r="AJ252" s="411">
        <f t="shared" si="68"/>
        <v>0</v>
      </c>
      <c r="AK252" s="411">
        <f t="shared" si="68"/>
        <v>0</v>
      </c>
      <c r="AL252" s="411">
        <f t="shared" si="68"/>
        <v>0</v>
      </c>
      <c r="AM252" s="505"/>
    </row>
    <row r="253" spans="1:39" s="283" customFormat="1" ht="15" outlineLevel="1">
      <c r="A253" s="509"/>
      <c r="B253" s="324"/>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412"/>
      <c r="Z253" s="412"/>
      <c r="AA253" s="412"/>
      <c r="AB253" s="412"/>
      <c r="AC253" s="412"/>
      <c r="AD253" s="412"/>
      <c r="AE253" s="412"/>
      <c r="AF253" s="412"/>
      <c r="AG253" s="412"/>
      <c r="AH253" s="412"/>
      <c r="AI253" s="412"/>
      <c r="AJ253" s="412"/>
      <c r="AK253" s="412"/>
      <c r="AL253" s="412"/>
      <c r="AM253" s="313"/>
    </row>
    <row r="254" spans="1:39" s="283" customFormat="1" ht="15" outlineLevel="1">
      <c r="A254" s="509">
        <v>33</v>
      </c>
      <c r="B254" s="324" t="s">
        <v>492</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0"/>
      <c r="Z254" s="410"/>
      <c r="AA254" s="410"/>
      <c r="AB254" s="410"/>
      <c r="AC254" s="410"/>
      <c r="AD254" s="410"/>
      <c r="AE254" s="410"/>
      <c r="AF254" s="410"/>
      <c r="AG254" s="410"/>
      <c r="AH254" s="410"/>
      <c r="AI254" s="410"/>
      <c r="AJ254" s="410"/>
      <c r="AK254" s="410"/>
      <c r="AL254" s="410"/>
      <c r="AM254" s="296">
        <f>SUM(Y254:AL254)</f>
        <v>0</v>
      </c>
    </row>
    <row r="255" spans="1:39" s="283" customFormat="1" ht="15" outlineLevel="1">
      <c r="A255" s="509"/>
      <c r="B255" s="324" t="s">
        <v>244</v>
      </c>
      <c r="C255" s="291" t="s">
        <v>163</v>
      </c>
      <c r="D255" s="295"/>
      <c r="E255" s="295"/>
      <c r="F255" s="295"/>
      <c r="G255" s="295"/>
      <c r="H255" s="295"/>
      <c r="I255" s="295"/>
      <c r="J255" s="295"/>
      <c r="K255" s="295"/>
      <c r="L255" s="295"/>
      <c r="M255" s="295"/>
      <c r="N255" s="295">
        <f>N254</f>
        <v>12</v>
      </c>
      <c r="O255" s="295"/>
      <c r="P255" s="295"/>
      <c r="Q255" s="295"/>
      <c r="R255" s="295"/>
      <c r="S255" s="295"/>
      <c r="T255" s="295"/>
      <c r="U255" s="295"/>
      <c r="V255" s="295"/>
      <c r="W255" s="295"/>
      <c r="X255" s="295"/>
      <c r="Y255" s="411">
        <f>Y254</f>
        <v>0</v>
      </c>
      <c r="Z255" s="411">
        <f t="shared" ref="Z255:AL255" si="69">Z254</f>
        <v>0</v>
      </c>
      <c r="AA255" s="411">
        <f t="shared" si="69"/>
        <v>0</v>
      </c>
      <c r="AB255" s="411">
        <f t="shared" si="69"/>
        <v>0</v>
      </c>
      <c r="AC255" s="411">
        <f t="shared" si="69"/>
        <v>0</v>
      </c>
      <c r="AD255" s="411">
        <f t="shared" si="69"/>
        <v>0</v>
      </c>
      <c r="AE255" s="411">
        <f t="shared" si="69"/>
        <v>0</v>
      </c>
      <c r="AF255" s="411">
        <f t="shared" si="69"/>
        <v>0</v>
      </c>
      <c r="AG255" s="411">
        <f t="shared" si="69"/>
        <v>0</v>
      </c>
      <c r="AH255" s="411">
        <f t="shared" si="69"/>
        <v>0</v>
      </c>
      <c r="AI255" s="411">
        <f t="shared" si="69"/>
        <v>0</v>
      </c>
      <c r="AJ255" s="411">
        <f t="shared" si="69"/>
        <v>0</v>
      </c>
      <c r="AK255" s="411">
        <f t="shared" si="69"/>
        <v>0</v>
      </c>
      <c r="AL255" s="411">
        <f t="shared" si="69"/>
        <v>0</v>
      </c>
      <c r="AM255" s="505"/>
    </row>
    <row r="256" spans="1:39" ht="15" outlineLevel="1">
      <c r="B256" s="315"/>
      <c r="C256" s="325"/>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01"/>
      <c r="Z256" s="301"/>
      <c r="AA256" s="301"/>
      <c r="AB256" s="301"/>
      <c r="AC256" s="301"/>
      <c r="AD256" s="301"/>
      <c r="AE256" s="301"/>
      <c r="AF256" s="301"/>
      <c r="AG256" s="301"/>
      <c r="AH256" s="301"/>
      <c r="AI256" s="301"/>
      <c r="AJ256" s="301"/>
      <c r="AK256" s="301"/>
      <c r="AL256" s="301"/>
      <c r="AM256" s="306"/>
    </row>
    <row r="257" spans="1:41" ht="15.6">
      <c r="B257" s="327" t="s">
        <v>245</v>
      </c>
      <c r="C257" s="329"/>
      <c r="D257" s="329">
        <f>SUM(D150:D255)</f>
        <v>4085203.5713382885</v>
      </c>
      <c r="E257" s="329"/>
      <c r="F257" s="329"/>
      <c r="G257" s="329"/>
      <c r="H257" s="329"/>
      <c r="I257" s="329"/>
      <c r="J257" s="329"/>
      <c r="K257" s="329"/>
      <c r="L257" s="329"/>
      <c r="M257" s="329"/>
      <c r="N257" s="329"/>
      <c r="O257" s="329">
        <f>SUM(O150:O255)</f>
        <v>1283.0515325950166</v>
      </c>
      <c r="P257" s="329"/>
      <c r="Q257" s="329"/>
      <c r="R257" s="329"/>
      <c r="S257" s="329"/>
      <c r="T257" s="329"/>
      <c r="U257" s="329"/>
      <c r="V257" s="329"/>
      <c r="W257" s="329"/>
      <c r="X257" s="329"/>
      <c r="Y257" s="329">
        <f>IF(Y149="kWh",SUMPRODUCT(D150:D255,Y150:Y255))</f>
        <v>372639.96314218489</v>
      </c>
      <c r="Z257" s="329">
        <f>IF(Z149="kWh",SUMPRODUCT(D150:D255,Z150:Z255))</f>
        <v>549728.34499098442</v>
      </c>
      <c r="AA257" s="329">
        <f>IF(AA149="kW",SUMPRODUCT(N150:N255,O150:O255,AA150:AA255),SUMPRODUCT(D150:D255,AA150:AA255))</f>
        <v>0</v>
      </c>
      <c r="AB257" s="329">
        <f>IF(AB149="kW",SUMPRODUCT(N150:N255,O150:O255,AB150:AB255),SUMPRODUCT(D150:D255,AB150:AB255))</f>
        <v>491.22432149279774</v>
      </c>
      <c r="AC257" s="329">
        <f>IF(AC149="kW",SUMPRODUCT(N150:N255,O150:O255,AC150:AC255),SUMPRODUCT(D150:D255,AC150:AC255))</f>
        <v>3933.3187398652158</v>
      </c>
      <c r="AD257" s="329">
        <f>IF(AD149="kW",SUMPRODUCT(N150:N255,O150:O255,AD150:AD255),SUMPRODUCT(D150:D255,AD150:AD255))</f>
        <v>0</v>
      </c>
      <c r="AE257" s="329">
        <f>IF(AE149="kW",SUMPRODUCT(N150:N255,O150:O255,AE150:AE255),SUMPRODUCT(D150:D255,AE150:AE255))</f>
        <v>0</v>
      </c>
      <c r="AF257" s="329">
        <f>IF(AF149="kW",SUMPRODUCT(N150:N255,O150:O255,AF150:AF255),SUMPRODUCT(D150:D255,AF150:AF255))</f>
        <v>0</v>
      </c>
      <c r="AG257" s="754">
        <f>'8.  Streetlighting'!D219</f>
        <v>0</v>
      </c>
      <c r="AH257" s="329">
        <f>IF(AH149="kW",SUMPRODUCT(N150:N255,O150:O255,AH150:AH255),SUMPRODUCT(D150:D255,AH150:AH255))</f>
        <v>0</v>
      </c>
      <c r="AI257" s="329">
        <f>IF(AI149="kW",SUMPRODUCT(N150:N255,O150:O255,AI150:AI255),SUMPRODUCT(D150:D255,AI150:AI255))</f>
        <v>0</v>
      </c>
      <c r="AJ257" s="329">
        <f>IF(AJ149="kW",SUMPRODUCT(N150:N255,O150:O255,AJ150:AJ255),SUMPRODUCT(D150:D255,AJ150:AJ255))</f>
        <v>0</v>
      </c>
      <c r="AK257" s="329">
        <f>IF(AK149="kW",SUMPRODUCT(N150:N255,O150:O255,AK150:AK255),SUMPRODUCT(D150:D255,AK150:AK255))</f>
        <v>0</v>
      </c>
      <c r="AL257" s="329">
        <f>IF(AL149="kW",SUMPRODUCT(N150:N255,O150:O255,AL150:AL255),SUMPRODUCT(D150:D255,AL150:AL255))</f>
        <v>0</v>
      </c>
      <c r="AM257" s="330"/>
    </row>
    <row r="258" spans="1:41" ht="15.6">
      <c r="B258" s="331" t="s">
        <v>246</v>
      </c>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f>HLOOKUP(Y148,'2. LRAMVA Threshold'!$B$42:$Q$53,4,FALSE)</f>
        <v>0</v>
      </c>
      <c r="Z258" s="328">
        <f>HLOOKUP(Z148,'2. LRAMVA Threshold'!$B$42:$Q$53,4,FALSE)</f>
        <v>0</v>
      </c>
      <c r="AA258" s="328">
        <f>HLOOKUP(AA148,'2. LRAMVA Threshold'!$B$42:$Q$53,4,FALSE)</f>
        <v>0</v>
      </c>
      <c r="AB258" s="328">
        <f>HLOOKUP(AB148,'2. LRAMVA Threshold'!$B$42:$Q$53,4,FALSE)</f>
        <v>0</v>
      </c>
      <c r="AC258" s="328">
        <f>HLOOKUP(AC148,'2. LRAMVA Threshold'!$B$42:$Q$53,4,FALSE)</f>
        <v>0</v>
      </c>
      <c r="AD258" s="328">
        <f>HLOOKUP(AD148,'2. LRAMVA Threshold'!$B$42:$Q$53,4,FALSE)</f>
        <v>0</v>
      </c>
      <c r="AE258" s="328">
        <f>HLOOKUP(AE148,'2. LRAMVA Threshold'!$B$42:$Q$53,4,FALSE)</f>
        <v>0</v>
      </c>
      <c r="AF258" s="328">
        <f>HLOOKUP(AF148,'2. LRAMVA Threshold'!$B$42:$Q$53,4,FALSE)</f>
        <v>0</v>
      </c>
      <c r="AG258" s="328">
        <f>HLOOKUP(AG148,'2. LRAMVA Threshold'!$B$42:$Q$53,4,FALSE)</f>
        <v>0</v>
      </c>
      <c r="AH258" s="328">
        <f>HLOOKUP(AH148,'2. LRAMVA Threshold'!$B$42:$Q$53,4,FALSE)</f>
        <v>0</v>
      </c>
      <c r="AI258" s="328">
        <f>HLOOKUP(AI148,'2. LRAMVA Threshold'!$B$42:$Q$53,4,FALSE)</f>
        <v>0</v>
      </c>
      <c r="AJ258" s="328">
        <f>HLOOKUP(AJ148,'2. LRAMVA Threshold'!$B$42:$Q$53,4,FALSE)</f>
        <v>0</v>
      </c>
      <c r="AK258" s="328">
        <f>HLOOKUP(AK148,'2. LRAMVA Threshold'!$B$42:$Q$53,4,FALSE)</f>
        <v>0</v>
      </c>
      <c r="AL258" s="328">
        <f>HLOOKUP(AL148,'2. LRAMVA Threshold'!$B$42:$Q$53,4,FALSE)</f>
        <v>0</v>
      </c>
      <c r="AM258" s="332"/>
    </row>
    <row r="259" spans="1:41" ht="15">
      <c r="B259" s="324"/>
      <c r="C259" s="333"/>
      <c r="D259" s="334"/>
      <c r="E259" s="334"/>
      <c r="F259" s="334"/>
      <c r="G259" s="334"/>
      <c r="H259" s="334"/>
      <c r="I259" s="334"/>
      <c r="J259" s="334"/>
      <c r="K259" s="334"/>
      <c r="L259" s="334"/>
      <c r="M259" s="334"/>
      <c r="N259" s="334"/>
      <c r="O259" s="335"/>
      <c r="P259" s="334"/>
      <c r="Q259" s="334"/>
      <c r="R259" s="334"/>
      <c r="S259" s="336"/>
      <c r="T259" s="336"/>
      <c r="U259" s="336"/>
      <c r="V259" s="336"/>
      <c r="W259" s="334"/>
      <c r="X259" s="334"/>
      <c r="Y259" s="300"/>
      <c r="Z259" s="300"/>
      <c r="AA259" s="300"/>
      <c r="AB259" s="300"/>
      <c r="AC259" s="300"/>
      <c r="AD259" s="300"/>
      <c r="AE259" s="300"/>
      <c r="AF259" s="300"/>
      <c r="AG259" s="300"/>
      <c r="AH259" s="300"/>
      <c r="AI259" s="300"/>
      <c r="AJ259" s="300"/>
      <c r="AK259" s="300"/>
      <c r="AL259" s="300"/>
      <c r="AM259" s="337"/>
    </row>
    <row r="260" spans="1:41" ht="15">
      <c r="B260" s="324" t="s">
        <v>165</v>
      </c>
      <c r="C260" s="338"/>
      <c r="D260" s="338"/>
      <c r="E260" s="376"/>
      <c r="F260" s="376"/>
      <c r="G260" s="376"/>
      <c r="H260" s="376"/>
      <c r="I260" s="376"/>
      <c r="J260" s="376"/>
      <c r="K260" s="376"/>
      <c r="L260" s="376"/>
      <c r="M260" s="376"/>
      <c r="N260" s="376"/>
      <c r="O260" s="291"/>
      <c r="P260" s="340"/>
      <c r="Q260" s="340"/>
      <c r="R260" s="340"/>
      <c r="S260" s="339"/>
      <c r="T260" s="339"/>
      <c r="U260" s="339"/>
      <c r="V260" s="339"/>
      <c r="W260" s="340"/>
      <c r="X260" s="340"/>
      <c r="Y260" s="341">
        <f>HLOOKUP(Y$20,'3.  Distribution Rates'!$C$122:$P$133,4,FALSE)</f>
        <v>0</v>
      </c>
      <c r="Z260" s="341">
        <f>HLOOKUP(Z$20,'3.  Distribution Rates'!$C$122:$P$133,4,FALSE)</f>
        <v>0</v>
      </c>
      <c r="AA260" s="341">
        <f>HLOOKUP(AA$20,'3.  Distribution Rates'!$C$122:$P$133,4,FALSE)</f>
        <v>0</v>
      </c>
      <c r="AB260" s="341">
        <f>HLOOKUP(AB$20,'3.  Distribution Rates'!$C$122:$P$133,4,FALSE)</f>
        <v>0</v>
      </c>
      <c r="AC260" s="341">
        <f>HLOOKUP(AC$20,'3.  Distribution Rates'!$C$122:$P$133,4,FALSE)</f>
        <v>0</v>
      </c>
      <c r="AD260" s="341">
        <f>HLOOKUP(AD$20,'3.  Distribution Rates'!$C$122:$P$133,4,FALSE)</f>
        <v>0</v>
      </c>
      <c r="AE260" s="341">
        <f>HLOOKUP(AE$20,'3.  Distribution Rates'!$C$122:$P$133,4,FALSE)</f>
        <v>0</v>
      </c>
      <c r="AF260" s="341">
        <f>HLOOKUP(AF$20,'3.  Distribution Rates'!$C$122:$P$133,4,FALSE)</f>
        <v>0</v>
      </c>
      <c r="AG260" s="341">
        <f>HLOOKUP(AG$20,'3.  Distribution Rates'!$C$122:$P$133,4,FALSE)</f>
        <v>0</v>
      </c>
      <c r="AH260" s="341">
        <f>HLOOKUP(AH$20,'3.  Distribution Rates'!$C$122:$P$133,4,FALSE)</f>
        <v>0</v>
      </c>
      <c r="AI260" s="341">
        <f>HLOOKUP(AI$20,'3.  Distribution Rates'!$C$122:$P$133,4,FALSE)</f>
        <v>0</v>
      </c>
      <c r="AJ260" s="341">
        <f>HLOOKUP(AJ$20,'3.  Distribution Rates'!$C$122:$P$133,4,FALSE)</f>
        <v>0</v>
      </c>
      <c r="AK260" s="341">
        <f>HLOOKUP(AK$20,'3.  Distribution Rates'!$C$122:$P$133,4,FALSE)</f>
        <v>0</v>
      </c>
      <c r="AL260" s="341">
        <f>HLOOKUP(AL$20,'3.  Distribution Rates'!$C$122:$P$133,4,FALSE)</f>
        <v>0</v>
      </c>
      <c r="AM260" s="377"/>
    </row>
    <row r="261" spans="1:41" ht="15">
      <c r="B261" s="294" t="s">
        <v>154</v>
      </c>
      <c r="C261" s="345"/>
      <c r="D261" s="309"/>
      <c r="E261" s="279"/>
      <c r="F261" s="279"/>
      <c r="G261" s="279"/>
      <c r="H261" s="279"/>
      <c r="I261" s="279"/>
      <c r="J261" s="279"/>
      <c r="K261" s="279"/>
      <c r="L261" s="279"/>
      <c r="M261" s="279"/>
      <c r="N261" s="279"/>
      <c r="O261" s="291"/>
      <c r="P261" s="279"/>
      <c r="Q261" s="279"/>
      <c r="R261" s="279"/>
      <c r="S261" s="309"/>
      <c r="T261" s="309"/>
      <c r="U261" s="309"/>
      <c r="V261" s="309"/>
      <c r="W261" s="279"/>
      <c r="X261" s="279"/>
      <c r="Y261" s="378">
        <f t="shared" ref="Y261:AL261" si="70">Y135*Y260</f>
        <v>0</v>
      </c>
      <c r="Z261" s="378">
        <f t="shared" si="70"/>
        <v>0</v>
      </c>
      <c r="AA261" s="378">
        <f t="shared" si="70"/>
        <v>0</v>
      </c>
      <c r="AB261" s="378">
        <f t="shared" si="70"/>
        <v>0</v>
      </c>
      <c r="AC261" s="378">
        <f t="shared" si="70"/>
        <v>0</v>
      </c>
      <c r="AD261" s="378">
        <f t="shared" si="70"/>
        <v>0</v>
      </c>
      <c r="AE261" s="378">
        <f t="shared" si="70"/>
        <v>0</v>
      </c>
      <c r="AF261" s="378">
        <f t="shared" si="70"/>
        <v>0</v>
      </c>
      <c r="AG261" s="378">
        <f t="shared" si="70"/>
        <v>0</v>
      </c>
      <c r="AH261" s="378">
        <f t="shared" si="70"/>
        <v>0</v>
      </c>
      <c r="AI261" s="378">
        <f t="shared" si="70"/>
        <v>0</v>
      </c>
      <c r="AJ261" s="378">
        <f t="shared" si="70"/>
        <v>0</v>
      </c>
      <c r="AK261" s="378">
        <f t="shared" si="70"/>
        <v>0</v>
      </c>
      <c r="AL261" s="378">
        <f t="shared" si="70"/>
        <v>0</v>
      </c>
      <c r="AM261" s="629">
        <f>SUM(Y261:AL261)</f>
        <v>0</v>
      </c>
    </row>
    <row r="262" spans="1:41" ht="15">
      <c r="B262" s="294" t="s">
        <v>155</v>
      </c>
      <c r="C262" s="345"/>
      <c r="D262" s="309"/>
      <c r="E262" s="279"/>
      <c r="F262" s="279"/>
      <c r="G262" s="279"/>
      <c r="H262" s="279"/>
      <c r="I262" s="279"/>
      <c r="J262" s="279"/>
      <c r="K262" s="279"/>
      <c r="L262" s="279"/>
      <c r="M262" s="279"/>
      <c r="N262" s="279"/>
      <c r="O262" s="291"/>
      <c r="P262" s="279"/>
      <c r="Q262" s="279"/>
      <c r="R262" s="279"/>
      <c r="S262" s="309"/>
      <c r="T262" s="309"/>
      <c r="U262" s="309"/>
      <c r="V262" s="309"/>
      <c r="W262" s="279"/>
      <c r="X262" s="279"/>
      <c r="Y262" s="378">
        <f t="shared" ref="Y262:AE262" si="71">Y257*Y260</f>
        <v>0</v>
      </c>
      <c r="Z262" s="378">
        <f t="shared" si="71"/>
        <v>0</v>
      </c>
      <c r="AA262" s="379">
        <f t="shared" si="71"/>
        <v>0</v>
      </c>
      <c r="AB262" s="379">
        <f t="shared" si="71"/>
        <v>0</v>
      </c>
      <c r="AC262" s="379">
        <f t="shared" si="71"/>
        <v>0</v>
      </c>
      <c r="AD262" s="379">
        <f t="shared" si="71"/>
        <v>0</v>
      </c>
      <c r="AE262" s="379">
        <f t="shared" si="71"/>
        <v>0</v>
      </c>
      <c r="AF262" s="379">
        <f t="shared" ref="AF262:AL262" si="72">AF257*AF260</f>
        <v>0</v>
      </c>
      <c r="AG262" s="379">
        <f t="shared" si="72"/>
        <v>0</v>
      </c>
      <c r="AH262" s="379">
        <f t="shared" si="72"/>
        <v>0</v>
      </c>
      <c r="AI262" s="379">
        <f t="shared" si="72"/>
        <v>0</v>
      </c>
      <c r="AJ262" s="379">
        <f t="shared" si="72"/>
        <v>0</v>
      </c>
      <c r="AK262" s="379">
        <f t="shared" si="72"/>
        <v>0</v>
      </c>
      <c r="AL262" s="379">
        <f t="shared" si="72"/>
        <v>0</v>
      </c>
      <c r="AM262" s="629">
        <f>SUM(Y262:AL262)</f>
        <v>0</v>
      </c>
    </row>
    <row r="263" spans="1:41" s="380" customFormat="1" ht="15.6">
      <c r="A263" s="511"/>
      <c r="B263" s="349" t="s">
        <v>254</v>
      </c>
      <c r="C263" s="345"/>
      <c r="D263" s="336"/>
      <c r="E263" s="334"/>
      <c r="F263" s="334"/>
      <c r="G263" s="334"/>
      <c r="H263" s="334"/>
      <c r="I263" s="334"/>
      <c r="J263" s="334"/>
      <c r="K263" s="334"/>
      <c r="L263" s="334"/>
      <c r="M263" s="334"/>
      <c r="N263" s="334"/>
      <c r="O263" s="300"/>
      <c r="P263" s="334"/>
      <c r="Q263" s="334"/>
      <c r="R263" s="334"/>
      <c r="S263" s="336"/>
      <c r="T263" s="336"/>
      <c r="U263" s="336"/>
      <c r="V263" s="336"/>
      <c r="W263" s="334"/>
      <c r="X263" s="334"/>
      <c r="Y263" s="346">
        <f>SUM(Y261:Y262)</f>
        <v>0</v>
      </c>
      <c r="Z263" s="346">
        <f t="shared" ref="Z263:AE263" si="73">SUM(Z261:Z262)</f>
        <v>0</v>
      </c>
      <c r="AA263" s="346">
        <f t="shared" si="73"/>
        <v>0</v>
      </c>
      <c r="AB263" s="346">
        <f t="shared" si="73"/>
        <v>0</v>
      </c>
      <c r="AC263" s="346">
        <f t="shared" si="73"/>
        <v>0</v>
      </c>
      <c r="AD263" s="346">
        <f t="shared" si="73"/>
        <v>0</v>
      </c>
      <c r="AE263" s="346">
        <f t="shared" si="73"/>
        <v>0</v>
      </c>
      <c r="AF263" s="346">
        <f t="shared" ref="AF263:AL263" si="74">SUM(AF261:AF262)</f>
        <v>0</v>
      </c>
      <c r="AG263" s="346">
        <f t="shared" si="74"/>
        <v>0</v>
      </c>
      <c r="AH263" s="346">
        <f t="shared" si="74"/>
        <v>0</v>
      </c>
      <c r="AI263" s="346">
        <f t="shared" si="74"/>
        <v>0</v>
      </c>
      <c r="AJ263" s="346">
        <f t="shared" si="74"/>
        <v>0</v>
      </c>
      <c r="AK263" s="346">
        <f t="shared" si="74"/>
        <v>0</v>
      </c>
      <c r="AL263" s="346">
        <f t="shared" si="74"/>
        <v>0</v>
      </c>
      <c r="AM263" s="407">
        <f>SUM(AM261:AM262)</f>
        <v>0</v>
      </c>
    </row>
    <row r="264" spans="1:41" s="380" customFormat="1" ht="15.6">
      <c r="A264" s="511"/>
      <c r="B264" s="349" t="s">
        <v>247</v>
      </c>
      <c r="C264" s="345"/>
      <c r="D264" s="350"/>
      <c r="E264" s="334"/>
      <c r="F264" s="334"/>
      <c r="G264" s="334"/>
      <c r="H264" s="334"/>
      <c r="I264" s="334"/>
      <c r="J264" s="334"/>
      <c r="K264" s="334"/>
      <c r="L264" s="334"/>
      <c r="M264" s="334"/>
      <c r="N264" s="334"/>
      <c r="O264" s="300"/>
      <c r="P264" s="334"/>
      <c r="Q264" s="334"/>
      <c r="R264" s="334"/>
      <c r="S264" s="336"/>
      <c r="T264" s="336"/>
      <c r="U264" s="336"/>
      <c r="V264" s="336"/>
      <c r="W264" s="334"/>
      <c r="X264" s="334"/>
      <c r="Y264" s="347">
        <f t="shared" ref="Y264:AE264" si="75">Y258*Y260</f>
        <v>0</v>
      </c>
      <c r="Z264" s="347">
        <f t="shared" si="75"/>
        <v>0</v>
      </c>
      <c r="AA264" s="347">
        <f t="shared" si="75"/>
        <v>0</v>
      </c>
      <c r="AB264" s="347">
        <f t="shared" si="75"/>
        <v>0</v>
      </c>
      <c r="AC264" s="347">
        <f t="shared" si="75"/>
        <v>0</v>
      </c>
      <c r="AD264" s="347">
        <f t="shared" si="75"/>
        <v>0</v>
      </c>
      <c r="AE264" s="347">
        <f t="shared" si="75"/>
        <v>0</v>
      </c>
      <c r="AF264" s="347">
        <f t="shared" ref="AF264:AL264" si="76">AF258*AF260</f>
        <v>0</v>
      </c>
      <c r="AG264" s="347">
        <f t="shared" si="76"/>
        <v>0</v>
      </c>
      <c r="AH264" s="347">
        <f t="shared" si="76"/>
        <v>0</v>
      </c>
      <c r="AI264" s="347">
        <f t="shared" si="76"/>
        <v>0</v>
      </c>
      <c r="AJ264" s="347">
        <f t="shared" si="76"/>
        <v>0</v>
      </c>
      <c r="AK264" s="347">
        <f t="shared" si="76"/>
        <v>0</v>
      </c>
      <c r="AL264" s="347">
        <f t="shared" si="76"/>
        <v>0</v>
      </c>
      <c r="AM264" s="407">
        <f>SUM(Y264:AL264)</f>
        <v>0</v>
      </c>
    </row>
    <row r="265" spans="1:41" s="380" customFormat="1" ht="15.6">
      <c r="A265" s="511"/>
      <c r="B265" s="349" t="s">
        <v>255</v>
      </c>
      <c r="C265" s="345"/>
      <c r="D265" s="350"/>
      <c r="E265" s="334"/>
      <c r="F265" s="334"/>
      <c r="G265" s="334"/>
      <c r="H265" s="334"/>
      <c r="I265" s="334"/>
      <c r="J265" s="334"/>
      <c r="K265" s="334"/>
      <c r="L265" s="334"/>
      <c r="M265" s="334"/>
      <c r="N265" s="334"/>
      <c r="O265" s="300"/>
      <c r="P265" s="334"/>
      <c r="Q265" s="334"/>
      <c r="R265" s="334"/>
      <c r="S265" s="350"/>
      <c r="T265" s="350"/>
      <c r="U265" s="350"/>
      <c r="V265" s="350"/>
      <c r="W265" s="334"/>
      <c r="X265" s="334"/>
      <c r="AM265" s="407">
        <f>AM263-AM264</f>
        <v>0</v>
      </c>
    </row>
    <row r="266" spans="1:41" ht="15">
      <c r="B266" s="324"/>
      <c r="C266" s="350"/>
      <c r="D266" s="350"/>
      <c r="E266" s="334"/>
      <c r="F266" s="334"/>
      <c r="G266" s="334"/>
      <c r="H266" s="334"/>
      <c r="I266" s="334"/>
      <c r="J266" s="334"/>
      <c r="K266" s="334"/>
      <c r="L266" s="334"/>
      <c r="M266" s="334"/>
      <c r="N266" s="334"/>
      <c r="O266" s="300"/>
      <c r="P266" s="334"/>
      <c r="Q266" s="334"/>
      <c r="R266" s="334"/>
      <c r="S266" s="350"/>
      <c r="T266" s="345"/>
      <c r="U266" s="350"/>
      <c r="V266" s="350"/>
      <c r="W266" s="334"/>
      <c r="X266" s="334"/>
      <c r="AM266" s="348"/>
    </row>
    <row r="267" spans="1:41" ht="15">
      <c r="B267" s="294" t="s">
        <v>70</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SUMPRODUCT(E150:E255,Y150:Y255)</f>
        <v>372639.96386133844</v>
      </c>
      <c r="Z267" s="291">
        <f>SUMPRODUCT(E150:E255,Z150:Z255)</f>
        <v>545127.84609486989</v>
      </c>
      <c r="AA267" s="291">
        <f>IF(AA149="kW",SUMPRODUCT(N150:N255,P150:P255,AA150:AA255),SUMPRODUCT(E150:E255,AA150:AA255))</f>
        <v>0</v>
      </c>
      <c r="AB267" s="291">
        <f>IF(AB149="kW",SUMPRODUCT(N150:N255,P150:P255,AB150:AB255),SUMPRODUCT(E150:E255,AB150:AB255))</f>
        <v>470.45654267907111</v>
      </c>
      <c r="AC267" s="291">
        <f>IF(AC149="kW",SUMPRODUCT(N150:N255,P150:P255,AC150:AC255),SUMPRODUCT(E150:E255,AC150:AC255))</f>
        <v>3816.0352828517553</v>
      </c>
      <c r="AD267" s="291">
        <f>IF(AD149="kW",SUMPRODUCT(N150:N255,P150:P255,AD150:AD255),SUMPRODUCT(E150:E255, AD150:AD255))</f>
        <v>0</v>
      </c>
      <c r="AE267" s="291">
        <f>IF(AE149="kW",SUMPRODUCT(N150:N255,P150:P255,AE150:AE255),SUMPRODUCT(E150:E255,AE150:AE255))</f>
        <v>0</v>
      </c>
      <c r="AF267" s="291">
        <f>IF(AF149="kW",SUMPRODUCT(N150:N255,P150:P255,AF150:AF255),SUMPRODUCT(E150:E255,AF150:AF255))</f>
        <v>0</v>
      </c>
      <c r="AG267" s="340">
        <f>'8.  Streetlighting'!F39</f>
        <v>337.57679999999999</v>
      </c>
      <c r="AH267" s="291">
        <f>IF(AH149="kW",SUMPRODUCT(N150:N255,P150:P255,AH150:AH255),SUMPRODUCT(E150:E255,AH150:AH255))</f>
        <v>0</v>
      </c>
      <c r="AI267" s="291">
        <f>IF(AI149="kW",SUMPRODUCT(N150:N255,P150:P255,AI150:AI255),SUMPRODUCT(E150:E255,AI150:AI255))</f>
        <v>0</v>
      </c>
      <c r="AJ267" s="291">
        <f>IF(AJ149="kW",SUMPRODUCT(N150:N255,P150:P255,AJ150:AJ255),SUMPRODUCT(E150:E255,AJ150:AJ255))</f>
        <v>0</v>
      </c>
      <c r="AK267" s="291">
        <f>IF(AK149="kW",SUMPRODUCT(N150:N255,P150:P255,AK150:AK255),SUMPRODUCT(E150:E255,AK150:AK255))</f>
        <v>0</v>
      </c>
      <c r="AL267" s="291">
        <f>IF(AL149="kW",SUMPRODUCT(N150:N255,P150:P255,AL150:AL255),SUMPRODUCT(E150:E255,AL150:AL255))</f>
        <v>0</v>
      </c>
      <c r="AM267" s="348"/>
      <c r="AO267" s="283"/>
    </row>
    <row r="268" spans="1:41" ht="15">
      <c r="B268" s="294" t="s">
        <v>71</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SUMPRODUCT(F150:F255,Y150:Y255)</f>
        <v>372208.76384933846</v>
      </c>
      <c r="Z268" s="291">
        <f>SUMPRODUCT(F150:F255,Z150:Z255)</f>
        <v>542306.14286801487</v>
      </c>
      <c r="AA268" s="291">
        <f>IF(AA149="kW",SUMPRODUCT(N150:N255,Q150:Q255,AA150:AA255),SUMPRODUCT(F150:F255,AA150:AA255))</f>
        <v>0</v>
      </c>
      <c r="AB268" s="291">
        <f>IF(AB149="kW",SUMPRODUCT(N150:N255,Q150:Q255,AB150:AB255),SUMPRODUCT(F150:F255,AB150:AB255))</f>
        <v>458.07726631086251</v>
      </c>
      <c r="AC268" s="291">
        <f>IF(AC149="kW",SUMPRODUCT(N150:N255,Q150:Q255,AC150:AC255),SUMPRODUCT(F150:F255, AC150:AC255))</f>
        <v>3732.0686537774191</v>
      </c>
      <c r="AD268" s="291">
        <f>IF(AD149="kW",SUMPRODUCT(N150:N255,Q150:Q255,AD150:AD255),SUMPRODUCT(F150:F255, AD150:AD255))</f>
        <v>0</v>
      </c>
      <c r="AE268" s="291">
        <f>IF(AE149="kW",SUMPRODUCT(N150:N255,Q150:Q255,AE150:AE255),SUMPRODUCT(F150:F255,AE150:AE255))</f>
        <v>0</v>
      </c>
      <c r="AF268" s="291">
        <f>IF(AF149="kW",SUMPRODUCT(N150:N255,Q150:Q255,AF150:AF255),SUMPRODUCT(F150:F255,AF150:AF255))</f>
        <v>0</v>
      </c>
      <c r="AG268" s="340">
        <f>'8.  Streetlighting'!F40</f>
        <v>337.57679999999999</v>
      </c>
      <c r="AH268" s="291">
        <f>IF(AH149="kW",SUMPRODUCT(N150:N255,Q150:Q255,AH150:AH255),SUMPRODUCT(F150:F255,AH150:AH255))</f>
        <v>0</v>
      </c>
      <c r="AI268" s="291">
        <f>IF(AI149="kW",SUMPRODUCT(N150:N255,Q150:Q255,AI150:AI255),SUMPRODUCT(F150:F255,AI150:AI255))</f>
        <v>0</v>
      </c>
      <c r="AJ268" s="291">
        <f>IF(AJ149="kW",SUMPRODUCT(N150:N255,Q150:Q255,AJ150:AJ255),SUMPRODUCT(F150:F255,AJ150:AJ255))</f>
        <v>0</v>
      </c>
      <c r="AK268" s="291">
        <f>IF(AK149="kW",SUMPRODUCT(N150:N255,Q150:Q255,AK150:AK255),SUMPRODUCT(F150:F255,AK150:AK255))</f>
        <v>0</v>
      </c>
      <c r="AL268" s="291">
        <f>IF(AL149="kW",SUMPRODUCT(N150:N255,Q150:Q255,AL150:AL255),SUMPRODUCT(F150:F255,AL150:AL255))</f>
        <v>0</v>
      </c>
      <c r="AM268" s="337"/>
    </row>
    <row r="269" spans="1:41" ht="15">
      <c r="B269" s="324" t="s">
        <v>189</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SUMPRODUCT(G150:G255,Y150:Y255)</f>
        <v>370786.74397288589</v>
      </c>
      <c r="Z269" s="291">
        <f>SUMPRODUCT(G150:G255,Z150:Z255)</f>
        <v>467492.92396173452</v>
      </c>
      <c r="AA269" s="291">
        <f>IF(AA149="kW",SUMPRODUCT(N150:N255,R150:R255,AA150:AA255),SUMPRODUCT(G150:G255,AA150:AA255))</f>
        <v>0</v>
      </c>
      <c r="AB269" s="291">
        <f>IF(AB149="kW",SUMPRODUCT(N150:N255,R150:R255,AB150:AB255),SUMPRODUCT(G150:G255,AB150:AB255))</f>
        <v>432.49216278774969</v>
      </c>
      <c r="AC269" s="291">
        <f>IF(AC149="kW",SUMPRODUCT(N150:N255,R150:R255,AC150:AC255),SUMPRODUCT(G150:G255, AC150:AC255))</f>
        <v>3587.5799524987542</v>
      </c>
      <c r="AD269" s="291">
        <f>IF(AD149="kW",SUMPRODUCT(N150:N255,R150:R255,AD150:AD255),SUMPRODUCT(G150:G255, AD150:AD255))</f>
        <v>0</v>
      </c>
      <c r="AE269" s="291">
        <f>IF(AE149="kW",SUMPRODUCT(N150:N255,R150:R255,AE150:AE255),SUMPRODUCT(G150:G255,AE150:AE255))</f>
        <v>0</v>
      </c>
      <c r="AF269" s="291">
        <f>IF(AF149="kW",SUMPRODUCT(N150:N255,R150:R255,AF150:AF255),SUMPRODUCT(G150:G255,AF150:AF255))</f>
        <v>0</v>
      </c>
      <c r="AG269" s="340">
        <f>'8.  Streetlighting'!F41</f>
        <v>337.57679999999999</v>
      </c>
      <c r="AH269" s="291">
        <f>IF(AH149="kW",SUMPRODUCT(N150:N255,R150:R255,AH150:AH255),SUMPRODUCT(G150:G255,AH150:AH255))</f>
        <v>0</v>
      </c>
      <c r="AI269" s="291">
        <f>IF(AI149="kW",SUMPRODUCT(N150:N255,R150:R255,AI150:AI255),SUMPRODUCT(G150:G255,AI150:AI255))</f>
        <v>0</v>
      </c>
      <c r="AJ269" s="291">
        <f>IF(AJ149="kW",SUMPRODUCT(N150:N255,R150:R255,AJ150:AJ255),SUMPRODUCT(G150:G255,AJ150:AJ255))</f>
        <v>0</v>
      </c>
      <c r="AK269" s="291">
        <f>IF(AK149="kW",SUMPRODUCT(N150:N255,R150:R255,AK150:AK255),SUMPRODUCT(G150:G255,AK150:AK255))</f>
        <v>0</v>
      </c>
      <c r="AL269" s="291">
        <f>IF(AL149="kW",SUMPRODUCT(N150:N255,R150:R255,AL150:AL255),SUMPRODUCT(G150:G255,AL150:AL255))</f>
        <v>0</v>
      </c>
      <c r="AM269" s="337"/>
    </row>
    <row r="270" spans="1:41" ht="15">
      <c r="B270" s="324" t="s">
        <v>190</v>
      </c>
      <c r="C270" s="356"/>
      <c r="D270" s="279"/>
      <c r="E270" s="279"/>
      <c r="F270" s="279"/>
      <c r="G270" s="279"/>
      <c r="H270" s="279"/>
      <c r="I270" s="279"/>
      <c r="J270" s="279"/>
      <c r="K270" s="279"/>
      <c r="L270" s="279"/>
      <c r="M270" s="279"/>
      <c r="N270" s="279"/>
      <c r="O270" s="357"/>
      <c r="P270" s="279"/>
      <c r="Q270" s="279"/>
      <c r="R270" s="279"/>
      <c r="S270" s="304"/>
      <c r="T270" s="309"/>
      <c r="U270" s="309"/>
      <c r="V270" s="279"/>
      <c r="W270" s="279"/>
      <c r="X270" s="309"/>
      <c r="Y270" s="291">
        <f>SUMPRODUCT(H150:H255,Y150:Y255)</f>
        <v>301359.79295052704</v>
      </c>
      <c r="Z270" s="291">
        <f>SUMPRODUCT(H150:H255,Z150:Z255)</f>
        <v>466139.44593193551</v>
      </c>
      <c r="AA270" s="291">
        <f>IF(AA149="kW",SUMPRODUCT(N150:N255,S150:S255,AA150:AA255),SUMPRODUCT(H150:H255,AA150:AA255))</f>
        <v>0</v>
      </c>
      <c r="AB270" s="291">
        <f>IF(AB149="kW",SUMPRODUCT(N150:N255,S150:S255,AB150:AB255),SUMPRODUCT(H150:H255,AB150:AB255))</f>
        <v>432.49216278774969</v>
      </c>
      <c r="AC270" s="291">
        <f>IF(AC149="kW",SUMPRODUCT(N150:N255,S150:S255,AC150:AC255),SUMPRODUCT(H150:H255, AC150:AC255))</f>
        <v>3587.5799524987542</v>
      </c>
      <c r="AD270" s="291">
        <f>IF(AD149="kW",SUMPRODUCT(N150:N255,S150:S255,AD150:AD255),SUMPRODUCT(H150:H255, AD150:AD255))</f>
        <v>0</v>
      </c>
      <c r="AE270" s="291">
        <f>IF(AE149="kW",SUMPRODUCT(N150:N255,S150:S255,AE150:AE255),SUMPRODUCT(H150:H255,AE150:AE255))</f>
        <v>0</v>
      </c>
      <c r="AF270" s="291">
        <f>IF(AF149="kW",SUMPRODUCT(N150:N255,S150:S255,AF150:AF255),SUMPRODUCT(H150:H255,AF150:AF255))</f>
        <v>0</v>
      </c>
      <c r="AG270" s="340">
        <f>'8.  Streetlighting'!F42</f>
        <v>337.57679999999999</v>
      </c>
      <c r="AH270" s="291">
        <f>IF(AH149="kW",SUMPRODUCT(N150:N255,S150:S255,AH150:AH255),SUMPRODUCT(H150:H255,AH150:AH255))</f>
        <v>0</v>
      </c>
      <c r="AI270" s="291">
        <f>IF(AI149="kW",SUMPRODUCT(N150:N255,S150:S255,AI150:AI255),SUMPRODUCT(H150:H255,AI150:AI255))</f>
        <v>0</v>
      </c>
      <c r="AJ270" s="291">
        <f>IF(AJ149="kW",SUMPRODUCT(N150:N255,S150:S255,AJ150:AJ255),SUMPRODUCT(H150:H255,AJ150:AJ255))</f>
        <v>0</v>
      </c>
      <c r="AK270" s="291">
        <f>IF(AK149="kW",SUMPRODUCT(N150:N255,S150:S255,AK150:AK255),SUMPRODUCT(H150:H255,AK150:AK255))</f>
        <v>0</v>
      </c>
      <c r="AL270" s="291">
        <f>IF(AL149="kW",SUMPRODUCT(N150:N255,S150:S255,AL150:AL255),SUMPRODUCT(H150:H255,AL150:AL255))</f>
        <v>0</v>
      </c>
      <c r="AM270" s="337"/>
    </row>
    <row r="271" spans="1:41" ht="15">
      <c r="B271" s="324" t="s">
        <v>191</v>
      </c>
      <c r="C271" s="356"/>
      <c r="D271" s="279"/>
      <c r="E271" s="279"/>
      <c r="F271" s="279"/>
      <c r="G271" s="279"/>
      <c r="H271" s="279"/>
      <c r="I271" s="279"/>
      <c r="J271" s="279"/>
      <c r="K271" s="279"/>
      <c r="L271" s="279"/>
      <c r="M271" s="279"/>
      <c r="N271" s="279"/>
      <c r="O271" s="357"/>
      <c r="P271" s="279"/>
      <c r="Q271" s="279"/>
      <c r="R271" s="279"/>
      <c r="S271" s="304"/>
      <c r="T271" s="309"/>
      <c r="U271" s="309"/>
      <c r="V271" s="279"/>
      <c r="W271" s="279"/>
      <c r="X271" s="309"/>
      <c r="Y271" s="291">
        <f>SUMPRODUCT(I150:I255,Y150:Y255)</f>
        <v>212725.14830847882</v>
      </c>
      <c r="Z271" s="291">
        <f>SUMPRODUCT(I150:I255,Z150:Z255)</f>
        <v>277278.51463458774</v>
      </c>
      <c r="AA271" s="291">
        <f>IF(AA149="kW",SUMPRODUCT(N150:N255,T150:T255,AA150:AA255),SUMPRODUCT(I150:I255,AA150:AA255))</f>
        <v>0</v>
      </c>
      <c r="AB271" s="291">
        <f>IF(AB149="kW",SUMPRODUCT(N150:N255,T150:T255,AB150:AB255),SUMPRODUCT(I150:I255,AB150:AB255))</f>
        <v>414.75180494052097</v>
      </c>
      <c r="AC271" s="291">
        <f>IF(AC149="kW",SUMPRODUCT(N150:N255,T150:T255,AC150:AC255),SUMPRODUCT(I150:I255, AC150:AC255))</f>
        <v>3487.3934801927398</v>
      </c>
      <c r="AD271" s="291">
        <f>IF(AD149="kW",SUMPRODUCT(N150:N255,T150:T255,AD150:AD255),SUMPRODUCT(I150:I255, AD150:AD255))</f>
        <v>0</v>
      </c>
      <c r="AE271" s="291">
        <f>IF(AE149="kW",SUMPRODUCT(N150:N255,T150:T255,AE150:AE255),SUMPRODUCT(I150:I255,AE150:AE255))</f>
        <v>0</v>
      </c>
      <c r="AF271" s="291">
        <f>IF(AF149="kW",SUMPRODUCT(N150:N255,T150:T255,AF150:AF255),SUMPRODUCT(I150:I255,AF150:AF255))</f>
        <v>0</v>
      </c>
      <c r="AG271" s="340">
        <f>'8.  Streetlighting'!F43</f>
        <v>337.57679999999999</v>
      </c>
      <c r="AH271" s="291">
        <f>IF(AH149="kW",SUMPRODUCT(N150:N255,T150:T255,AH150:AH255),SUMPRODUCT(I150:I255,AH150:AH255))</f>
        <v>0</v>
      </c>
      <c r="AI271" s="291">
        <f>IF(AI149="kW",SUMPRODUCT(N150:N255,T150:T255,AI150:AI255),SUMPRODUCT(I150:I255,AI150:AI255))</f>
        <v>0</v>
      </c>
      <c r="AJ271" s="291">
        <f>IF(AJ149="kW",SUMPRODUCT(N150:N255,T150:T255,AJ150:AJ255),SUMPRODUCT(I150:I255,AJ150:AJ255))</f>
        <v>0</v>
      </c>
      <c r="AK271" s="291">
        <f>IF(AK149="kW",SUMPRODUCT(N150:N255,T150:T255,AK150:AK255),SUMPRODUCT(I150:I255,AK150:AK255))</f>
        <v>0</v>
      </c>
      <c r="AL271" s="291">
        <f>IF(AL149="kW",SUMPRODUCT(N150:N255,T150:T255,AL150:AL255),SUMPRODUCT(I150:I255,AL150:AL255))</f>
        <v>0</v>
      </c>
      <c r="AM271" s="337"/>
    </row>
    <row r="272" spans="1:41" ht="15">
      <c r="B272" s="324" t="s">
        <v>192</v>
      </c>
      <c r="C272" s="356"/>
      <c r="D272" s="309"/>
      <c r="E272" s="309"/>
      <c r="F272" s="309"/>
      <c r="G272" s="309"/>
      <c r="H272" s="309"/>
      <c r="I272" s="309"/>
      <c r="J272" s="309"/>
      <c r="K272" s="309"/>
      <c r="L272" s="309"/>
      <c r="M272" s="309"/>
      <c r="N272" s="309"/>
      <c r="O272" s="357"/>
      <c r="P272" s="309"/>
      <c r="Q272" s="309"/>
      <c r="R272" s="309"/>
      <c r="S272" s="304"/>
      <c r="T272" s="309"/>
      <c r="U272" s="309"/>
      <c r="V272" s="309"/>
      <c r="W272" s="309"/>
      <c r="X272" s="309"/>
      <c r="Y272" s="291">
        <f>SUMPRODUCT(J150:J255,Y150:Y255)</f>
        <v>0</v>
      </c>
      <c r="Z272" s="291">
        <f>SUMPRODUCT(J150:J255,Z150:Z255)</f>
        <v>0</v>
      </c>
      <c r="AA272" s="291">
        <f>IF(AA149="kW",SUMPRODUCT(N150:N255,U150:U255,AA150:AA255),SUMPRODUCT(J150:J255,AA150:AA255))</f>
        <v>0</v>
      </c>
      <c r="AB272" s="291">
        <f>IF(AB149="kW",SUMPRODUCT(N150:N255,U150:U255,AB150:AB255),SUMPRODUCT(J150:J255,AB150:AB255))</f>
        <v>0</v>
      </c>
      <c r="AC272" s="291">
        <f>IF(AC149="kW",SUMPRODUCT(N150:N255,U150:U255,AC150:AC255),SUMPRODUCT(J150:J255, AC150:AC255))</f>
        <v>0</v>
      </c>
      <c r="AD272" s="291">
        <f>IF(AD149="kW",SUMPRODUCT(N150:N255,U150:U255,AD150:AD255),SUMPRODUCT(J150:J255, AD150:AD255))</f>
        <v>0</v>
      </c>
      <c r="AE272" s="291">
        <f>IF(AE149="kW",SUMPRODUCT(N150:N255,U150:U255,AE150:AE255),SUMPRODUCT(J150:J255,AE150:AE255))</f>
        <v>0</v>
      </c>
      <c r="AF272" s="291">
        <f>IF(AF149="kW",SUMPRODUCT(N150:N255,U150:U255,AF150:AF255),SUMPRODUCT(J150:J255,AF150:AF255))</f>
        <v>0</v>
      </c>
      <c r="AG272" s="340">
        <f>'8.  Streetlighting'!F81</f>
        <v>0</v>
      </c>
      <c r="AH272" s="291">
        <f>IF(AH149="kW",SUMPRODUCT(N150:N255,U150:U255,AH150:AH255),SUMPRODUCT(J150:J255,AH150:AH255))</f>
        <v>0</v>
      </c>
      <c r="AI272" s="291">
        <f>IF(AI149="kW",SUMPRODUCT(N150:N255,U150:U255,AI150:AI255),SUMPRODUCT(J150:J255,AI150:AI255))</f>
        <v>0</v>
      </c>
      <c r="AJ272" s="291">
        <f>IF(AJ149="kW",SUMPRODUCT(N150:N255,U150:U255,AJ150:AJ255),SUMPRODUCT(J150:J255,AJ150:AJ255))</f>
        <v>0</v>
      </c>
      <c r="AK272" s="291">
        <f>IF(AK149="kW",SUMPRODUCT(N150:N255,U150:U255,AK150:AK255),SUMPRODUCT(J150:J255,AK150:AK255))</f>
        <v>0</v>
      </c>
      <c r="AL272" s="291">
        <f>IF(AL149="kW",SUMPRODUCT(N150:N255,U150:U255,AL150:AL255),SUMPRODUCT(J150:J255,AL150:AL255))</f>
        <v>0</v>
      </c>
      <c r="AM272" s="337"/>
    </row>
    <row r="273" spans="1:39" ht="15">
      <c r="B273" s="324" t="s">
        <v>193</v>
      </c>
      <c r="C273" s="356"/>
      <c r="D273" s="335"/>
      <c r="E273" s="335"/>
      <c r="F273" s="335"/>
      <c r="G273" s="335"/>
      <c r="H273" s="335"/>
      <c r="I273" s="335"/>
      <c r="J273" s="335"/>
      <c r="K273" s="335"/>
      <c r="L273" s="335"/>
      <c r="M273" s="335"/>
      <c r="N273" s="335"/>
      <c r="O273" s="309"/>
      <c r="P273" s="279"/>
      <c r="Q273" s="279"/>
      <c r="R273" s="309"/>
      <c r="S273" s="304"/>
      <c r="T273" s="309"/>
      <c r="U273" s="309"/>
      <c r="V273" s="357"/>
      <c r="W273" s="357"/>
      <c r="X273" s="309"/>
      <c r="Y273" s="291">
        <f>SUMPRODUCT(K150:K255,Y150:Y255)</f>
        <v>0</v>
      </c>
      <c r="Z273" s="291">
        <f>SUMPRODUCT(K150:K255,Z150:Z255)</f>
        <v>0</v>
      </c>
      <c r="AA273" s="291">
        <f>IF(AA149="kW",SUMPRODUCT(N150:N255,V150:V255,AA150:AA255),SUMPRODUCT(K150:K255,AA150:AA255))</f>
        <v>0</v>
      </c>
      <c r="AB273" s="291">
        <f>IF(AB149="kW",SUMPRODUCT(N150:N255,V150:V255,AB150:AB255),SUMPRODUCT(K150:K255,AB150:AB255))</f>
        <v>0</v>
      </c>
      <c r="AC273" s="291">
        <f>IF(AC149="kW",SUMPRODUCT(N150:N255,V150:V255,AC150:AC255),SUMPRODUCT(K150:K255, AC150:AC255))</f>
        <v>0</v>
      </c>
      <c r="AD273" s="291">
        <f>IF(AD149="kW",SUMPRODUCT(N150:N255,V150:V255,AD150:AD255),SUMPRODUCT(K150:K255, AD150:AD255))</f>
        <v>0</v>
      </c>
      <c r="AE273" s="291">
        <f>IF(AE149="kW",SUMPRODUCT(N150:N255,V150:V255,AE150:AE255),SUMPRODUCT(K150:K255,AE150:AE255))</f>
        <v>0</v>
      </c>
      <c r="AF273" s="291">
        <f>IF(AF149="kW",SUMPRODUCT(N150:N255,V150:V255,AF150:AF255),SUMPRODUCT(K150:K255,AF150:AF255))</f>
        <v>0</v>
      </c>
      <c r="AG273" s="291">
        <f>IF(AG149="kW",SUMPRODUCT(N150:N255,V150:V255,AG150:AG255),SUMPRODUCT(K150:K255,AG150:AG255))</f>
        <v>0</v>
      </c>
      <c r="AH273" s="291">
        <f>IF(AH149="kW",SUMPRODUCT(N150:N255,V150:V255,AH150:AH255),SUMPRODUCT(K150:K255,AH150:AH255))</f>
        <v>0</v>
      </c>
      <c r="AI273" s="291">
        <f>IF(AI149="kW",SUMPRODUCT(N150:N255,V150:V255,AI150:AI255),SUMPRODUCT(K150:K255,AI150:AI255))</f>
        <v>0</v>
      </c>
      <c r="AJ273" s="291">
        <f>IF(AJ149="kW",SUMPRODUCT(N150:N255,V150:V255,AJ150:AJ255),SUMPRODUCT(K150:K255,AJ150:AJ255))</f>
        <v>0</v>
      </c>
      <c r="AK273" s="291">
        <f>IF(AK149="kW",SUMPRODUCT(N150:N255,V150:V255,AK150:AK255),SUMPRODUCT(K150:K255,AK150:AK255))</f>
        <v>0</v>
      </c>
      <c r="AL273" s="291">
        <f>IF(AL149="kW",SUMPRODUCT(N150:N255,V150:V255,AL150:AL255),SUMPRODUCT(K150:K255,AL150:AL255))</f>
        <v>0</v>
      </c>
      <c r="AM273" s="337"/>
    </row>
    <row r="274" spans="1:39" ht="15">
      <c r="B274" s="381" t="s">
        <v>194</v>
      </c>
      <c r="C274" s="359"/>
      <c r="D274" s="382"/>
      <c r="E274" s="382"/>
      <c r="F274" s="382"/>
      <c r="G274" s="382"/>
      <c r="H274" s="382"/>
      <c r="I274" s="382"/>
      <c r="J274" s="382"/>
      <c r="K274" s="382"/>
      <c r="L274" s="382"/>
      <c r="M274" s="382"/>
      <c r="N274" s="382"/>
      <c r="O274" s="383"/>
      <c r="P274" s="384"/>
      <c r="Q274" s="384"/>
      <c r="R274" s="385"/>
      <c r="S274" s="364"/>
      <c r="T274" s="385"/>
      <c r="U274" s="385"/>
      <c r="V274" s="383"/>
      <c r="W274" s="383"/>
      <c r="X274" s="385"/>
      <c r="Y274" s="326">
        <f>SUMPRODUCT(L150:L255,Y150:Y255)</f>
        <v>0</v>
      </c>
      <c r="Z274" s="326">
        <f>SUMPRODUCT(L150:L255,Z150:Z255)</f>
        <v>0</v>
      </c>
      <c r="AA274" s="326">
        <f>IF(AA149="kW",SUMPRODUCT(N150:N255,W150:W255,AA150:AA255),SUMPRODUCT(L150:L255,AA150:AA255))</f>
        <v>0</v>
      </c>
      <c r="AB274" s="326">
        <f>IF(AB149="kW",SUMPRODUCT(N150:N255,W150:W255,AB150:AB255),SUMPRODUCT(L150:L255,AB150:AB255))</f>
        <v>0</v>
      </c>
      <c r="AC274" s="326">
        <f>IF(AC149="kW",SUMPRODUCT(N150:N255,W150:W255,AC150:AC255),SUMPRODUCT(L150:L255, AC150:AC255))</f>
        <v>0</v>
      </c>
      <c r="AD274" s="326">
        <f>IF(AD149="kW",SUMPRODUCT(N150:N255,W150:W255,AD150:AD255),SUMPRODUCT(L150:L255, AD150:AD255))</f>
        <v>0</v>
      </c>
      <c r="AE274" s="326">
        <f>IF(AE149="kW",SUMPRODUCT(N150:N255,W150:W255,AE150:AE255),SUMPRODUCT(L150:L255,AE150:AE255))</f>
        <v>0</v>
      </c>
      <c r="AF274" s="326">
        <f>IF(AF149="kW",SUMPRODUCT(N150:N255,W150:W255,AF150:AF255),SUMPRODUCT(L150:L255,AF150:AF255))</f>
        <v>0</v>
      </c>
      <c r="AG274" s="326">
        <f>IF(AG149="kW",SUMPRODUCT(N150:N255,W150:W255,AG150:AG255),SUMPRODUCT(L150:L255,AG150:AG255))</f>
        <v>0</v>
      </c>
      <c r="AH274" s="326">
        <f>IF(AH149="kW",SUMPRODUCT(N150:N255,W150:W255,AH150:AH255),SUMPRODUCT(L150:L255,AH150:AH255))</f>
        <v>0</v>
      </c>
      <c r="AI274" s="326">
        <f>IF(AI149="kW",SUMPRODUCT(N150:N255,W150:W255,AI150:AI255),SUMPRODUCT(L150:L255,AI150:AI255))</f>
        <v>0</v>
      </c>
      <c r="AJ274" s="326">
        <f>IF(AJ149="kW",SUMPRODUCT(N150:N255,W150:W255,AJ150:AJ255),SUMPRODUCT(L150:L255,AJ150:AJ255))</f>
        <v>0</v>
      </c>
      <c r="AK274" s="326">
        <f>IF(AK149="kW",SUMPRODUCT(N150:N255,W150:W255,AK150:AK255),SUMPRODUCT(L150:L255,AK150:AK255))</f>
        <v>0</v>
      </c>
      <c r="AL274" s="326">
        <f>IF(AL149="kW",SUMPRODUCT(N150:N255,W150:W255,AL150:AL255),SUMPRODUCT(L150:L255,AL150:AL255))</f>
        <v>0</v>
      </c>
      <c r="AM274" s="386"/>
    </row>
    <row r="275" spans="1:39" ht="18.75" customHeight="1">
      <c r="B275" s="368" t="s">
        <v>741</v>
      </c>
      <c r="C275" s="387"/>
      <c r="D275" s="388"/>
      <c r="E275" s="388"/>
      <c r="F275" s="388"/>
      <c r="G275" s="388"/>
      <c r="H275" s="388"/>
      <c r="I275" s="388"/>
      <c r="J275" s="388"/>
      <c r="K275" s="388"/>
      <c r="L275" s="388"/>
      <c r="M275" s="388"/>
      <c r="N275" s="388"/>
      <c r="O275" s="388"/>
      <c r="P275" s="388"/>
      <c r="Q275" s="388"/>
      <c r="R275" s="388"/>
      <c r="S275" s="371"/>
      <c r="T275" s="372"/>
      <c r="U275" s="388"/>
      <c r="V275" s="388"/>
      <c r="W275" s="388"/>
      <c r="X275" s="388"/>
      <c r="Y275" s="389"/>
      <c r="Z275" s="389"/>
      <c r="AA275" s="389"/>
      <c r="AB275" s="389"/>
      <c r="AC275" s="389"/>
      <c r="AD275" s="389"/>
      <c r="AE275" s="389"/>
      <c r="AF275" s="389"/>
      <c r="AG275" s="389"/>
      <c r="AH275" s="389"/>
      <c r="AI275" s="389"/>
      <c r="AJ275" s="389"/>
      <c r="AK275" s="389"/>
      <c r="AL275" s="389"/>
      <c r="AM275" s="389"/>
    </row>
    <row r="276" spans="1:39">
      <c r="E276" s="390"/>
      <c r="F276" s="390"/>
      <c r="G276" s="390"/>
      <c r="H276" s="390"/>
      <c r="I276" s="390"/>
      <c r="J276" s="390"/>
      <c r="K276" s="390"/>
      <c r="L276" s="390"/>
      <c r="M276" s="390"/>
      <c r="N276" s="390"/>
      <c r="O276" s="390"/>
      <c r="P276" s="390"/>
      <c r="Q276" s="390"/>
      <c r="R276" s="390"/>
      <c r="S276" s="390"/>
      <c r="T276" s="390"/>
      <c r="U276" s="390"/>
      <c r="V276" s="390"/>
      <c r="W276" s="390"/>
      <c r="X276" s="390"/>
      <c r="Y276" s="256"/>
      <c r="Z276" s="256"/>
      <c r="AA276" s="256"/>
      <c r="AB276" s="256"/>
      <c r="AC276" s="256"/>
      <c r="AD276" s="256"/>
      <c r="AE276" s="256"/>
      <c r="AF276" s="256"/>
      <c r="AG276" s="256"/>
      <c r="AH276" s="256"/>
      <c r="AI276" s="256"/>
      <c r="AJ276" s="256"/>
      <c r="AK276" s="256"/>
      <c r="AL276" s="256"/>
    </row>
    <row r="277" spans="1:39" ht="15.6">
      <c r="B277" s="280" t="s">
        <v>248</v>
      </c>
      <c r="C277" s="281"/>
      <c r="D277" s="592" t="s">
        <v>525</v>
      </c>
      <c r="E277" s="590"/>
      <c r="O277" s="281"/>
      <c r="Y277" s="270"/>
      <c r="Z277" s="267"/>
      <c r="AA277" s="267"/>
      <c r="AB277" s="267"/>
      <c r="AC277" s="267"/>
      <c r="AD277" s="267"/>
      <c r="AE277" s="267"/>
      <c r="AF277" s="267"/>
      <c r="AG277" s="267"/>
      <c r="AH277" s="267"/>
      <c r="AI277" s="267"/>
      <c r="AJ277" s="267"/>
      <c r="AK277" s="267"/>
      <c r="AL277" s="267"/>
      <c r="AM277" s="282"/>
    </row>
    <row r="278" spans="1:39" ht="33" customHeight="1">
      <c r="B278" s="854" t="s">
        <v>211</v>
      </c>
      <c r="C278" s="856" t="s">
        <v>33</v>
      </c>
      <c r="D278" s="284" t="s">
        <v>421</v>
      </c>
      <c r="E278" s="858" t="s">
        <v>209</v>
      </c>
      <c r="F278" s="859"/>
      <c r="G278" s="859"/>
      <c r="H278" s="859"/>
      <c r="I278" s="859"/>
      <c r="J278" s="859"/>
      <c r="K278" s="859"/>
      <c r="L278" s="859"/>
      <c r="M278" s="860"/>
      <c r="N278" s="864" t="s">
        <v>213</v>
      </c>
      <c r="O278" s="284" t="s">
        <v>422</v>
      </c>
      <c r="P278" s="858" t="s">
        <v>212</v>
      </c>
      <c r="Q278" s="859"/>
      <c r="R278" s="859"/>
      <c r="S278" s="859"/>
      <c r="T278" s="859"/>
      <c r="U278" s="859"/>
      <c r="V278" s="859"/>
      <c r="W278" s="859"/>
      <c r="X278" s="860"/>
      <c r="Y278" s="861" t="s">
        <v>243</v>
      </c>
      <c r="Z278" s="862"/>
      <c r="AA278" s="862"/>
      <c r="AB278" s="862"/>
      <c r="AC278" s="862"/>
      <c r="AD278" s="862"/>
      <c r="AE278" s="862"/>
      <c r="AF278" s="862"/>
      <c r="AG278" s="862"/>
      <c r="AH278" s="862"/>
      <c r="AI278" s="862"/>
      <c r="AJ278" s="862"/>
      <c r="AK278" s="862"/>
      <c r="AL278" s="862"/>
      <c r="AM278" s="863"/>
    </row>
    <row r="279" spans="1:39" ht="60.75" customHeight="1">
      <c r="B279" s="855"/>
      <c r="C279" s="857"/>
      <c r="D279" s="285">
        <v>2013</v>
      </c>
      <c r="E279" s="285">
        <v>2014</v>
      </c>
      <c r="F279" s="285">
        <v>2015</v>
      </c>
      <c r="G279" s="285">
        <v>2016</v>
      </c>
      <c r="H279" s="285">
        <v>2017</v>
      </c>
      <c r="I279" s="285">
        <v>2018</v>
      </c>
      <c r="J279" s="285">
        <v>2019</v>
      </c>
      <c r="K279" s="285">
        <v>2020</v>
      </c>
      <c r="L279" s="285">
        <v>2021</v>
      </c>
      <c r="M279" s="285">
        <v>2022</v>
      </c>
      <c r="N279" s="865"/>
      <c r="O279" s="285">
        <v>2013</v>
      </c>
      <c r="P279" s="285">
        <v>2014</v>
      </c>
      <c r="Q279" s="285">
        <v>2015</v>
      </c>
      <c r="R279" s="285">
        <v>2016</v>
      </c>
      <c r="S279" s="285">
        <v>2017</v>
      </c>
      <c r="T279" s="285">
        <v>2018</v>
      </c>
      <c r="U279" s="285">
        <v>2019</v>
      </c>
      <c r="V279" s="285">
        <v>2020</v>
      </c>
      <c r="W279" s="285">
        <v>2021</v>
      </c>
      <c r="X279" s="285">
        <v>2022</v>
      </c>
      <c r="Y279" s="285" t="str">
        <f>'1.  LRAMVA Summary'!D52</f>
        <v>Residential</v>
      </c>
      <c r="Z279" s="285" t="str">
        <f>'1.  LRAMVA Summary'!E52</f>
        <v>GS&lt;50 kW</v>
      </c>
      <c r="AA279" s="285" t="str">
        <f>'1.  LRAMVA Summary'!F52</f>
        <v>GS&gt;50 to 999 kW</v>
      </c>
      <c r="AB279" s="285" t="str">
        <f>'1.  LRAMVA Summary'!G52</f>
        <v>Intermediate</v>
      </c>
      <c r="AC279" s="285" t="str">
        <f>'1.  LRAMVA Summary'!H52</f>
        <v>Large Use</v>
      </c>
      <c r="AD279" s="285" t="str">
        <f>'1.  LRAMVA Summary'!I52</f>
        <v>Embedded Distributor</v>
      </c>
      <c r="AE279" s="285" t="str">
        <f>'1.  LRAMVA Summary'!J52</f>
        <v>Unmetered Scattered Load</v>
      </c>
      <c r="AF279" s="285" t="str">
        <f>'1.  LRAMVA Summary'!K52</f>
        <v>Sentinel Lighting</v>
      </c>
      <c r="AG279" s="285" t="str">
        <f>'1.  LRAMVA Summary'!L52</f>
        <v>Street Lighting</v>
      </c>
      <c r="AH279" s="285" t="str">
        <f>'1.  LRAMVA Summary'!M52</f>
        <v/>
      </c>
      <c r="AI279" s="285" t="str">
        <f>'1.  LRAMVA Summary'!N52</f>
        <v/>
      </c>
      <c r="AJ279" s="285" t="str">
        <f>'1.  LRAMVA Summary'!O52</f>
        <v/>
      </c>
      <c r="AK279" s="285" t="str">
        <f>'1.  LRAMVA Summary'!P52</f>
        <v/>
      </c>
      <c r="AL279" s="285" t="str">
        <f>'1.  LRAMVA Summary'!Q52</f>
        <v/>
      </c>
      <c r="AM279" s="287" t="str">
        <f>'1.  LRAMVA Summary'!R52</f>
        <v>Total</v>
      </c>
    </row>
    <row r="280" spans="1:39" ht="15" customHeight="1">
      <c r="A280" s="510"/>
      <c r="B280" s="288" t="s">
        <v>0</v>
      </c>
      <c r="C280" s="289"/>
      <c r="D280" s="289"/>
      <c r="E280" s="289"/>
      <c r="F280" s="289"/>
      <c r="G280" s="289"/>
      <c r="H280" s="289"/>
      <c r="I280" s="289"/>
      <c r="J280" s="289"/>
      <c r="K280" s="289"/>
      <c r="L280" s="289"/>
      <c r="M280" s="289"/>
      <c r="N280" s="290"/>
      <c r="O280" s="289"/>
      <c r="P280" s="289"/>
      <c r="Q280" s="289"/>
      <c r="R280" s="289"/>
      <c r="S280" s="289"/>
      <c r="T280" s="289"/>
      <c r="U280" s="289"/>
      <c r="V280" s="289"/>
      <c r="W280" s="289"/>
      <c r="X280" s="289"/>
      <c r="Y280" s="291" t="str">
        <f>'1.  LRAMVA Summary'!D53</f>
        <v>kWh</v>
      </c>
      <c r="Z280" s="291" t="str">
        <f>'1.  LRAMVA Summary'!E53</f>
        <v>kWh</v>
      </c>
      <c r="AA280" s="291" t="str">
        <f>'1.  LRAMVA Summary'!F53</f>
        <v>kW</v>
      </c>
      <c r="AB280" s="291" t="str">
        <f>'1.  LRAMVA Summary'!G53</f>
        <v>kW</v>
      </c>
      <c r="AC280" s="291" t="str">
        <f>'1.  LRAMVA Summary'!H53</f>
        <v>kW</v>
      </c>
      <c r="AD280" s="291" t="str">
        <f>'1.  LRAMVA Summary'!I53</f>
        <v>kW</v>
      </c>
      <c r="AE280" s="291" t="str">
        <f>'1.  LRAMVA Summary'!J53</f>
        <v>kWh</v>
      </c>
      <c r="AF280" s="291" t="str">
        <f>'1.  LRAMVA Summary'!K53</f>
        <v>kW</v>
      </c>
      <c r="AG280" s="291" t="str">
        <f>'1.  LRAMVA Summary'!L53</f>
        <v>kW</v>
      </c>
      <c r="AH280" s="291">
        <f>'1.  LRAMVA Summary'!M53</f>
        <v>0</v>
      </c>
      <c r="AI280" s="291">
        <f>'1.  LRAMVA Summary'!N53</f>
        <v>0</v>
      </c>
      <c r="AJ280" s="291">
        <f>'1.  LRAMVA Summary'!O53</f>
        <v>0</v>
      </c>
      <c r="AK280" s="291">
        <f>'1.  LRAMVA Summary'!P53</f>
        <v>0</v>
      </c>
      <c r="AL280" s="291">
        <f>'1.  LRAMVA Summary'!Q53</f>
        <v>0</v>
      </c>
      <c r="AM280" s="292"/>
    </row>
    <row r="281" spans="1:39" ht="15" outlineLevel="1">
      <c r="A281" s="509">
        <v>1</v>
      </c>
      <c r="B281" s="294" t="s">
        <v>1</v>
      </c>
      <c r="C281" s="291" t="s">
        <v>25</v>
      </c>
      <c r="D281" s="295">
        <v>86185.252999999997</v>
      </c>
      <c r="E281" s="295">
        <v>86185.253018723335</v>
      </c>
      <c r="F281" s="295">
        <v>86185.253018723335</v>
      </c>
      <c r="G281" s="295">
        <v>86082.708500390334</v>
      </c>
      <c r="H281" s="295">
        <v>49974.916272482442</v>
      </c>
      <c r="I281" s="295"/>
      <c r="J281" s="295"/>
      <c r="K281" s="295"/>
      <c r="L281" s="295"/>
      <c r="M281" s="295"/>
      <c r="N281" s="291"/>
      <c r="O281" s="295">
        <v>12.813511676786709</v>
      </c>
      <c r="P281" s="295">
        <v>12.813511676786709</v>
      </c>
      <c r="Q281" s="295">
        <v>12.813511676786709</v>
      </c>
      <c r="R281" s="295">
        <v>12.708727646786709</v>
      </c>
      <c r="S281" s="295">
        <v>7.344753496868007</v>
      </c>
      <c r="T281" s="295"/>
      <c r="U281" s="295"/>
      <c r="V281" s="295"/>
      <c r="W281" s="295"/>
      <c r="X281" s="295"/>
      <c r="Y281" s="410">
        <v>1</v>
      </c>
      <c r="Z281" s="410"/>
      <c r="AA281" s="410"/>
      <c r="AB281" s="410"/>
      <c r="AC281" s="410"/>
      <c r="AD281" s="410"/>
      <c r="AE281" s="410"/>
      <c r="AF281" s="410"/>
      <c r="AG281" s="410"/>
      <c r="AH281" s="410"/>
      <c r="AI281" s="410"/>
      <c r="AJ281" s="410"/>
      <c r="AK281" s="410"/>
      <c r="AL281" s="410"/>
      <c r="AM281" s="296">
        <f>SUM(Y281:AL281)</f>
        <v>1</v>
      </c>
    </row>
    <row r="282" spans="1:39" ht="15" outlineLevel="1">
      <c r="B282" s="294" t="s">
        <v>249</v>
      </c>
      <c r="C282" s="291" t="s">
        <v>163</v>
      </c>
      <c r="D282" s="295"/>
      <c r="E282" s="295"/>
      <c r="F282" s="295"/>
      <c r="G282" s="295"/>
      <c r="H282" s="295"/>
      <c r="I282" s="295"/>
      <c r="J282" s="295"/>
      <c r="K282" s="295"/>
      <c r="L282" s="295"/>
      <c r="M282" s="295"/>
      <c r="N282" s="468"/>
      <c r="O282" s="295"/>
      <c r="P282" s="295"/>
      <c r="Q282" s="295"/>
      <c r="R282" s="295"/>
      <c r="S282" s="295"/>
      <c r="T282" s="295"/>
      <c r="U282" s="295"/>
      <c r="V282" s="295"/>
      <c r="W282" s="295"/>
      <c r="X282" s="295"/>
      <c r="Y282" s="411">
        <f>Y281</f>
        <v>1</v>
      </c>
      <c r="Z282" s="411">
        <f>Z281</f>
        <v>0</v>
      </c>
      <c r="AA282" s="411">
        <f t="shared" ref="AA282:AL282" si="77">AA281</f>
        <v>0</v>
      </c>
      <c r="AB282" s="411">
        <f t="shared" si="77"/>
        <v>0</v>
      </c>
      <c r="AC282" s="411">
        <f t="shared" si="77"/>
        <v>0</v>
      </c>
      <c r="AD282" s="411">
        <f t="shared" si="77"/>
        <v>0</v>
      </c>
      <c r="AE282" s="411">
        <f t="shared" si="77"/>
        <v>0</v>
      </c>
      <c r="AF282" s="411">
        <f t="shared" si="77"/>
        <v>0</v>
      </c>
      <c r="AG282" s="411">
        <f t="shared" si="77"/>
        <v>0</v>
      </c>
      <c r="AH282" s="411">
        <f t="shared" si="77"/>
        <v>0</v>
      </c>
      <c r="AI282" s="411">
        <f t="shared" si="77"/>
        <v>0</v>
      </c>
      <c r="AJ282" s="411">
        <f t="shared" si="77"/>
        <v>0</v>
      </c>
      <c r="AK282" s="411">
        <f t="shared" si="77"/>
        <v>0</v>
      </c>
      <c r="AL282" s="411">
        <f t="shared" si="77"/>
        <v>0</v>
      </c>
      <c r="AM282" s="297"/>
    </row>
    <row r="283" spans="1:39" ht="15.6" outlineLevel="1">
      <c r="A283" s="511"/>
      <c r="B283" s="298"/>
      <c r="C283" s="299"/>
      <c r="D283" s="299"/>
      <c r="E283" s="299"/>
      <c r="F283" s="299"/>
      <c r="G283" s="299"/>
      <c r="H283" s="299"/>
      <c r="I283" s="299"/>
      <c r="J283" s="299"/>
      <c r="K283" s="299"/>
      <c r="L283" s="299"/>
      <c r="M283" s="299"/>
      <c r="N283" s="303"/>
      <c r="O283" s="299"/>
      <c r="P283" s="299"/>
      <c r="Q283" s="299"/>
      <c r="R283" s="299"/>
      <c r="S283" s="299"/>
      <c r="T283" s="299"/>
      <c r="U283" s="299"/>
      <c r="V283" s="299"/>
      <c r="W283" s="299"/>
      <c r="X283" s="299"/>
      <c r="Y283" s="412"/>
      <c r="Z283" s="413"/>
      <c r="AA283" s="413"/>
      <c r="AB283" s="413"/>
      <c r="AC283" s="413"/>
      <c r="AD283" s="413"/>
      <c r="AE283" s="413"/>
      <c r="AF283" s="413"/>
      <c r="AG283" s="413"/>
      <c r="AH283" s="413"/>
      <c r="AI283" s="413"/>
      <c r="AJ283" s="413"/>
      <c r="AK283" s="413"/>
      <c r="AL283" s="413"/>
      <c r="AM283" s="302"/>
    </row>
    <row r="284" spans="1:39" ht="15" outlineLevel="1">
      <c r="A284" s="509">
        <v>2</v>
      </c>
      <c r="B284" s="294" t="s">
        <v>2</v>
      </c>
      <c r="C284" s="291" t="s">
        <v>25</v>
      </c>
      <c r="D284" s="295">
        <v>4802.7179999999998</v>
      </c>
      <c r="E284" s="295">
        <v>4802.7184129999996</v>
      </c>
      <c r="F284" s="295">
        <v>4802.7184129999996</v>
      </c>
      <c r="G284" s="295">
        <v>4802.7184129999996</v>
      </c>
      <c r="H284" s="295">
        <v>0</v>
      </c>
      <c r="I284" s="295"/>
      <c r="J284" s="295"/>
      <c r="K284" s="295"/>
      <c r="L284" s="295"/>
      <c r="M284" s="295"/>
      <c r="N284" s="291"/>
      <c r="O284" s="295">
        <v>2.6935232880000002</v>
      </c>
      <c r="P284" s="295">
        <v>2.6935232880000002</v>
      </c>
      <c r="Q284" s="295">
        <v>2.6935232880000002</v>
      </c>
      <c r="R284" s="295">
        <v>2.6935232880000002</v>
      </c>
      <c r="S284" s="295">
        <v>0</v>
      </c>
      <c r="T284" s="295"/>
      <c r="U284" s="295"/>
      <c r="V284" s="295"/>
      <c r="W284" s="295"/>
      <c r="X284" s="295"/>
      <c r="Y284" s="410">
        <v>1</v>
      </c>
      <c r="Z284" s="410"/>
      <c r="AA284" s="410"/>
      <c r="AB284" s="410"/>
      <c r="AC284" s="410"/>
      <c r="AD284" s="410"/>
      <c r="AE284" s="410"/>
      <c r="AF284" s="410"/>
      <c r="AG284" s="410"/>
      <c r="AH284" s="410"/>
      <c r="AI284" s="410"/>
      <c r="AJ284" s="410"/>
      <c r="AK284" s="410"/>
      <c r="AL284" s="410"/>
      <c r="AM284" s="296">
        <f>SUM(Y284:AL284)</f>
        <v>1</v>
      </c>
    </row>
    <row r="285" spans="1:39" ht="15" outlineLevel="1">
      <c r="B285" s="294" t="s">
        <v>249</v>
      </c>
      <c r="C285" s="291" t="s">
        <v>163</v>
      </c>
      <c r="D285" s="295"/>
      <c r="E285" s="295"/>
      <c r="F285" s="295"/>
      <c r="G285" s="295"/>
      <c r="H285" s="295"/>
      <c r="I285" s="295"/>
      <c r="J285" s="295"/>
      <c r="K285" s="295"/>
      <c r="L285" s="295"/>
      <c r="M285" s="295"/>
      <c r="N285" s="468"/>
      <c r="O285" s="295"/>
      <c r="P285" s="295"/>
      <c r="Q285" s="295"/>
      <c r="R285" s="295"/>
      <c r="S285" s="295"/>
      <c r="T285" s="295"/>
      <c r="U285" s="295"/>
      <c r="V285" s="295"/>
      <c r="W285" s="295"/>
      <c r="X285" s="295"/>
      <c r="Y285" s="411">
        <f>Y284</f>
        <v>1</v>
      </c>
      <c r="Z285" s="411">
        <f>Z284</f>
        <v>0</v>
      </c>
      <c r="AA285" s="411">
        <f t="shared" ref="AA285:AL285" si="78">AA284</f>
        <v>0</v>
      </c>
      <c r="AB285" s="411">
        <f t="shared" si="78"/>
        <v>0</v>
      </c>
      <c r="AC285" s="411">
        <f t="shared" si="78"/>
        <v>0</v>
      </c>
      <c r="AD285" s="411">
        <f t="shared" si="78"/>
        <v>0</v>
      </c>
      <c r="AE285" s="411">
        <f t="shared" si="78"/>
        <v>0</v>
      </c>
      <c r="AF285" s="411">
        <f t="shared" si="78"/>
        <v>0</v>
      </c>
      <c r="AG285" s="411">
        <f t="shared" si="78"/>
        <v>0</v>
      </c>
      <c r="AH285" s="411">
        <f t="shared" si="78"/>
        <v>0</v>
      </c>
      <c r="AI285" s="411">
        <f t="shared" si="78"/>
        <v>0</v>
      </c>
      <c r="AJ285" s="411">
        <f t="shared" si="78"/>
        <v>0</v>
      </c>
      <c r="AK285" s="411">
        <f t="shared" si="78"/>
        <v>0</v>
      </c>
      <c r="AL285" s="411">
        <f t="shared" si="78"/>
        <v>0</v>
      </c>
      <c r="AM285" s="297"/>
    </row>
    <row r="286" spans="1:39" ht="15.6" outlineLevel="1">
      <c r="A286" s="511"/>
      <c r="B286" s="298"/>
      <c r="C286" s="299"/>
      <c r="D286" s="304"/>
      <c r="E286" s="304"/>
      <c r="F286" s="304"/>
      <c r="G286" s="304"/>
      <c r="H286" s="304"/>
      <c r="I286" s="304"/>
      <c r="J286" s="304"/>
      <c r="K286" s="304"/>
      <c r="L286" s="304"/>
      <c r="M286" s="304"/>
      <c r="N286" s="303"/>
      <c r="O286" s="304"/>
      <c r="P286" s="304"/>
      <c r="Q286" s="304"/>
      <c r="R286" s="304"/>
      <c r="S286" s="304"/>
      <c r="T286" s="304"/>
      <c r="U286" s="304"/>
      <c r="V286" s="304"/>
      <c r="W286" s="304"/>
      <c r="X286" s="304"/>
      <c r="Y286" s="412"/>
      <c r="Z286" s="413"/>
      <c r="AA286" s="413"/>
      <c r="AB286" s="413"/>
      <c r="AC286" s="413"/>
      <c r="AD286" s="413"/>
      <c r="AE286" s="413"/>
      <c r="AF286" s="413"/>
      <c r="AG286" s="413"/>
      <c r="AH286" s="413"/>
      <c r="AI286" s="413"/>
      <c r="AJ286" s="413"/>
      <c r="AK286" s="413"/>
      <c r="AL286" s="413"/>
      <c r="AM286" s="302"/>
    </row>
    <row r="287" spans="1:39" ht="15" outlineLevel="1">
      <c r="A287" s="509">
        <v>3</v>
      </c>
      <c r="B287" s="294" t="s">
        <v>3</v>
      </c>
      <c r="C287" s="291" t="s">
        <v>25</v>
      </c>
      <c r="D287" s="295">
        <v>148403.55600000001</v>
      </c>
      <c r="E287" s="295">
        <v>148403.556116172</v>
      </c>
      <c r="F287" s="295">
        <v>148403.556116172</v>
      </c>
      <c r="G287" s="295">
        <v>148403.556116172</v>
      </c>
      <c r="H287" s="295">
        <v>148403.556116172</v>
      </c>
      <c r="I287" s="295"/>
      <c r="J287" s="295"/>
      <c r="K287" s="295"/>
      <c r="L287" s="295"/>
      <c r="M287" s="295"/>
      <c r="N287" s="291"/>
      <c r="O287" s="295">
        <v>82.487486367000002</v>
      </c>
      <c r="P287" s="295">
        <v>82.487486367000002</v>
      </c>
      <c r="Q287" s="295">
        <v>82.487486367000002</v>
      </c>
      <c r="R287" s="295">
        <v>82.487486367000002</v>
      </c>
      <c r="S287" s="295">
        <v>82.487486367000002</v>
      </c>
      <c r="T287" s="295"/>
      <c r="U287" s="295"/>
      <c r="V287" s="295"/>
      <c r="W287" s="295"/>
      <c r="X287" s="295"/>
      <c r="Y287" s="410">
        <v>1</v>
      </c>
      <c r="Z287" s="410"/>
      <c r="AA287" s="410"/>
      <c r="AB287" s="410"/>
      <c r="AC287" s="410"/>
      <c r="AD287" s="410"/>
      <c r="AE287" s="410"/>
      <c r="AF287" s="410"/>
      <c r="AG287" s="410"/>
      <c r="AH287" s="410"/>
      <c r="AI287" s="410"/>
      <c r="AJ287" s="410"/>
      <c r="AK287" s="410"/>
      <c r="AL287" s="410"/>
      <c r="AM287" s="296">
        <f>SUM(Y287:AL287)</f>
        <v>1</v>
      </c>
    </row>
    <row r="288" spans="1:39" ht="15" outlineLevel="1">
      <c r="B288" s="294" t="s">
        <v>249</v>
      </c>
      <c r="C288" s="291" t="s">
        <v>163</v>
      </c>
      <c r="D288" s="295">
        <v>10528.924266</v>
      </c>
      <c r="E288" s="295">
        <v>10528.924266</v>
      </c>
      <c r="F288" s="295">
        <v>10528.924266</v>
      </c>
      <c r="G288" s="295">
        <v>10528.924266</v>
      </c>
      <c r="H288" s="295">
        <v>10528.924266</v>
      </c>
      <c r="I288" s="295"/>
      <c r="J288" s="295"/>
      <c r="K288" s="295"/>
      <c r="L288" s="295"/>
      <c r="M288" s="295"/>
      <c r="N288" s="468"/>
      <c r="O288" s="295">
        <v>5.9221945959999998</v>
      </c>
      <c r="P288" s="295">
        <v>5.9221945959999998</v>
      </c>
      <c r="Q288" s="295">
        <v>5.9221945959999998</v>
      </c>
      <c r="R288" s="295">
        <v>5.9221945959999998</v>
      </c>
      <c r="S288" s="295">
        <v>5.9221945959999998</v>
      </c>
      <c r="T288" s="295"/>
      <c r="U288" s="295"/>
      <c r="V288" s="295"/>
      <c r="W288" s="295"/>
      <c r="X288" s="295"/>
      <c r="Y288" s="411">
        <f>Y287</f>
        <v>1</v>
      </c>
      <c r="Z288" s="411">
        <f>Z287</f>
        <v>0</v>
      </c>
      <c r="AA288" s="411">
        <f t="shared" ref="AA288:AL288" si="79">AA287</f>
        <v>0</v>
      </c>
      <c r="AB288" s="411">
        <f t="shared" si="79"/>
        <v>0</v>
      </c>
      <c r="AC288" s="411">
        <f t="shared" si="79"/>
        <v>0</v>
      </c>
      <c r="AD288" s="411">
        <f t="shared" si="79"/>
        <v>0</v>
      </c>
      <c r="AE288" s="411">
        <f t="shared" si="79"/>
        <v>0</v>
      </c>
      <c r="AF288" s="411">
        <f t="shared" si="79"/>
        <v>0</v>
      </c>
      <c r="AG288" s="411">
        <f t="shared" si="79"/>
        <v>0</v>
      </c>
      <c r="AH288" s="411">
        <f t="shared" si="79"/>
        <v>0</v>
      </c>
      <c r="AI288" s="411">
        <f t="shared" si="79"/>
        <v>0</v>
      </c>
      <c r="AJ288" s="411">
        <f t="shared" si="79"/>
        <v>0</v>
      </c>
      <c r="AK288" s="411">
        <f t="shared" si="79"/>
        <v>0</v>
      </c>
      <c r="AL288" s="411">
        <f t="shared" si="79"/>
        <v>0</v>
      </c>
      <c r="AM288" s="297"/>
    </row>
    <row r="289" spans="1:39" ht="15" outlineLevel="1">
      <c r="B289" s="294"/>
      <c r="C289" s="305"/>
      <c r="D289" s="291"/>
      <c r="E289" s="291"/>
      <c r="F289" s="291"/>
      <c r="G289" s="291"/>
      <c r="H289" s="291"/>
      <c r="I289" s="291"/>
      <c r="J289" s="291"/>
      <c r="K289" s="291"/>
      <c r="L289" s="291"/>
      <c r="M289" s="291"/>
      <c r="N289" s="283"/>
      <c r="O289" s="291"/>
      <c r="P289" s="291"/>
      <c r="Q289" s="291"/>
      <c r="R289" s="291"/>
      <c r="S289" s="291"/>
      <c r="T289" s="291"/>
      <c r="U289" s="291"/>
      <c r="V289" s="291"/>
      <c r="W289" s="291"/>
      <c r="X289" s="291"/>
      <c r="Y289" s="412"/>
      <c r="Z289" s="412"/>
      <c r="AA289" s="412"/>
      <c r="AB289" s="412"/>
      <c r="AC289" s="412"/>
      <c r="AD289" s="412"/>
      <c r="AE289" s="412"/>
      <c r="AF289" s="412"/>
      <c r="AG289" s="412"/>
      <c r="AH289" s="412"/>
      <c r="AI289" s="412"/>
      <c r="AJ289" s="412"/>
      <c r="AK289" s="412"/>
      <c r="AL289" s="412"/>
      <c r="AM289" s="306"/>
    </row>
    <row r="290" spans="1:39" ht="15" outlineLevel="1">
      <c r="A290" s="509">
        <v>4</v>
      </c>
      <c r="B290" s="294" t="s">
        <v>4</v>
      </c>
      <c r="C290" s="291" t="s">
        <v>25</v>
      </c>
      <c r="D290" s="295">
        <v>27246.738000000001</v>
      </c>
      <c r="E290" s="295">
        <v>27246.738404847001</v>
      </c>
      <c r="F290" s="295">
        <v>26196.761428029</v>
      </c>
      <c r="G290" s="295">
        <v>22194.062919538999</v>
      </c>
      <c r="H290" s="295">
        <v>22194.062919538999</v>
      </c>
      <c r="I290" s="295"/>
      <c r="J290" s="295"/>
      <c r="K290" s="295"/>
      <c r="L290" s="295"/>
      <c r="M290" s="295"/>
      <c r="N290" s="291"/>
      <c r="O290" s="295">
        <v>1.8261622930000001</v>
      </c>
      <c r="P290" s="295">
        <v>1.8261622930000001</v>
      </c>
      <c r="Q290" s="295">
        <v>1.7602475740000001</v>
      </c>
      <c r="R290" s="295">
        <v>1.508968973</v>
      </c>
      <c r="S290" s="295">
        <v>1.508968973</v>
      </c>
      <c r="T290" s="295"/>
      <c r="U290" s="295"/>
      <c r="V290" s="295"/>
      <c r="W290" s="295"/>
      <c r="X290" s="295"/>
      <c r="Y290" s="410">
        <v>1</v>
      </c>
      <c r="Z290" s="410"/>
      <c r="AA290" s="410"/>
      <c r="AB290" s="410"/>
      <c r="AC290" s="410"/>
      <c r="AD290" s="410"/>
      <c r="AE290" s="410"/>
      <c r="AF290" s="410"/>
      <c r="AG290" s="410"/>
      <c r="AH290" s="410"/>
      <c r="AI290" s="410"/>
      <c r="AJ290" s="410"/>
      <c r="AK290" s="410"/>
      <c r="AL290" s="410"/>
      <c r="AM290" s="296">
        <f>SUM(Y290:AL290)</f>
        <v>1</v>
      </c>
    </row>
    <row r="291" spans="1:39" ht="15" outlineLevel="1">
      <c r="B291" s="294" t="s">
        <v>249</v>
      </c>
      <c r="C291" s="291" t="s">
        <v>163</v>
      </c>
      <c r="D291" s="295">
        <v>83</v>
      </c>
      <c r="E291" s="295">
        <v>83</v>
      </c>
      <c r="F291" s="295">
        <v>79</v>
      </c>
      <c r="G291" s="295">
        <v>69</v>
      </c>
      <c r="H291" s="295">
        <v>69</v>
      </c>
      <c r="I291" s="295"/>
      <c r="J291" s="295"/>
      <c r="K291" s="295"/>
      <c r="L291" s="295"/>
      <c r="M291" s="295"/>
      <c r="N291" s="468"/>
      <c r="O291" s="295">
        <v>6.0000000000000001E-3</v>
      </c>
      <c r="P291" s="295">
        <v>6.0000000000000001E-3</v>
      </c>
      <c r="Q291" s="295">
        <v>6.0000000000000001E-3</v>
      </c>
      <c r="R291" s="295">
        <v>5.0000000000000001E-3</v>
      </c>
      <c r="S291" s="295">
        <v>5.0000000000000001E-3</v>
      </c>
      <c r="T291" s="295"/>
      <c r="U291" s="295"/>
      <c r="V291" s="295"/>
      <c r="W291" s="295"/>
      <c r="X291" s="295"/>
      <c r="Y291" s="411">
        <f>Y290</f>
        <v>1</v>
      </c>
      <c r="Z291" s="411">
        <f>Z290</f>
        <v>0</v>
      </c>
      <c r="AA291" s="411">
        <f t="shared" ref="AA291:AL291" si="80">AA290</f>
        <v>0</v>
      </c>
      <c r="AB291" s="411">
        <f t="shared" si="80"/>
        <v>0</v>
      </c>
      <c r="AC291" s="411">
        <f t="shared" si="80"/>
        <v>0</v>
      </c>
      <c r="AD291" s="411">
        <f t="shared" si="80"/>
        <v>0</v>
      </c>
      <c r="AE291" s="411">
        <f t="shared" si="80"/>
        <v>0</v>
      </c>
      <c r="AF291" s="411">
        <f t="shared" si="80"/>
        <v>0</v>
      </c>
      <c r="AG291" s="411">
        <f t="shared" si="80"/>
        <v>0</v>
      </c>
      <c r="AH291" s="411">
        <f t="shared" si="80"/>
        <v>0</v>
      </c>
      <c r="AI291" s="411">
        <f t="shared" si="80"/>
        <v>0</v>
      </c>
      <c r="AJ291" s="411">
        <f t="shared" si="80"/>
        <v>0</v>
      </c>
      <c r="AK291" s="411">
        <f t="shared" si="80"/>
        <v>0</v>
      </c>
      <c r="AL291" s="411">
        <f t="shared" si="80"/>
        <v>0</v>
      </c>
      <c r="AM291" s="297"/>
    </row>
    <row r="292" spans="1:39" ht="15" outlineLevel="1">
      <c r="B292" s="294"/>
      <c r="C292" s="305"/>
      <c r="D292" s="304"/>
      <c r="E292" s="304"/>
      <c r="F292" s="304"/>
      <c r="G292" s="304"/>
      <c r="H292" s="304"/>
      <c r="I292" s="304"/>
      <c r="J292" s="304"/>
      <c r="K292" s="304"/>
      <c r="L292" s="304"/>
      <c r="M292" s="304"/>
      <c r="N292" s="291"/>
      <c r="O292" s="304"/>
      <c r="P292" s="304"/>
      <c r="Q292" s="304"/>
      <c r="R292" s="304"/>
      <c r="S292" s="304"/>
      <c r="T292" s="304"/>
      <c r="U292" s="304"/>
      <c r="V292" s="304"/>
      <c r="W292" s="304"/>
      <c r="X292" s="304"/>
      <c r="Y292" s="412"/>
      <c r="Z292" s="412"/>
      <c r="AA292" s="412"/>
      <c r="AB292" s="412"/>
      <c r="AC292" s="412"/>
      <c r="AD292" s="412"/>
      <c r="AE292" s="412"/>
      <c r="AF292" s="412"/>
      <c r="AG292" s="412"/>
      <c r="AH292" s="412"/>
      <c r="AI292" s="412"/>
      <c r="AJ292" s="412"/>
      <c r="AK292" s="412"/>
      <c r="AL292" s="412"/>
      <c r="AM292" s="306"/>
    </row>
    <row r="293" spans="1:39" ht="15" outlineLevel="1">
      <c r="A293" s="509">
        <v>5</v>
      </c>
      <c r="B293" s="294" t="s">
        <v>5</v>
      </c>
      <c r="C293" s="291" t="s">
        <v>25</v>
      </c>
      <c r="D293" s="295">
        <v>60731.781000000003</v>
      </c>
      <c r="E293" s="295">
        <v>60731.781016401001</v>
      </c>
      <c r="F293" s="295">
        <v>57072.544980243001</v>
      </c>
      <c r="G293" s="295">
        <v>44584.501215067998</v>
      </c>
      <c r="H293" s="295">
        <v>44584.501215067998</v>
      </c>
      <c r="I293" s="295"/>
      <c r="J293" s="295"/>
      <c r="K293" s="295"/>
      <c r="L293" s="295"/>
      <c r="M293" s="295"/>
      <c r="N293" s="291"/>
      <c r="O293" s="295">
        <v>4.1843155110000003</v>
      </c>
      <c r="P293" s="295">
        <v>4.1843155110000003</v>
      </c>
      <c r="Q293" s="295">
        <v>3.9545985560000005</v>
      </c>
      <c r="R293" s="295">
        <v>3.170632898</v>
      </c>
      <c r="S293" s="295">
        <v>3.170632898</v>
      </c>
      <c r="T293" s="295"/>
      <c r="U293" s="295"/>
      <c r="V293" s="295"/>
      <c r="W293" s="295"/>
      <c r="X293" s="295"/>
      <c r="Y293" s="410">
        <v>1</v>
      </c>
      <c r="Z293" s="410"/>
      <c r="AA293" s="410"/>
      <c r="AB293" s="410"/>
      <c r="AC293" s="410"/>
      <c r="AD293" s="410"/>
      <c r="AE293" s="410"/>
      <c r="AF293" s="410"/>
      <c r="AG293" s="410"/>
      <c r="AH293" s="410"/>
      <c r="AI293" s="410"/>
      <c r="AJ293" s="410"/>
      <c r="AK293" s="410"/>
      <c r="AL293" s="410"/>
      <c r="AM293" s="296">
        <f>SUM(Y293:AL293)</f>
        <v>1</v>
      </c>
    </row>
    <row r="294" spans="1:39" ht="15" outlineLevel="1">
      <c r="B294" s="294" t="s">
        <v>249</v>
      </c>
      <c r="C294" s="291" t="s">
        <v>163</v>
      </c>
      <c r="D294" s="295"/>
      <c r="E294" s="295"/>
      <c r="F294" s="295"/>
      <c r="G294" s="295"/>
      <c r="H294" s="295"/>
      <c r="I294" s="295"/>
      <c r="J294" s="295"/>
      <c r="K294" s="295"/>
      <c r="L294" s="295"/>
      <c r="M294" s="295"/>
      <c r="N294" s="468"/>
      <c r="O294" s="295"/>
      <c r="P294" s="295"/>
      <c r="Q294" s="295"/>
      <c r="R294" s="295"/>
      <c r="S294" s="295"/>
      <c r="T294" s="295"/>
      <c r="U294" s="295"/>
      <c r="V294" s="295"/>
      <c r="W294" s="295"/>
      <c r="X294" s="295"/>
      <c r="Y294" s="411">
        <f>Y293</f>
        <v>1</v>
      </c>
      <c r="Z294" s="411">
        <f>Z293</f>
        <v>0</v>
      </c>
      <c r="AA294" s="411">
        <f t="shared" ref="AA294:AL294" si="81">AA293</f>
        <v>0</v>
      </c>
      <c r="AB294" s="411">
        <f t="shared" si="81"/>
        <v>0</v>
      </c>
      <c r="AC294" s="411">
        <f t="shared" si="81"/>
        <v>0</v>
      </c>
      <c r="AD294" s="411">
        <f t="shared" si="81"/>
        <v>0</v>
      </c>
      <c r="AE294" s="411">
        <f t="shared" si="81"/>
        <v>0</v>
      </c>
      <c r="AF294" s="411">
        <f t="shared" si="81"/>
        <v>0</v>
      </c>
      <c r="AG294" s="411">
        <f t="shared" si="81"/>
        <v>0</v>
      </c>
      <c r="AH294" s="411">
        <f t="shared" si="81"/>
        <v>0</v>
      </c>
      <c r="AI294" s="411">
        <f t="shared" si="81"/>
        <v>0</v>
      </c>
      <c r="AJ294" s="411">
        <f t="shared" si="81"/>
        <v>0</v>
      </c>
      <c r="AK294" s="411">
        <f t="shared" si="81"/>
        <v>0</v>
      </c>
      <c r="AL294" s="411">
        <f t="shared" si="81"/>
        <v>0</v>
      </c>
      <c r="AM294" s="297"/>
    </row>
    <row r="295" spans="1:39" ht="15" outlineLevel="1">
      <c r="B295" s="294"/>
      <c r="C295" s="305"/>
      <c r="D295" s="304"/>
      <c r="E295" s="304"/>
      <c r="F295" s="304"/>
      <c r="G295" s="304"/>
      <c r="H295" s="304"/>
      <c r="I295" s="304"/>
      <c r="J295" s="304"/>
      <c r="K295" s="304"/>
      <c r="L295" s="304"/>
      <c r="M295" s="304"/>
      <c r="N295" s="291"/>
      <c r="O295" s="304"/>
      <c r="P295" s="304"/>
      <c r="Q295" s="304"/>
      <c r="R295" s="304"/>
      <c r="S295" s="304"/>
      <c r="T295" s="304"/>
      <c r="U295" s="304"/>
      <c r="V295" s="304"/>
      <c r="W295" s="304"/>
      <c r="X295" s="304"/>
      <c r="Y295" s="412"/>
      <c r="Z295" s="412"/>
      <c r="AA295" s="412"/>
      <c r="AB295" s="412"/>
      <c r="AC295" s="412"/>
      <c r="AD295" s="412"/>
      <c r="AE295" s="412"/>
      <c r="AF295" s="412"/>
      <c r="AG295" s="412"/>
      <c r="AH295" s="412"/>
      <c r="AI295" s="412"/>
      <c r="AJ295" s="412"/>
      <c r="AK295" s="412"/>
      <c r="AL295" s="412"/>
      <c r="AM295" s="306"/>
    </row>
    <row r="296" spans="1:39" ht="15" outlineLevel="1">
      <c r="A296" s="509">
        <v>6</v>
      </c>
      <c r="B296" s="294" t="s">
        <v>6</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c r="Z296" s="410"/>
      <c r="AA296" s="410"/>
      <c r="AB296" s="410"/>
      <c r="AC296" s="410"/>
      <c r="AD296" s="410"/>
      <c r="AE296" s="410"/>
      <c r="AF296" s="410"/>
      <c r="AG296" s="410"/>
      <c r="AH296" s="410"/>
      <c r="AI296" s="410"/>
      <c r="AJ296" s="410"/>
      <c r="AK296" s="410"/>
      <c r="AL296" s="410"/>
      <c r="AM296" s="296">
        <f>SUM(Y296:AL296)</f>
        <v>0</v>
      </c>
    </row>
    <row r="297" spans="1:39" ht="15" outlineLevel="1">
      <c r="B297" s="294" t="s">
        <v>249</v>
      </c>
      <c r="C297" s="291" t="s">
        <v>163</v>
      </c>
      <c r="D297" s="295"/>
      <c r="E297" s="295"/>
      <c r="F297" s="295"/>
      <c r="G297" s="295"/>
      <c r="H297" s="295"/>
      <c r="I297" s="295"/>
      <c r="J297" s="295"/>
      <c r="K297" s="295"/>
      <c r="L297" s="295"/>
      <c r="M297" s="295"/>
      <c r="N297" s="468"/>
      <c r="O297" s="295"/>
      <c r="P297" s="295"/>
      <c r="Q297" s="295"/>
      <c r="R297" s="295"/>
      <c r="S297" s="295"/>
      <c r="T297" s="295"/>
      <c r="U297" s="295"/>
      <c r="V297" s="295"/>
      <c r="W297" s="295"/>
      <c r="X297" s="295"/>
      <c r="Y297" s="411">
        <f>Y296</f>
        <v>0</v>
      </c>
      <c r="Z297" s="411">
        <f>Z296</f>
        <v>0</v>
      </c>
      <c r="AA297" s="411">
        <f t="shared" ref="AA297:AL297" si="82">AA296</f>
        <v>0</v>
      </c>
      <c r="AB297" s="411">
        <f t="shared" si="82"/>
        <v>0</v>
      </c>
      <c r="AC297" s="411">
        <f t="shared" si="82"/>
        <v>0</v>
      </c>
      <c r="AD297" s="411">
        <f t="shared" si="82"/>
        <v>0</v>
      </c>
      <c r="AE297" s="411">
        <f t="shared" si="82"/>
        <v>0</v>
      </c>
      <c r="AF297" s="411">
        <f t="shared" si="82"/>
        <v>0</v>
      </c>
      <c r="AG297" s="411">
        <f t="shared" si="82"/>
        <v>0</v>
      </c>
      <c r="AH297" s="411">
        <f t="shared" si="82"/>
        <v>0</v>
      </c>
      <c r="AI297" s="411">
        <f t="shared" si="82"/>
        <v>0</v>
      </c>
      <c r="AJ297" s="411">
        <f t="shared" si="82"/>
        <v>0</v>
      </c>
      <c r="AK297" s="411">
        <f t="shared" si="82"/>
        <v>0</v>
      </c>
      <c r="AL297" s="411">
        <f t="shared" si="82"/>
        <v>0</v>
      </c>
      <c r="AM297" s="297"/>
    </row>
    <row r="298" spans="1:39" ht="15" outlineLevel="1">
      <c r="B298" s="294"/>
      <c r="C298" s="305"/>
      <c r="D298" s="304"/>
      <c r="E298" s="304"/>
      <c r="F298" s="304"/>
      <c r="G298" s="304"/>
      <c r="H298" s="304"/>
      <c r="I298" s="304"/>
      <c r="J298" s="304"/>
      <c r="K298" s="304"/>
      <c r="L298" s="304"/>
      <c r="M298" s="304"/>
      <c r="N298" s="291"/>
      <c r="O298" s="304"/>
      <c r="P298" s="304"/>
      <c r="Q298" s="304"/>
      <c r="R298" s="304"/>
      <c r="S298" s="304"/>
      <c r="T298" s="304"/>
      <c r="U298" s="304"/>
      <c r="V298" s="304"/>
      <c r="W298" s="304"/>
      <c r="X298" s="304"/>
      <c r="Y298" s="412"/>
      <c r="Z298" s="412"/>
      <c r="AA298" s="412"/>
      <c r="AB298" s="412"/>
      <c r="AC298" s="412"/>
      <c r="AD298" s="412"/>
      <c r="AE298" s="412"/>
      <c r="AF298" s="412"/>
      <c r="AG298" s="412"/>
      <c r="AH298" s="412"/>
      <c r="AI298" s="412"/>
      <c r="AJ298" s="412"/>
      <c r="AK298" s="412"/>
      <c r="AL298" s="412"/>
      <c r="AM298" s="306"/>
    </row>
    <row r="299" spans="1:39" ht="15" outlineLevel="1">
      <c r="A299" s="509">
        <v>7</v>
      </c>
      <c r="B299" s="294" t="s">
        <v>42</v>
      </c>
      <c r="C299" s="291" t="s">
        <v>25</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410"/>
      <c r="Z299" s="410"/>
      <c r="AA299" s="410"/>
      <c r="AB299" s="410"/>
      <c r="AC299" s="410"/>
      <c r="AD299" s="410"/>
      <c r="AE299" s="410"/>
      <c r="AF299" s="410"/>
      <c r="AG299" s="410"/>
      <c r="AH299" s="410"/>
      <c r="AI299" s="410"/>
      <c r="AJ299" s="410"/>
      <c r="AK299" s="410"/>
      <c r="AL299" s="410"/>
      <c r="AM299" s="296">
        <f>SUM(Y299:AL299)</f>
        <v>0</v>
      </c>
    </row>
    <row r="300" spans="1:39" ht="15" outlineLevel="1">
      <c r="B300" s="294" t="s">
        <v>249</v>
      </c>
      <c r="C300" s="291" t="s">
        <v>163</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1">
        <f>Y299</f>
        <v>0</v>
      </c>
      <c r="Z300" s="411">
        <f>Z299</f>
        <v>0</v>
      </c>
      <c r="AA300" s="411">
        <f t="shared" ref="AA300:AL300" si="83">AA299</f>
        <v>0</v>
      </c>
      <c r="AB300" s="411">
        <f t="shared" si="83"/>
        <v>0</v>
      </c>
      <c r="AC300" s="411">
        <f t="shared" si="83"/>
        <v>0</v>
      </c>
      <c r="AD300" s="411">
        <f t="shared" si="83"/>
        <v>0</v>
      </c>
      <c r="AE300" s="411">
        <f t="shared" si="83"/>
        <v>0</v>
      </c>
      <c r="AF300" s="411">
        <f t="shared" si="83"/>
        <v>0</v>
      </c>
      <c r="AG300" s="411">
        <f t="shared" si="83"/>
        <v>0</v>
      </c>
      <c r="AH300" s="411">
        <f t="shared" si="83"/>
        <v>0</v>
      </c>
      <c r="AI300" s="411">
        <f t="shared" si="83"/>
        <v>0</v>
      </c>
      <c r="AJ300" s="411">
        <f t="shared" si="83"/>
        <v>0</v>
      </c>
      <c r="AK300" s="411">
        <f t="shared" si="83"/>
        <v>0</v>
      </c>
      <c r="AL300" s="411">
        <f t="shared" si="83"/>
        <v>0</v>
      </c>
      <c r="AM300" s="297"/>
    </row>
    <row r="301" spans="1:39" ht="15" outlineLevel="1">
      <c r="B301" s="294"/>
      <c r="C301" s="305"/>
      <c r="D301" s="304"/>
      <c r="E301" s="304"/>
      <c r="F301" s="304"/>
      <c r="G301" s="304"/>
      <c r="H301" s="304"/>
      <c r="I301" s="304"/>
      <c r="J301" s="304"/>
      <c r="K301" s="304"/>
      <c r="L301" s="304"/>
      <c r="M301" s="304"/>
      <c r="N301" s="291"/>
      <c r="O301" s="304"/>
      <c r="P301" s="304"/>
      <c r="Q301" s="304"/>
      <c r="R301" s="304"/>
      <c r="S301" s="304"/>
      <c r="T301" s="304"/>
      <c r="U301" s="304"/>
      <c r="V301" s="304"/>
      <c r="W301" s="304"/>
      <c r="X301" s="304"/>
      <c r="Y301" s="412"/>
      <c r="Z301" s="412"/>
      <c r="AA301" s="412"/>
      <c r="AB301" s="412"/>
      <c r="AC301" s="412"/>
      <c r="AD301" s="412"/>
      <c r="AE301" s="412"/>
      <c r="AF301" s="412"/>
      <c r="AG301" s="412"/>
      <c r="AH301" s="412"/>
      <c r="AI301" s="412"/>
      <c r="AJ301" s="412"/>
      <c r="AK301" s="412"/>
      <c r="AL301" s="412"/>
      <c r="AM301" s="306"/>
    </row>
    <row r="302" spans="1:39" s="283" customFormat="1" ht="15" outlineLevel="1">
      <c r="A302" s="509">
        <v>8</v>
      </c>
      <c r="B302" s="294" t="s">
        <v>484</v>
      </c>
      <c r="C302" s="291" t="s">
        <v>25</v>
      </c>
      <c r="D302" s="295"/>
      <c r="E302" s="295"/>
      <c r="F302" s="295"/>
      <c r="G302" s="295"/>
      <c r="H302" s="295"/>
      <c r="I302" s="295"/>
      <c r="J302" s="295"/>
      <c r="K302" s="295"/>
      <c r="L302" s="295"/>
      <c r="M302" s="295"/>
      <c r="N302" s="291"/>
      <c r="O302" s="295"/>
      <c r="P302" s="295"/>
      <c r="Q302" s="295"/>
      <c r="R302" s="295"/>
      <c r="S302" s="295"/>
      <c r="T302" s="295"/>
      <c r="U302" s="295"/>
      <c r="V302" s="295"/>
      <c r="W302" s="295"/>
      <c r="X302" s="295"/>
      <c r="Y302" s="410"/>
      <c r="Z302" s="410"/>
      <c r="AA302" s="410"/>
      <c r="AB302" s="410"/>
      <c r="AC302" s="410"/>
      <c r="AD302" s="410"/>
      <c r="AE302" s="410"/>
      <c r="AF302" s="410"/>
      <c r="AG302" s="410"/>
      <c r="AH302" s="410"/>
      <c r="AI302" s="410"/>
      <c r="AJ302" s="410"/>
      <c r="AK302" s="410"/>
      <c r="AL302" s="410"/>
      <c r="AM302" s="296">
        <f>SUM(Y302:AL302)</f>
        <v>0</v>
      </c>
    </row>
    <row r="303" spans="1:39" s="283" customFormat="1" ht="15" outlineLevel="1">
      <c r="A303" s="509"/>
      <c r="B303" s="294" t="s">
        <v>249</v>
      </c>
      <c r="C303" s="291" t="s">
        <v>163</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1">
        <f>Y302</f>
        <v>0</v>
      </c>
      <c r="Z303" s="411">
        <f>Z302</f>
        <v>0</v>
      </c>
      <c r="AA303" s="411">
        <f t="shared" ref="AA303:AL303" si="84">AA302</f>
        <v>0</v>
      </c>
      <c r="AB303" s="411">
        <f t="shared" si="84"/>
        <v>0</v>
      </c>
      <c r="AC303" s="411">
        <f t="shared" si="84"/>
        <v>0</v>
      </c>
      <c r="AD303" s="411">
        <f t="shared" si="84"/>
        <v>0</v>
      </c>
      <c r="AE303" s="411">
        <f t="shared" si="84"/>
        <v>0</v>
      </c>
      <c r="AF303" s="411">
        <f t="shared" si="84"/>
        <v>0</v>
      </c>
      <c r="AG303" s="411">
        <f t="shared" si="84"/>
        <v>0</v>
      </c>
      <c r="AH303" s="411">
        <f t="shared" si="84"/>
        <v>0</v>
      </c>
      <c r="AI303" s="411">
        <f t="shared" si="84"/>
        <v>0</v>
      </c>
      <c r="AJ303" s="411">
        <f t="shared" si="84"/>
        <v>0</v>
      </c>
      <c r="AK303" s="411">
        <f t="shared" si="84"/>
        <v>0</v>
      </c>
      <c r="AL303" s="411">
        <f t="shared" si="84"/>
        <v>0</v>
      </c>
      <c r="AM303" s="297"/>
    </row>
    <row r="304" spans="1:39" s="283" customFormat="1" ht="15" outlineLevel="1">
      <c r="A304" s="509"/>
      <c r="B304" s="294"/>
      <c r="C304" s="305"/>
      <c r="D304" s="304"/>
      <c r="E304" s="304"/>
      <c r="F304" s="304"/>
      <c r="G304" s="304"/>
      <c r="H304" s="304"/>
      <c r="I304" s="304"/>
      <c r="J304" s="304"/>
      <c r="K304" s="304"/>
      <c r="L304" s="304"/>
      <c r="M304" s="304"/>
      <c r="N304" s="291"/>
      <c r="O304" s="304"/>
      <c r="P304" s="304"/>
      <c r="Q304" s="304"/>
      <c r="R304" s="304"/>
      <c r="S304" s="304"/>
      <c r="T304" s="304"/>
      <c r="U304" s="304"/>
      <c r="V304" s="304"/>
      <c r="W304" s="304"/>
      <c r="X304" s="304"/>
      <c r="Y304" s="412"/>
      <c r="Z304" s="412"/>
      <c r="AA304" s="412"/>
      <c r="AB304" s="412"/>
      <c r="AC304" s="412"/>
      <c r="AD304" s="412"/>
      <c r="AE304" s="412"/>
      <c r="AF304" s="412"/>
      <c r="AG304" s="412"/>
      <c r="AH304" s="412"/>
      <c r="AI304" s="412"/>
      <c r="AJ304" s="412"/>
      <c r="AK304" s="412"/>
      <c r="AL304" s="412"/>
      <c r="AM304" s="306"/>
    </row>
    <row r="305" spans="1:39" ht="15" outlineLevel="1">
      <c r="A305" s="509">
        <v>9</v>
      </c>
      <c r="B305" s="294" t="s">
        <v>7</v>
      </c>
      <c r="C305" s="291" t="s">
        <v>25</v>
      </c>
      <c r="D305" s="295"/>
      <c r="E305" s="295"/>
      <c r="F305" s="295"/>
      <c r="G305" s="295"/>
      <c r="H305" s="295"/>
      <c r="I305" s="295"/>
      <c r="J305" s="295"/>
      <c r="K305" s="295"/>
      <c r="L305" s="295"/>
      <c r="M305" s="295"/>
      <c r="N305" s="291"/>
      <c r="O305" s="295"/>
      <c r="P305" s="295"/>
      <c r="Q305" s="295"/>
      <c r="R305" s="295"/>
      <c r="S305" s="295"/>
      <c r="T305" s="295"/>
      <c r="U305" s="295"/>
      <c r="V305" s="295"/>
      <c r="W305" s="295"/>
      <c r="X305" s="295"/>
      <c r="Y305" s="410"/>
      <c r="Z305" s="410"/>
      <c r="AA305" s="410"/>
      <c r="AB305" s="410"/>
      <c r="AC305" s="410"/>
      <c r="AD305" s="410"/>
      <c r="AE305" s="410"/>
      <c r="AF305" s="410"/>
      <c r="AG305" s="410"/>
      <c r="AH305" s="410"/>
      <c r="AI305" s="410"/>
      <c r="AJ305" s="410"/>
      <c r="AK305" s="410"/>
      <c r="AL305" s="410"/>
      <c r="AM305" s="296">
        <f>SUM(Y305:AL305)</f>
        <v>0</v>
      </c>
    </row>
    <row r="306" spans="1:39" ht="15" outlineLevel="1">
      <c r="B306" s="294" t="s">
        <v>249</v>
      </c>
      <c r="C306" s="291" t="s">
        <v>163</v>
      </c>
      <c r="D306" s="295"/>
      <c r="E306" s="295"/>
      <c r="F306" s="295"/>
      <c r="G306" s="295"/>
      <c r="H306" s="295"/>
      <c r="I306" s="295"/>
      <c r="J306" s="295"/>
      <c r="K306" s="295"/>
      <c r="L306" s="295"/>
      <c r="M306" s="295"/>
      <c r="N306" s="291"/>
      <c r="O306" s="295"/>
      <c r="P306" s="295"/>
      <c r="Q306" s="295"/>
      <c r="R306" s="295"/>
      <c r="S306" s="295"/>
      <c r="T306" s="295"/>
      <c r="U306" s="295"/>
      <c r="V306" s="295"/>
      <c r="W306" s="295"/>
      <c r="X306" s="295"/>
      <c r="Y306" s="411">
        <f>Y305</f>
        <v>0</v>
      </c>
      <c r="Z306" s="411">
        <f>Z305</f>
        <v>0</v>
      </c>
      <c r="AA306" s="411">
        <f t="shared" ref="AA306:AL306" si="85">AA305</f>
        <v>0</v>
      </c>
      <c r="AB306" s="411">
        <f t="shared" si="85"/>
        <v>0</v>
      </c>
      <c r="AC306" s="411">
        <f t="shared" si="85"/>
        <v>0</v>
      </c>
      <c r="AD306" s="411">
        <f t="shared" si="85"/>
        <v>0</v>
      </c>
      <c r="AE306" s="411">
        <f t="shared" si="85"/>
        <v>0</v>
      </c>
      <c r="AF306" s="411">
        <f t="shared" si="85"/>
        <v>0</v>
      </c>
      <c r="AG306" s="411">
        <f t="shared" si="85"/>
        <v>0</v>
      </c>
      <c r="AH306" s="411">
        <f t="shared" si="85"/>
        <v>0</v>
      </c>
      <c r="AI306" s="411">
        <f t="shared" si="85"/>
        <v>0</v>
      </c>
      <c r="AJ306" s="411">
        <f t="shared" si="85"/>
        <v>0</v>
      </c>
      <c r="AK306" s="411">
        <f t="shared" si="85"/>
        <v>0</v>
      </c>
      <c r="AL306" s="411">
        <f t="shared" si="85"/>
        <v>0</v>
      </c>
      <c r="AM306" s="297"/>
    </row>
    <row r="307" spans="1:39" ht="15" outlineLevel="1">
      <c r="B307" s="307"/>
      <c r="C307" s="308"/>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12"/>
      <c r="AA307" s="412"/>
      <c r="AB307" s="412"/>
      <c r="AC307" s="412"/>
      <c r="AD307" s="412"/>
      <c r="AE307" s="412"/>
      <c r="AF307" s="412"/>
      <c r="AG307" s="412"/>
      <c r="AH307" s="412"/>
      <c r="AI307" s="412"/>
      <c r="AJ307" s="412"/>
      <c r="AK307" s="412"/>
      <c r="AL307" s="412"/>
      <c r="AM307" s="306"/>
    </row>
    <row r="308" spans="1:39" ht="15.6" outlineLevel="1">
      <c r="A308" s="510"/>
      <c r="B308" s="288" t="s">
        <v>8</v>
      </c>
      <c r="C308" s="289"/>
      <c r="D308" s="289"/>
      <c r="E308" s="289"/>
      <c r="F308" s="289"/>
      <c r="G308" s="289"/>
      <c r="H308" s="289"/>
      <c r="I308" s="289"/>
      <c r="J308" s="289"/>
      <c r="K308" s="289"/>
      <c r="L308" s="289"/>
      <c r="M308" s="289"/>
      <c r="N308" s="291"/>
      <c r="O308" s="289"/>
      <c r="P308" s="289"/>
      <c r="Q308" s="289"/>
      <c r="R308" s="289"/>
      <c r="S308" s="289"/>
      <c r="T308" s="289"/>
      <c r="U308" s="289"/>
      <c r="V308" s="289"/>
      <c r="W308" s="289"/>
      <c r="X308" s="289"/>
      <c r="Y308" s="414"/>
      <c r="Z308" s="414"/>
      <c r="AA308" s="414"/>
      <c r="AB308" s="414"/>
      <c r="AC308" s="414"/>
      <c r="AD308" s="414"/>
      <c r="AE308" s="414"/>
      <c r="AF308" s="414"/>
      <c r="AG308" s="414"/>
      <c r="AH308" s="414"/>
      <c r="AI308" s="414"/>
      <c r="AJ308" s="414"/>
      <c r="AK308" s="414"/>
      <c r="AL308" s="414"/>
      <c r="AM308" s="292"/>
    </row>
    <row r="309" spans="1:39" ht="15" outlineLevel="1">
      <c r="A309" s="509">
        <v>10</v>
      </c>
      <c r="B309" s="310" t="s">
        <v>22</v>
      </c>
      <c r="C309" s="291" t="s">
        <v>25</v>
      </c>
      <c r="D309" s="295">
        <v>2205842.1540000001</v>
      </c>
      <c r="E309" s="295">
        <v>2204642.686127468</v>
      </c>
      <c r="F309" s="295">
        <v>2204476.090893738</v>
      </c>
      <c r="G309" s="295">
        <v>2204476.090893738</v>
      </c>
      <c r="H309" s="295">
        <v>2188674.3352515781</v>
      </c>
      <c r="I309" s="295"/>
      <c r="J309" s="295"/>
      <c r="K309" s="295"/>
      <c r="L309" s="295"/>
      <c r="M309" s="295"/>
      <c r="N309" s="295">
        <v>12</v>
      </c>
      <c r="O309" s="295">
        <v>220.30090544299998</v>
      </c>
      <c r="P309" s="295">
        <v>219.918024516</v>
      </c>
      <c r="Q309" s="295">
        <v>219.864845957</v>
      </c>
      <c r="R309" s="295">
        <v>219.864845957</v>
      </c>
      <c r="S309" s="295">
        <v>214.82079656000002</v>
      </c>
      <c r="T309" s="295"/>
      <c r="U309" s="295"/>
      <c r="V309" s="295"/>
      <c r="W309" s="295"/>
      <c r="X309" s="295"/>
      <c r="Y309" s="415"/>
      <c r="Z309" s="503">
        <v>0.10705279000510336</v>
      </c>
      <c r="AA309" s="503">
        <v>0.2118555400866324</v>
      </c>
      <c r="AB309" s="503">
        <v>0.15161395211456519</v>
      </c>
      <c r="AC309" s="415">
        <v>0.52947771779369901</v>
      </c>
      <c r="AD309" s="415"/>
      <c r="AE309" s="415"/>
      <c r="AF309" s="415"/>
      <c r="AG309" s="415"/>
      <c r="AH309" s="415"/>
      <c r="AI309" s="415"/>
      <c r="AJ309" s="415"/>
      <c r="AK309" s="415"/>
      <c r="AL309" s="415"/>
      <c r="AM309" s="296">
        <f>SUM(Y309:AL309)</f>
        <v>1</v>
      </c>
    </row>
    <row r="310" spans="1:39" ht="15" outlineLevel="1">
      <c r="B310" s="770" t="s">
        <v>740</v>
      </c>
      <c r="C310" s="291"/>
      <c r="D310" s="753">
        <f>-'8.  Streetlighting'!E24</f>
        <v>-315121.57199999999</v>
      </c>
      <c r="E310" s="753">
        <f>D310</f>
        <v>-315121.57199999999</v>
      </c>
      <c r="F310" s="753">
        <f>E310</f>
        <v>-315121.57199999999</v>
      </c>
      <c r="G310" s="753">
        <f>F310</f>
        <v>-315121.57199999999</v>
      </c>
      <c r="H310" s="753">
        <f>G310</f>
        <v>-315121.57199999999</v>
      </c>
      <c r="I310" s="295"/>
      <c r="J310" s="295"/>
      <c r="K310" s="295"/>
      <c r="L310" s="295"/>
      <c r="M310" s="295"/>
      <c r="N310" s="295"/>
      <c r="O310" s="295"/>
      <c r="P310" s="295"/>
      <c r="Q310" s="295"/>
      <c r="R310" s="295"/>
      <c r="S310" s="295"/>
      <c r="T310" s="295"/>
      <c r="U310" s="295"/>
      <c r="V310" s="295"/>
      <c r="W310" s="295"/>
      <c r="X310" s="295"/>
      <c r="Y310" s="415"/>
      <c r="Z310" s="503">
        <f>Z309</f>
        <v>0.10705279000510336</v>
      </c>
      <c r="AA310" s="503">
        <f>AA309</f>
        <v>0.2118555400866324</v>
      </c>
      <c r="AB310" s="503">
        <f>AB309</f>
        <v>0.15161395211456519</v>
      </c>
      <c r="AC310" s="503">
        <f>AC309</f>
        <v>0.52947771779369901</v>
      </c>
      <c r="AD310" s="415"/>
      <c r="AE310" s="415"/>
      <c r="AF310" s="415"/>
      <c r="AG310" s="415"/>
      <c r="AH310" s="415"/>
      <c r="AI310" s="415"/>
      <c r="AJ310" s="415"/>
      <c r="AK310" s="415"/>
      <c r="AL310" s="415"/>
      <c r="AM310" s="296"/>
    </row>
    <row r="311" spans="1:39" ht="15" outlineLevel="1">
      <c r="B311" s="294" t="s">
        <v>249</v>
      </c>
      <c r="C311" s="291" t="s">
        <v>163</v>
      </c>
      <c r="D311" s="295">
        <v>11445.787410000001</v>
      </c>
      <c r="E311" s="295">
        <v>11445.787410000001</v>
      </c>
      <c r="F311" s="295">
        <v>11445.787410000001</v>
      </c>
      <c r="G311" s="295">
        <v>11445.787410000001</v>
      </c>
      <c r="H311" s="295">
        <v>11445.787410000001</v>
      </c>
      <c r="I311" s="295"/>
      <c r="J311" s="295"/>
      <c r="K311" s="295"/>
      <c r="L311" s="295"/>
      <c r="M311" s="295"/>
      <c r="N311" s="295">
        <f>N309</f>
        <v>12</v>
      </c>
      <c r="O311" s="295">
        <v>1.684693319</v>
      </c>
      <c r="P311" s="295">
        <v>1.684693319</v>
      </c>
      <c r="Q311" s="295">
        <v>1.684693319</v>
      </c>
      <c r="R311" s="295">
        <v>1.684693319</v>
      </c>
      <c r="S311" s="295">
        <v>1.684693319</v>
      </c>
      <c r="T311" s="295"/>
      <c r="U311" s="295"/>
      <c r="V311" s="295"/>
      <c r="W311" s="295"/>
      <c r="X311" s="295"/>
      <c r="Y311" s="411">
        <f>Y309</f>
        <v>0</v>
      </c>
      <c r="Z311" s="411">
        <f>Z309</f>
        <v>0.10705279000510336</v>
      </c>
      <c r="AA311" s="411">
        <f t="shared" ref="AA311:AL311" si="86">AA309</f>
        <v>0.2118555400866324</v>
      </c>
      <c r="AB311" s="411">
        <f t="shared" si="86"/>
        <v>0.15161395211456519</v>
      </c>
      <c r="AC311" s="411">
        <f t="shared" si="86"/>
        <v>0.52947771779369901</v>
      </c>
      <c r="AD311" s="411">
        <f t="shared" si="86"/>
        <v>0</v>
      </c>
      <c r="AE311" s="411">
        <f t="shared" si="86"/>
        <v>0</v>
      </c>
      <c r="AF311" s="411">
        <f t="shared" si="86"/>
        <v>0</v>
      </c>
      <c r="AG311" s="411">
        <f t="shared" si="86"/>
        <v>0</v>
      </c>
      <c r="AH311" s="411">
        <f t="shared" si="86"/>
        <v>0</v>
      </c>
      <c r="AI311" s="411">
        <f t="shared" si="86"/>
        <v>0</v>
      </c>
      <c r="AJ311" s="411">
        <f t="shared" si="86"/>
        <v>0</v>
      </c>
      <c r="AK311" s="411">
        <f t="shared" si="86"/>
        <v>0</v>
      </c>
      <c r="AL311" s="411">
        <f t="shared" si="86"/>
        <v>0</v>
      </c>
      <c r="AM311" s="311"/>
    </row>
    <row r="312" spans="1:39" ht="15" outlineLevel="1">
      <c r="B312" s="310"/>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6"/>
      <c r="AA312" s="416"/>
      <c r="AB312" s="416"/>
      <c r="AC312" s="416"/>
      <c r="AD312" s="416"/>
      <c r="AE312" s="416"/>
      <c r="AF312" s="416"/>
      <c r="AG312" s="416"/>
      <c r="AH312" s="416"/>
      <c r="AI312" s="416"/>
      <c r="AJ312" s="416"/>
      <c r="AK312" s="416"/>
      <c r="AL312" s="416"/>
      <c r="AM312" s="313"/>
    </row>
    <row r="313" spans="1:39" ht="15" outlineLevel="1">
      <c r="A313" s="509">
        <v>11</v>
      </c>
      <c r="B313" s="314" t="s">
        <v>21</v>
      </c>
      <c r="C313" s="291" t="s">
        <v>25</v>
      </c>
      <c r="D313" s="295">
        <v>234743.967</v>
      </c>
      <c r="E313" s="295">
        <v>234743.966968914</v>
      </c>
      <c r="F313" s="295">
        <v>223480.46974616</v>
      </c>
      <c r="G313" s="295">
        <v>180544.071515093</v>
      </c>
      <c r="H313" s="295">
        <v>73703.329876602002</v>
      </c>
      <c r="I313" s="295"/>
      <c r="J313" s="295"/>
      <c r="K313" s="295"/>
      <c r="L313" s="295"/>
      <c r="M313" s="295"/>
      <c r="N313" s="295">
        <v>12</v>
      </c>
      <c r="O313" s="295">
        <v>65.730831269999996</v>
      </c>
      <c r="P313" s="295">
        <v>65.730831269999996</v>
      </c>
      <c r="Q313" s="295">
        <v>62.79548581200001</v>
      </c>
      <c r="R313" s="295">
        <v>51.429790298999997</v>
      </c>
      <c r="S313" s="295">
        <v>19.433325698000001</v>
      </c>
      <c r="T313" s="295"/>
      <c r="U313" s="295"/>
      <c r="V313" s="295"/>
      <c r="W313" s="295"/>
      <c r="X313" s="295"/>
      <c r="Y313" s="415"/>
      <c r="Z313" s="503">
        <v>1</v>
      </c>
      <c r="AA313" s="415"/>
      <c r="AB313" s="415"/>
      <c r="AC313" s="415"/>
      <c r="AD313" s="415"/>
      <c r="AE313" s="415"/>
      <c r="AF313" s="415"/>
      <c r="AG313" s="415"/>
      <c r="AH313" s="415"/>
      <c r="AI313" s="415"/>
      <c r="AJ313" s="415"/>
      <c r="AK313" s="415"/>
      <c r="AL313" s="415"/>
      <c r="AM313" s="296">
        <f>SUM(Y313:AL313)</f>
        <v>1</v>
      </c>
    </row>
    <row r="314" spans="1:39" ht="15" outlineLevel="1">
      <c r="B314" s="294" t="s">
        <v>249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Z313</f>
        <v>1</v>
      </c>
      <c r="AA314" s="411">
        <f t="shared" ref="AA314:AL314" si="87">AA313</f>
        <v>0</v>
      </c>
      <c r="AB314" s="411">
        <f t="shared" si="87"/>
        <v>0</v>
      </c>
      <c r="AC314" s="411">
        <f t="shared" si="87"/>
        <v>0</v>
      </c>
      <c r="AD314" s="411">
        <f t="shared" si="87"/>
        <v>0</v>
      </c>
      <c r="AE314" s="411">
        <f t="shared" si="87"/>
        <v>0</v>
      </c>
      <c r="AF314" s="411">
        <f t="shared" si="87"/>
        <v>0</v>
      </c>
      <c r="AG314" s="411">
        <f t="shared" si="87"/>
        <v>0</v>
      </c>
      <c r="AH314" s="411">
        <f t="shared" si="87"/>
        <v>0</v>
      </c>
      <c r="AI314" s="411">
        <f t="shared" si="87"/>
        <v>0</v>
      </c>
      <c r="AJ314" s="411">
        <f t="shared" si="87"/>
        <v>0</v>
      </c>
      <c r="AK314" s="411">
        <f t="shared" si="87"/>
        <v>0</v>
      </c>
      <c r="AL314" s="411">
        <f t="shared" si="87"/>
        <v>0</v>
      </c>
      <c r="AM314" s="311"/>
    </row>
    <row r="315" spans="1:39" ht="15" outlineLevel="1">
      <c r="B315" s="314"/>
      <c r="C315" s="312"/>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6"/>
      <c r="Z315" s="417"/>
      <c r="AA315" s="416"/>
      <c r="AB315" s="416"/>
      <c r="AC315" s="416"/>
      <c r="AD315" s="416"/>
      <c r="AE315" s="416"/>
      <c r="AF315" s="416"/>
      <c r="AG315" s="416"/>
      <c r="AH315" s="416"/>
      <c r="AI315" s="416"/>
      <c r="AJ315" s="416"/>
      <c r="AK315" s="416"/>
      <c r="AL315" s="416"/>
      <c r="AM315" s="313"/>
    </row>
    <row r="316" spans="1:39" ht="15" outlineLevel="1">
      <c r="A316" s="509">
        <v>12</v>
      </c>
      <c r="B316" s="314" t="s">
        <v>23</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Z316</f>
        <v>0</v>
      </c>
      <c r="AA317" s="411">
        <f t="shared" ref="AA317:AL317" si="88">AA316</f>
        <v>0</v>
      </c>
      <c r="AB317" s="411">
        <f t="shared" si="88"/>
        <v>0</v>
      </c>
      <c r="AC317" s="411">
        <f t="shared" si="88"/>
        <v>0</v>
      </c>
      <c r="AD317" s="411">
        <f t="shared" si="88"/>
        <v>0</v>
      </c>
      <c r="AE317" s="411">
        <f t="shared" si="88"/>
        <v>0</v>
      </c>
      <c r="AF317" s="411">
        <f t="shared" si="88"/>
        <v>0</v>
      </c>
      <c r="AG317" s="411">
        <f t="shared" si="88"/>
        <v>0</v>
      </c>
      <c r="AH317" s="411">
        <f t="shared" si="88"/>
        <v>0</v>
      </c>
      <c r="AI317" s="411">
        <f t="shared" si="88"/>
        <v>0</v>
      </c>
      <c r="AJ317" s="411">
        <f t="shared" si="88"/>
        <v>0</v>
      </c>
      <c r="AK317" s="411">
        <f t="shared" si="88"/>
        <v>0</v>
      </c>
      <c r="AL317" s="411">
        <f t="shared" si="88"/>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7"/>
      <c r="AA318" s="416"/>
      <c r="AB318" s="416"/>
      <c r="AC318" s="416"/>
      <c r="AD318" s="416"/>
      <c r="AE318" s="416"/>
      <c r="AF318" s="416"/>
      <c r="AG318" s="416"/>
      <c r="AH318" s="416"/>
      <c r="AI318" s="416"/>
      <c r="AJ318" s="416"/>
      <c r="AK318" s="416"/>
      <c r="AL318" s="416"/>
      <c r="AM318" s="313"/>
    </row>
    <row r="319" spans="1:39" ht="15" outlineLevel="1">
      <c r="A319" s="509">
        <v>13</v>
      </c>
      <c r="B319" s="314" t="s">
        <v>24</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415"/>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89">AA319</f>
        <v>0</v>
      </c>
      <c r="AB320" s="411">
        <f t="shared" si="89"/>
        <v>0</v>
      </c>
      <c r="AC320" s="411">
        <f t="shared" si="89"/>
        <v>0</v>
      </c>
      <c r="AD320" s="411">
        <f t="shared" si="89"/>
        <v>0</v>
      </c>
      <c r="AE320" s="411">
        <f t="shared" si="89"/>
        <v>0</v>
      </c>
      <c r="AF320" s="411">
        <f t="shared" si="89"/>
        <v>0</v>
      </c>
      <c r="AG320" s="411">
        <f t="shared" si="89"/>
        <v>0</v>
      </c>
      <c r="AH320" s="411">
        <f t="shared" si="89"/>
        <v>0</v>
      </c>
      <c r="AI320" s="411">
        <f t="shared" si="89"/>
        <v>0</v>
      </c>
      <c r="AJ320" s="411">
        <f t="shared" si="89"/>
        <v>0</v>
      </c>
      <c r="AK320" s="411">
        <f t="shared" si="89"/>
        <v>0</v>
      </c>
      <c r="AL320" s="411">
        <f t="shared" si="89"/>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6"/>
      <c r="AA321" s="416"/>
      <c r="AB321" s="416"/>
      <c r="AC321" s="416"/>
      <c r="AD321" s="416"/>
      <c r="AE321" s="416"/>
      <c r="AF321" s="416"/>
      <c r="AG321" s="416"/>
      <c r="AH321" s="416"/>
      <c r="AI321" s="416"/>
      <c r="AJ321" s="416"/>
      <c r="AK321" s="416"/>
      <c r="AL321" s="416"/>
      <c r="AM321" s="313"/>
    </row>
    <row r="322" spans="1:39" ht="15" outlineLevel="1">
      <c r="A322" s="509">
        <v>14</v>
      </c>
      <c r="B322" s="314" t="s">
        <v>20</v>
      </c>
      <c r="C322" s="291" t="s">
        <v>25</v>
      </c>
      <c r="D322" s="295">
        <v>48450.767999999996</v>
      </c>
      <c r="E322" s="295">
        <v>48450.767796975</v>
      </c>
      <c r="F322" s="295">
        <v>48450.767796975</v>
      </c>
      <c r="G322" s="295">
        <v>48450.767796975</v>
      </c>
      <c r="H322" s="295">
        <v>0</v>
      </c>
      <c r="I322" s="295"/>
      <c r="J322" s="295"/>
      <c r="K322" s="295"/>
      <c r="L322" s="295"/>
      <c r="M322" s="295"/>
      <c r="N322" s="295">
        <v>12</v>
      </c>
      <c r="O322" s="295">
        <v>8.8126766229999998</v>
      </c>
      <c r="P322" s="295">
        <v>8.8126766229999998</v>
      </c>
      <c r="Q322" s="295">
        <v>8.8126766229999998</v>
      </c>
      <c r="R322" s="295">
        <v>8.8126766229999998</v>
      </c>
      <c r="S322" s="295">
        <v>0</v>
      </c>
      <c r="T322" s="295"/>
      <c r="U322" s="295"/>
      <c r="V322" s="295"/>
      <c r="W322" s="295"/>
      <c r="X322" s="295"/>
      <c r="Y322" s="415"/>
      <c r="Z322" s="415"/>
      <c r="AA322" s="503">
        <v>1</v>
      </c>
      <c r="AB322" s="415"/>
      <c r="AC322" s="415"/>
      <c r="AD322" s="415"/>
      <c r="AE322" s="415"/>
      <c r="AF322" s="415"/>
      <c r="AG322" s="415"/>
      <c r="AH322" s="415"/>
      <c r="AI322" s="415"/>
      <c r="AJ322" s="415"/>
      <c r="AK322" s="415"/>
      <c r="AL322" s="415"/>
      <c r="AM322" s="296">
        <f>SUM(Y322:AL322)</f>
        <v>1</v>
      </c>
    </row>
    <row r="323" spans="1:39" ht="15" outlineLevel="1">
      <c r="B323" s="294" t="s">
        <v>249</v>
      </c>
      <c r="C323" s="291" t="s">
        <v>163</v>
      </c>
      <c r="D323" s="295">
        <v>32.135094899999999</v>
      </c>
      <c r="E323" s="295">
        <v>32.135094899999999</v>
      </c>
      <c r="F323" s="295">
        <v>32.135094899999999</v>
      </c>
      <c r="G323" s="295">
        <v>32.135094899999999</v>
      </c>
      <c r="H323" s="295">
        <v>0</v>
      </c>
      <c r="I323" s="295"/>
      <c r="J323" s="295"/>
      <c r="K323" s="295"/>
      <c r="L323" s="295"/>
      <c r="M323" s="295"/>
      <c r="N323" s="295">
        <f>N322</f>
        <v>12</v>
      </c>
      <c r="O323" s="295">
        <v>5.8450300000000002E-3</v>
      </c>
      <c r="P323" s="295">
        <v>5.8450300000000002E-3</v>
      </c>
      <c r="Q323" s="295">
        <v>5.8450300000000002E-3</v>
      </c>
      <c r="R323" s="295">
        <v>5.8450300000000002E-3</v>
      </c>
      <c r="S323" s="295">
        <v>0</v>
      </c>
      <c r="T323" s="295"/>
      <c r="U323" s="295"/>
      <c r="V323" s="295"/>
      <c r="W323" s="295"/>
      <c r="X323" s="295"/>
      <c r="Y323" s="411">
        <f>Y322</f>
        <v>0</v>
      </c>
      <c r="Z323" s="411">
        <f>Z322</f>
        <v>0</v>
      </c>
      <c r="AA323" s="411">
        <f t="shared" ref="AA323:AL323" si="90">AA322</f>
        <v>1</v>
      </c>
      <c r="AB323" s="411">
        <f t="shared" si="90"/>
        <v>0</v>
      </c>
      <c r="AC323" s="411">
        <f t="shared" si="90"/>
        <v>0</v>
      </c>
      <c r="AD323" s="411">
        <f t="shared" si="90"/>
        <v>0</v>
      </c>
      <c r="AE323" s="411">
        <f t="shared" si="90"/>
        <v>0</v>
      </c>
      <c r="AF323" s="411">
        <f t="shared" si="90"/>
        <v>0</v>
      </c>
      <c r="AG323" s="411">
        <f t="shared" si="90"/>
        <v>0</v>
      </c>
      <c r="AH323" s="411">
        <f t="shared" si="90"/>
        <v>0</v>
      </c>
      <c r="AI323" s="411">
        <f t="shared" si="90"/>
        <v>0</v>
      </c>
      <c r="AJ323" s="411">
        <f t="shared" si="90"/>
        <v>0</v>
      </c>
      <c r="AK323" s="411">
        <f t="shared" si="90"/>
        <v>0</v>
      </c>
      <c r="AL323" s="411">
        <f t="shared" si="90"/>
        <v>0</v>
      </c>
      <c r="AM323" s="311"/>
    </row>
    <row r="324" spans="1:39" ht="15" outlineLevel="1">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6"/>
      <c r="Z324" s="417"/>
      <c r="AA324" s="416"/>
      <c r="AB324" s="416"/>
      <c r="AC324" s="416"/>
      <c r="AD324" s="416"/>
      <c r="AE324" s="416"/>
      <c r="AF324" s="416"/>
      <c r="AG324" s="416"/>
      <c r="AH324" s="416"/>
      <c r="AI324" s="416"/>
      <c r="AJ324" s="416"/>
      <c r="AK324" s="416"/>
      <c r="AL324" s="416"/>
      <c r="AM324" s="313"/>
    </row>
    <row r="325" spans="1:39" s="283" customFormat="1" ht="15" outlineLevel="1">
      <c r="A325" s="509">
        <v>15</v>
      </c>
      <c r="B325" s="314" t="s">
        <v>485</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1">AA325</f>
        <v>0</v>
      </c>
      <c r="AB326" s="411">
        <f t="shared" si="91"/>
        <v>0</v>
      </c>
      <c r="AC326" s="411">
        <f t="shared" si="91"/>
        <v>0</v>
      </c>
      <c r="AD326" s="411">
        <f t="shared" si="91"/>
        <v>0</v>
      </c>
      <c r="AE326" s="411">
        <f t="shared" si="91"/>
        <v>0</v>
      </c>
      <c r="AF326" s="411">
        <f t="shared" si="91"/>
        <v>0</v>
      </c>
      <c r="AG326" s="411">
        <f t="shared" si="91"/>
        <v>0</v>
      </c>
      <c r="AH326" s="411">
        <f t="shared" si="91"/>
        <v>0</v>
      </c>
      <c r="AI326" s="411">
        <f t="shared" si="91"/>
        <v>0</v>
      </c>
      <c r="AJ326" s="411">
        <f t="shared" si="91"/>
        <v>0</v>
      </c>
      <c r="AK326" s="411">
        <f t="shared" si="91"/>
        <v>0</v>
      </c>
      <c r="AL326" s="411">
        <f t="shared" si="91"/>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s="283" customFormat="1" ht="30" outlineLevel="1">
      <c r="A328" s="509">
        <v>16</v>
      </c>
      <c r="B328" s="314" t="s">
        <v>486</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s="283" customFormat="1" ht="15" outlineLevel="1">
      <c r="A329" s="509"/>
      <c r="B329" s="315"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2">AA328</f>
        <v>0</v>
      </c>
      <c r="AB329" s="411">
        <f t="shared" si="92"/>
        <v>0</v>
      </c>
      <c r="AC329" s="411">
        <f t="shared" si="92"/>
        <v>0</v>
      </c>
      <c r="AD329" s="411">
        <f t="shared" si="92"/>
        <v>0</v>
      </c>
      <c r="AE329" s="411">
        <f t="shared" si="92"/>
        <v>0</v>
      </c>
      <c r="AF329" s="411">
        <f t="shared" si="92"/>
        <v>0</v>
      </c>
      <c r="AG329" s="411">
        <f t="shared" si="92"/>
        <v>0</v>
      </c>
      <c r="AH329" s="411">
        <f t="shared" si="92"/>
        <v>0</v>
      </c>
      <c r="AI329" s="411">
        <f t="shared" si="92"/>
        <v>0</v>
      </c>
      <c r="AJ329" s="411">
        <f t="shared" si="92"/>
        <v>0</v>
      </c>
      <c r="AK329" s="411">
        <f t="shared" si="92"/>
        <v>0</v>
      </c>
      <c r="AL329" s="411">
        <f t="shared" si="92"/>
        <v>0</v>
      </c>
      <c r="AM329" s="311"/>
    </row>
    <row r="330" spans="1:39" s="283" customFormat="1" ht="15" outlineLevel="1">
      <c r="A330" s="509"/>
      <c r="B330" s="314"/>
      <c r="C330" s="312"/>
      <c r="D330" s="316"/>
      <c r="E330" s="316"/>
      <c r="F330" s="316"/>
      <c r="G330" s="316"/>
      <c r="H330" s="316"/>
      <c r="I330" s="316"/>
      <c r="J330" s="316"/>
      <c r="K330" s="316"/>
      <c r="L330" s="316"/>
      <c r="M330" s="316"/>
      <c r="N330" s="291"/>
      <c r="O330" s="316"/>
      <c r="P330" s="316"/>
      <c r="Q330" s="316"/>
      <c r="R330" s="316"/>
      <c r="S330" s="316"/>
      <c r="T330" s="316"/>
      <c r="U330" s="316"/>
      <c r="V330" s="316"/>
      <c r="W330" s="316"/>
      <c r="X330" s="316"/>
      <c r="Y330" s="418"/>
      <c r="Z330" s="416"/>
      <c r="AA330" s="416"/>
      <c r="AB330" s="416"/>
      <c r="AC330" s="416"/>
      <c r="AD330" s="416"/>
      <c r="AE330" s="416"/>
      <c r="AF330" s="416"/>
      <c r="AG330" s="416"/>
      <c r="AH330" s="416"/>
      <c r="AI330" s="416"/>
      <c r="AJ330" s="416"/>
      <c r="AK330" s="416"/>
      <c r="AL330" s="416"/>
      <c r="AM330" s="313"/>
    </row>
    <row r="331" spans="1:39" ht="15" outlineLevel="1">
      <c r="A331" s="509">
        <v>17</v>
      </c>
      <c r="B331" s="314" t="s">
        <v>9</v>
      </c>
      <c r="C331" s="291" t="s">
        <v>25</v>
      </c>
      <c r="D331" s="295">
        <v>8801.6859999999997</v>
      </c>
      <c r="E331" s="295">
        <v>0</v>
      </c>
      <c r="F331" s="295">
        <v>0</v>
      </c>
      <c r="G331" s="295">
        <v>0</v>
      </c>
      <c r="H331" s="295">
        <v>0</v>
      </c>
      <c r="I331" s="295"/>
      <c r="J331" s="295"/>
      <c r="K331" s="295"/>
      <c r="L331" s="295"/>
      <c r="M331" s="295"/>
      <c r="N331" s="291"/>
      <c r="O331" s="295">
        <v>386.53710000000001</v>
      </c>
      <c r="P331" s="295">
        <v>0</v>
      </c>
      <c r="Q331" s="295">
        <v>0</v>
      </c>
      <c r="R331" s="295">
        <v>0</v>
      </c>
      <c r="S331" s="295">
        <v>0</v>
      </c>
      <c r="T331" s="295"/>
      <c r="U331" s="295"/>
      <c r="V331" s="295"/>
      <c r="W331" s="295"/>
      <c r="X331" s="295"/>
      <c r="Y331" s="415"/>
      <c r="Z331" s="415"/>
      <c r="AA331" s="415"/>
      <c r="AB331" s="415"/>
      <c r="AC331" s="415"/>
      <c r="AD331" s="415"/>
      <c r="AE331" s="415"/>
      <c r="AF331" s="415"/>
      <c r="AG331" s="415"/>
      <c r="AH331" s="415"/>
      <c r="AI331" s="415"/>
      <c r="AJ331" s="415"/>
      <c r="AK331" s="415"/>
      <c r="AL331" s="415"/>
      <c r="AM331" s="296">
        <f>SUM(Y331:AL331)</f>
        <v>0</v>
      </c>
    </row>
    <row r="332" spans="1:39" ht="15" outlineLevel="1">
      <c r="B332" s="294" t="s">
        <v>249</v>
      </c>
      <c r="C332" s="291" t="s">
        <v>163</v>
      </c>
      <c r="D332" s="295"/>
      <c r="E332" s="295"/>
      <c r="F332" s="295"/>
      <c r="G332" s="295"/>
      <c r="H332" s="295"/>
      <c r="I332" s="295"/>
      <c r="J332" s="295"/>
      <c r="K332" s="295"/>
      <c r="L332" s="295"/>
      <c r="M332" s="295"/>
      <c r="N332" s="291"/>
      <c r="O332" s="295"/>
      <c r="P332" s="295"/>
      <c r="Q332" s="295"/>
      <c r="R332" s="295"/>
      <c r="S332" s="295"/>
      <c r="T332" s="295"/>
      <c r="U332" s="295"/>
      <c r="V332" s="295"/>
      <c r="W332" s="295"/>
      <c r="X332" s="295"/>
      <c r="Y332" s="411">
        <f>Y331</f>
        <v>0</v>
      </c>
      <c r="Z332" s="411">
        <f>Z331</f>
        <v>0</v>
      </c>
      <c r="AA332" s="411">
        <f t="shared" ref="AA332:AL332" si="93">AA331</f>
        <v>0</v>
      </c>
      <c r="AB332" s="411">
        <f t="shared" si="93"/>
        <v>0</v>
      </c>
      <c r="AC332" s="411">
        <f t="shared" si="93"/>
        <v>0</v>
      </c>
      <c r="AD332" s="411">
        <f t="shared" si="93"/>
        <v>0</v>
      </c>
      <c r="AE332" s="411">
        <f t="shared" si="93"/>
        <v>0</v>
      </c>
      <c r="AF332" s="411">
        <f t="shared" si="93"/>
        <v>0</v>
      </c>
      <c r="AG332" s="411">
        <f t="shared" si="93"/>
        <v>0</v>
      </c>
      <c r="AH332" s="411">
        <f t="shared" si="93"/>
        <v>0</v>
      </c>
      <c r="AI332" s="411">
        <f t="shared" si="93"/>
        <v>0</v>
      </c>
      <c r="AJ332" s="411">
        <f t="shared" si="93"/>
        <v>0</v>
      </c>
      <c r="AK332" s="411">
        <f t="shared" si="93"/>
        <v>0</v>
      </c>
      <c r="AL332" s="411">
        <f t="shared" si="93"/>
        <v>0</v>
      </c>
      <c r="AM332" s="311"/>
    </row>
    <row r="333" spans="1:39" ht="15" outlineLevel="1">
      <c r="B333" s="315"/>
      <c r="C333" s="305"/>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9"/>
      <c r="Z333" s="420"/>
      <c r="AA333" s="420"/>
      <c r="AB333" s="420"/>
      <c r="AC333" s="420"/>
      <c r="AD333" s="420"/>
      <c r="AE333" s="420"/>
      <c r="AF333" s="420"/>
      <c r="AG333" s="420"/>
      <c r="AH333" s="420"/>
      <c r="AI333" s="420"/>
      <c r="AJ333" s="420"/>
      <c r="AK333" s="420"/>
      <c r="AL333" s="420"/>
      <c r="AM333" s="317"/>
    </row>
    <row r="334" spans="1:39" ht="15.6" outlineLevel="1">
      <c r="A334" s="510"/>
      <c r="B334" s="288" t="s">
        <v>10</v>
      </c>
      <c r="C334" s="289"/>
      <c r="D334" s="289"/>
      <c r="E334" s="289"/>
      <c r="F334" s="289"/>
      <c r="G334" s="289"/>
      <c r="H334" s="289"/>
      <c r="I334" s="289"/>
      <c r="J334" s="289"/>
      <c r="K334" s="289"/>
      <c r="L334" s="289"/>
      <c r="M334" s="289"/>
      <c r="N334" s="290"/>
      <c r="O334" s="289"/>
      <c r="P334" s="289"/>
      <c r="Q334" s="289"/>
      <c r="R334" s="289"/>
      <c r="S334" s="289"/>
      <c r="T334" s="289"/>
      <c r="U334" s="289"/>
      <c r="V334" s="289"/>
      <c r="W334" s="289"/>
      <c r="X334" s="289"/>
      <c r="Y334" s="414"/>
      <c r="Z334" s="414"/>
      <c r="AA334" s="414"/>
      <c r="AB334" s="414"/>
      <c r="AC334" s="414"/>
      <c r="AD334" s="414"/>
      <c r="AE334" s="414"/>
      <c r="AF334" s="414"/>
      <c r="AG334" s="414"/>
      <c r="AH334" s="414"/>
      <c r="AI334" s="414"/>
      <c r="AJ334" s="414"/>
      <c r="AK334" s="414"/>
      <c r="AL334" s="414"/>
      <c r="AM334" s="292"/>
    </row>
    <row r="335" spans="1:39" ht="15" outlineLevel="1">
      <c r="A335" s="509">
        <v>18</v>
      </c>
      <c r="B335" s="315" t="s">
        <v>11</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26"/>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4">AA335</f>
        <v>0</v>
      </c>
      <c r="AB336" s="411">
        <f t="shared" si="94"/>
        <v>0</v>
      </c>
      <c r="AC336" s="411">
        <f t="shared" si="94"/>
        <v>0</v>
      </c>
      <c r="AD336" s="411">
        <f t="shared" si="94"/>
        <v>0</v>
      </c>
      <c r="AE336" s="411">
        <f t="shared" si="94"/>
        <v>0</v>
      </c>
      <c r="AF336" s="411">
        <f t="shared" si="94"/>
        <v>0</v>
      </c>
      <c r="AG336" s="411">
        <f t="shared" si="94"/>
        <v>0</v>
      </c>
      <c r="AH336" s="411">
        <f t="shared" si="94"/>
        <v>0</v>
      </c>
      <c r="AI336" s="411">
        <f t="shared" si="94"/>
        <v>0</v>
      </c>
      <c r="AJ336" s="411">
        <f t="shared" si="94"/>
        <v>0</v>
      </c>
      <c r="AK336" s="411">
        <f t="shared" si="94"/>
        <v>0</v>
      </c>
      <c r="AL336" s="411">
        <f t="shared" si="94"/>
        <v>0</v>
      </c>
      <c r="AM336" s="297"/>
    </row>
    <row r="337" spans="1:39" ht="15" outlineLevel="1">
      <c r="A337" s="512"/>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1"/>
      <c r="AA337" s="421"/>
      <c r="AB337" s="421"/>
      <c r="AC337" s="421"/>
      <c r="AD337" s="421"/>
      <c r="AE337" s="421"/>
      <c r="AF337" s="421"/>
      <c r="AG337" s="421"/>
      <c r="AH337" s="421"/>
      <c r="AI337" s="421"/>
      <c r="AJ337" s="421"/>
      <c r="AK337" s="421"/>
      <c r="AL337" s="421"/>
      <c r="AM337" s="306"/>
    </row>
    <row r="338" spans="1:39" ht="15" outlineLevel="1">
      <c r="A338" s="509">
        <v>19</v>
      </c>
      <c r="B338" s="315" t="s">
        <v>12</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15"/>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5">AA338</f>
        <v>0</v>
      </c>
      <c r="AB339" s="411">
        <f t="shared" si="95"/>
        <v>0</v>
      </c>
      <c r="AC339" s="411">
        <f t="shared" si="95"/>
        <v>0</v>
      </c>
      <c r="AD339" s="411">
        <f t="shared" si="95"/>
        <v>0</v>
      </c>
      <c r="AE339" s="411">
        <f t="shared" si="95"/>
        <v>0</v>
      </c>
      <c r="AF339" s="411">
        <f t="shared" si="95"/>
        <v>0</v>
      </c>
      <c r="AG339" s="411">
        <f t="shared" si="95"/>
        <v>0</v>
      </c>
      <c r="AH339" s="411">
        <f t="shared" si="95"/>
        <v>0</v>
      </c>
      <c r="AI339" s="411">
        <f t="shared" si="95"/>
        <v>0</v>
      </c>
      <c r="AJ339" s="411">
        <f t="shared" si="95"/>
        <v>0</v>
      </c>
      <c r="AK339" s="411">
        <f t="shared" si="95"/>
        <v>0</v>
      </c>
      <c r="AL339" s="411">
        <f t="shared" si="95"/>
        <v>0</v>
      </c>
      <c r="AM339" s="297"/>
    </row>
    <row r="340" spans="1:39" ht="15" outlineLevel="1">
      <c r="B340" s="315"/>
      <c r="C340" s="305"/>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22"/>
      <c r="Z340" s="422"/>
      <c r="AA340" s="412"/>
      <c r="AB340" s="412"/>
      <c r="AC340" s="412"/>
      <c r="AD340" s="412"/>
      <c r="AE340" s="412"/>
      <c r="AF340" s="412"/>
      <c r="AG340" s="412"/>
      <c r="AH340" s="412"/>
      <c r="AI340" s="412"/>
      <c r="AJ340" s="412"/>
      <c r="AK340" s="412"/>
      <c r="AL340" s="412"/>
      <c r="AM340" s="306"/>
    </row>
    <row r="341" spans="1:39" ht="15" outlineLevel="1">
      <c r="A341" s="509">
        <v>20</v>
      </c>
      <c r="B341" s="315" t="s">
        <v>13</v>
      </c>
      <c r="C341" s="291" t="s">
        <v>25</v>
      </c>
      <c r="D341" s="295">
        <v>2990081.0249999999</v>
      </c>
      <c r="E341" s="295">
        <v>2322412.0273440001</v>
      </c>
      <c r="F341" s="295">
        <v>2322412.0273440001</v>
      </c>
      <c r="G341" s="295">
        <v>2322412.0273440001</v>
      </c>
      <c r="H341" s="295">
        <v>690416.93174399994</v>
      </c>
      <c r="I341" s="295"/>
      <c r="J341" s="295"/>
      <c r="K341" s="295"/>
      <c r="L341" s="295"/>
      <c r="M341" s="295"/>
      <c r="N341" s="295">
        <v>12</v>
      </c>
      <c r="O341" s="295">
        <v>280.39445999999998</v>
      </c>
      <c r="P341" s="295">
        <v>211.81581</v>
      </c>
      <c r="Q341" s="295">
        <v>211.81581</v>
      </c>
      <c r="R341" s="295">
        <v>211.81581</v>
      </c>
      <c r="S341" s="295">
        <v>25.515000000000001</v>
      </c>
      <c r="T341" s="295"/>
      <c r="U341" s="295"/>
      <c r="V341" s="295"/>
      <c r="W341" s="295"/>
      <c r="X341" s="295"/>
      <c r="Y341" s="410"/>
      <c r="Z341" s="415"/>
      <c r="AA341" s="415"/>
      <c r="AB341" s="415"/>
      <c r="AC341" s="469">
        <v>1</v>
      </c>
      <c r="AD341" s="415"/>
      <c r="AE341" s="415"/>
      <c r="AF341" s="415"/>
      <c r="AG341" s="415"/>
      <c r="AH341" s="415"/>
      <c r="AI341" s="415"/>
      <c r="AJ341" s="415"/>
      <c r="AK341" s="415"/>
      <c r="AL341" s="415"/>
      <c r="AM341" s="296">
        <f>SUM(Y341:AL341)</f>
        <v>1</v>
      </c>
    </row>
    <row r="342" spans="1:39" ht="15" outlineLevel="1">
      <c r="B342" s="294" t="s">
        <v>249</v>
      </c>
      <c r="C342" s="291" t="s">
        <v>163</v>
      </c>
      <c r="D342" s="295">
        <v>332231.22499999998</v>
      </c>
      <c r="E342" s="295">
        <v>999900.22309999994</v>
      </c>
      <c r="F342" s="295">
        <v>533230.49509999994</v>
      </c>
      <c r="G342" s="295">
        <v>533230.49509999994</v>
      </c>
      <c r="H342" s="295">
        <v>2165225.591</v>
      </c>
      <c r="I342" s="295"/>
      <c r="J342" s="295"/>
      <c r="K342" s="295"/>
      <c r="L342" s="295"/>
      <c r="M342" s="295"/>
      <c r="N342" s="295">
        <f>N341</f>
        <v>12</v>
      </c>
      <c r="O342" s="295">
        <v>15.57747</v>
      </c>
      <c r="P342" s="295">
        <v>84.156120000000001</v>
      </c>
      <c r="Q342" s="295">
        <v>33.570045</v>
      </c>
      <c r="R342" s="295">
        <v>33.570045</v>
      </c>
      <c r="S342" s="295">
        <v>219.87085500000001</v>
      </c>
      <c r="T342" s="295"/>
      <c r="U342" s="295"/>
      <c r="V342" s="295"/>
      <c r="W342" s="295"/>
      <c r="X342" s="295"/>
      <c r="Y342" s="411">
        <f>Y341</f>
        <v>0</v>
      </c>
      <c r="Z342" s="411">
        <f>Z341</f>
        <v>0</v>
      </c>
      <c r="AA342" s="411">
        <f t="shared" ref="AA342:AL342" si="96">AA341</f>
        <v>0</v>
      </c>
      <c r="AB342" s="411">
        <f t="shared" si="96"/>
        <v>0</v>
      </c>
      <c r="AC342" s="411">
        <f t="shared" si="96"/>
        <v>1</v>
      </c>
      <c r="AD342" s="411">
        <f t="shared" si="96"/>
        <v>0</v>
      </c>
      <c r="AE342" s="411">
        <f t="shared" si="96"/>
        <v>0</v>
      </c>
      <c r="AF342" s="411">
        <f t="shared" si="96"/>
        <v>0</v>
      </c>
      <c r="AG342" s="411">
        <f t="shared" si="96"/>
        <v>0</v>
      </c>
      <c r="AH342" s="411">
        <f t="shared" si="96"/>
        <v>0</v>
      </c>
      <c r="AI342" s="411">
        <f t="shared" si="96"/>
        <v>0</v>
      </c>
      <c r="AJ342" s="411">
        <f t="shared" si="96"/>
        <v>0</v>
      </c>
      <c r="AK342" s="411">
        <f t="shared" si="96"/>
        <v>0</v>
      </c>
      <c r="AL342" s="411">
        <f t="shared" si="96"/>
        <v>0</v>
      </c>
      <c r="AM342" s="306"/>
    </row>
    <row r="343" spans="1:39" ht="15" outlineLevel="1">
      <c r="B343" s="315"/>
      <c r="C343" s="305"/>
      <c r="D343" s="291"/>
      <c r="E343" s="291"/>
      <c r="F343" s="291"/>
      <c r="G343" s="291"/>
      <c r="H343" s="291"/>
      <c r="I343" s="291"/>
      <c r="J343" s="291"/>
      <c r="K343" s="291"/>
      <c r="L343" s="291"/>
      <c r="M343" s="291"/>
      <c r="N343" s="318"/>
      <c r="O343" s="291"/>
      <c r="P343" s="291"/>
      <c r="Q343" s="291"/>
      <c r="R343" s="291"/>
      <c r="S343" s="291"/>
      <c r="T343" s="291"/>
      <c r="U343" s="291"/>
      <c r="V343" s="291"/>
      <c r="W343" s="291"/>
      <c r="X343" s="291"/>
      <c r="Y343" s="412"/>
      <c r="Z343" s="412"/>
      <c r="AA343" s="412"/>
      <c r="AB343" s="412"/>
      <c r="AC343" s="412"/>
      <c r="AD343" s="412"/>
      <c r="AE343" s="412"/>
      <c r="AF343" s="412"/>
      <c r="AG343" s="412"/>
      <c r="AH343" s="412"/>
      <c r="AI343" s="412"/>
      <c r="AJ343" s="412"/>
      <c r="AK343" s="412"/>
      <c r="AL343" s="412"/>
      <c r="AM343" s="306"/>
    </row>
    <row r="344" spans="1:39" ht="15" outlineLevel="1">
      <c r="A344" s="509">
        <v>21</v>
      </c>
      <c r="B344" s="315" t="s">
        <v>22</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Z344</f>
        <v>0</v>
      </c>
      <c r="AA345" s="411">
        <f t="shared" ref="AA345:AL345" si="97">AA344</f>
        <v>0</v>
      </c>
      <c r="AB345" s="411">
        <f t="shared" si="97"/>
        <v>0</v>
      </c>
      <c r="AC345" s="411">
        <f t="shared" si="97"/>
        <v>0</v>
      </c>
      <c r="AD345" s="411">
        <f t="shared" si="97"/>
        <v>0</v>
      </c>
      <c r="AE345" s="411">
        <f t="shared" si="97"/>
        <v>0</v>
      </c>
      <c r="AF345" s="411">
        <f t="shared" si="97"/>
        <v>0</v>
      </c>
      <c r="AG345" s="411">
        <f t="shared" si="97"/>
        <v>0</v>
      </c>
      <c r="AH345" s="411">
        <f t="shared" si="97"/>
        <v>0</v>
      </c>
      <c r="AI345" s="411">
        <f t="shared" si="97"/>
        <v>0</v>
      </c>
      <c r="AJ345" s="411">
        <f t="shared" si="97"/>
        <v>0</v>
      </c>
      <c r="AK345" s="411">
        <f t="shared" si="97"/>
        <v>0</v>
      </c>
      <c r="AL345" s="411">
        <f t="shared" si="97"/>
        <v>0</v>
      </c>
      <c r="AM345" s="297"/>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22"/>
      <c r="Z346" s="412"/>
      <c r="AA346" s="412"/>
      <c r="AB346" s="412"/>
      <c r="AC346" s="412"/>
      <c r="AD346" s="412"/>
      <c r="AE346" s="412"/>
      <c r="AF346" s="412"/>
      <c r="AG346" s="412"/>
      <c r="AH346" s="412"/>
      <c r="AI346" s="412"/>
      <c r="AJ346" s="412"/>
      <c r="AK346" s="412"/>
      <c r="AL346" s="412"/>
      <c r="AM346" s="306"/>
    </row>
    <row r="347" spans="1:39" ht="15" outlineLevel="1">
      <c r="A347" s="509">
        <v>22</v>
      </c>
      <c r="B347" s="315" t="s">
        <v>9</v>
      </c>
      <c r="C347" s="291" t="s">
        <v>25</v>
      </c>
      <c r="D347" s="295"/>
      <c r="E347" s="295"/>
      <c r="F347" s="295"/>
      <c r="G347" s="295"/>
      <c r="H347" s="295"/>
      <c r="I347" s="295"/>
      <c r="J347" s="295"/>
      <c r="K347" s="295"/>
      <c r="L347" s="295"/>
      <c r="M347" s="295"/>
      <c r="N347" s="291"/>
      <c r="O347" s="295"/>
      <c r="P347" s="295"/>
      <c r="Q347" s="295"/>
      <c r="R347" s="295"/>
      <c r="S347" s="295"/>
      <c r="T347" s="295"/>
      <c r="U347" s="295"/>
      <c r="V347" s="295"/>
      <c r="W347" s="295"/>
      <c r="X347" s="295"/>
      <c r="Y347" s="410"/>
      <c r="Z347" s="415"/>
      <c r="AA347" s="415"/>
      <c r="AB347" s="415"/>
      <c r="AC347" s="415"/>
      <c r="AD347" s="415"/>
      <c r="AE347" s="415"/>
      <c r="AF347" s="415"/>
      <c r="AG347" s="415"/>
      <c r="AH347" s="415"/>
      <c r="AI347" s="415"/>
      <c r="AJ347" s="415"/>
      <c r="AK347" s="415"/>
      <c r="AL347" s="415"/>
      <c r="AM347" s="296">
        <f>SUM(Y347:AL347)</f>
        <v>0</v>
      </c>
    </row>
    <row r="348" spans="1:39" ht="15" outlineLevel="1">
      <c r="B348" s="294" t="s">
        <v>249</v>
      </c>
      <c r="C348" s="291" t="s">
        <v>163</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11">
        <f>Y347</f>
        <v>0</v>
      </c>
      <c r="Z348" s="411">
        <f>Z347</f>
        <v>0</v>
      </c>
      <c r="AA348" s="411">
        <f t="shared" ref="AA348:AL348" si="98">AA347</f>
        <v>0</v>
      </c>
      <c r="AB348" s="411">
        <f t="shared" si="98"/>
        <v>0</v>
      </c>
      <c r="AC348" s="411">
        <f t="shared" si="98"/>
        <v>0</v>
      </c>
      <c r="AD348" s="411">
        <f t="shared" si="98"/>
        <v>0</v>
      </c>
      <c r="AE348" s="411">
        <f t="shared" si="98"/>
        <v>0</v>
      </c>
      <c r="AF348" s="411">
        <f t="shared" si="98"/>
        <v>0</v>
      </c>
      <c r="AG348" s="411">
        <f t="shared" si="98"/>
        <v>0</v>
      </c>
      <c r="AH348" s="411">
        <f t="shared" si="98"/>
        <v>0</v>
      </c>
      <c r="AI348" s="411">
        <f t="shared" si="98"/>
        <v>0</v>
      </c>
      <c r="AJ348" s="411">
        <f t="shared" si="98"/>
        <v>0</v>
      </c>
      <c r="AK348" s="411">
        <f t="shared" si="98"/>
        <v>0</v>
      </c>
      <c r="AL348" s="411">
        <f t="shared" si="98"/>
        <v>0</v>
      </c>
      <c r="AM348" s="306"/>
    </row>
    <row r="349" spans="1:39" ht="15" outlineLevel="1">
      <c r="B349" s="315"/>
      <c r="C349" s="305"/>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12"/>
      <c r="AA349" s="412"/>
      <c r="AB349" s="412"/>
      <c r="AC349" s="412"/>
      <c r="AD349" s="412"/>
      <c r="AE349" s="412"/>
      <c r="AF349" s="412"/>
      <c r="AG349" s="412"/>
      <c r="AH349" s="412"/>
      <c r="AI349" s="412"/>
      <c r="AJ349" s="412"/>
      <c r="AK349" s="412"/>
      <c r="AL349" s="412"/>
      <c r="AM349" s="306"/>
    </row>
    <row r="350" spans="1:39" ht="15.6" outlineLevel="1">
      <c r="A350" s="510"/>
      <c r="B350" s="288" t="s">
        <v>14</v>
      </c>
      <c r="C350" s="289"/>
      <c r="D350" s="290"/>
      <c r="E350" s="290"/>
      <c r="F350" s="290"/>
      <c r="G350" s="290"/>
      <c r="H350" s="290"/>
      <c r="I350" s="290"/>
      <c r="J350" s="290"/>
      <c r="K350" s="290"/>
      <c r="L350" s="290"/>
      <c r="M350" s="290"/>
      <c r="N350" s="290"/>
      <c r="O350" s="290"/>
      <c r="P350" s="289"/>
      <c r="Q350" s="289"/>
      <c r="R350" s="289"/>
      <c r="S350" s="289"/>
      <c r="T350" s="289"/>
      <c r="U350" s="289"/>
      <c r="V350" s="289"/>
      <c r="W350" s="289"/>
      <c r="X350" s="289"/>
      <c r="Y350" s="414"/>
      <c r="Z350" s="414"/>
      <c r="AA350" s="414"/>
      <c r="AB350" s="414"/>
      <c r="AC350" s="414"/>
      <c r="AD350" s="414"/>
      <c r="AE350" s="414"/>
      <c r="AF350" s="414"/>
      <c r="AG350" s="414"/>
      <c r="AH350" s="414"/>
      <c r="AI350" s="414"/>
      <c r="AJ350" s="414"/>
      <c r="AK350" s="414"/>
      <c r="AL350" s="414"/>
      <c r="AM350" s="292"/>
    </row>
    <row r="351" spans="1:39" ht="15" outlineLevel="1">
      <c r="A351" s="509">
        <v>23</v>
      </c>
      <c r="B351" s="315" t="s">
        <v>14</v>
      </c>
      <c r="C351" s="291" t="s">
        <v>25</v>
      </c>
      <c r="D351" s="295">
        <v>50224.186999999998</v>
      </c>
      <c r="E351" s="295">
        <v>47831.490852356001</v>
      </c>
      <c r="F351" s="295">
        <v>47613.973144531003</v>
      </c>
      <c r="G351" s="295">
        <v>42469.421169280999</v>
      </c>
      <c r="H351" s="295">
        <v>40767.217159271</v>
      </c>
      <c r="I351" s="295"/>
      <c r="J351" s="295"/>
      <c r="K351" s="295"/>
      <c r="L351" s="295"/>
      <c r="M351" s="295"/>
      <c r="N351" s="291"/>
      <c r="O351" s="295">
        <v>6.8694204880000003</v>
      </c>
      <c r="P351" s="295">
        <v>6.745128802</v>
      </c>
      <c r="Q351" s="295">
        <v>6.733829547</v>
      </c>
      <c r="R351" s="295">
        <v>6.4665891919999998</v>
      </c>
      <c r="S351" s="295">
        <v>6.378165987</v>
      </c>
      <c r="T351" s="295"/>
      <c r="U351" s="295"/>
      <c r="V351" s="295"/>
      <c r="W351" s="295"/>
      <c r="X351" s="295"/>
      <c r="Y351" s="470">
        <v>1</v>
      </c>
      <c r="Z351" s="410"/>
      <c r="AA351" s="410"/>
      <c r="AB351" s="410"/>
      <c r="AC351" s="410"/>
      <c r="AD351" s="410"/>
      <c r="AE351" s="410"/>
      <c r="AF351" s="410"/>
      <c r="AG351" s="410"/>
      <c r="AH351" s="410"/>
      <c r="AI351" s="410"/>
      <c r="AJ351" s="410"/>
      <c r="AK351" s="410"/>
      <c r="AL351" s="410"/>
      <c r="AM351" s="296">
        <f>SUM(Y351:AL351)</f>
        <v>1</v>
      </c>
    </row>
    <row r="352" spans="1:39" ht="15" outlineLevel="1">
      <c r="B352" s="294" t="s">
        <v>249</v>
      </c>
      <c r="C352" s="291" t="s">
        <v>163</v>
      </c>
      <c r="D352" s="295">
        <v>20021.630819999998</v>
      </c>
      <c r="E352" s="295">
        <v>19686.29247</v>
      </c>
      <c r="F352" s="295">
        <v>19655.80716</v>
      </c>
      <c r="G352" s="295">
        <v>18687.31956</v>
      </c>
      <c r="H352" s="295">
        <v>18240.4287</v>
      </c>
      <c r="I352" s="295"/>
      <c r="J352" s="295"/>
      <c r="K352" s="295"/>
      <c r="L352" s="295"/>
      <c r="M352" s="295"/>
      <c r="N352" s="468"/>
      <c r="O352" s="295">
        <v>3.218778645</v>
      </c>
      <c r="P352" s="295">
        <v>3.2015585679999998</v>
      </c>
      <c r="Q352" s="295">
        <v>3.1999931049999999</v>
      </c>
      <c r="R352" s="295">
        <v>3.1496639260000001</v>
      </c>
      <c r="S352" s="295">
        <v>3.1264061430000001</v>
      </c>
      <c r="T352" s="295"/>
      <c r="U352" s="295"/>
      <c r="V352" s="295"/>
      <c r="W352" s="295"/>
      <c r="X352" s="295"/>
      <c r="Y352" s="411">
        <f>Y351</f>
        <v>1</v>
      </c>
      <c r="Z352" s="411">
        <f>Z351</f>
        <v>0</v>
      </c>
      <c r="AA352" s="411">
        <f t="shared" ref="AA352:AL352" si="99">AA351</f>
        <v>0</v>
      </c>
      <c r="AB352" s="411">
        <f t="shared" si="99"/>
        <v>0</v>
      </c>
      <c r="AC352" s="411">
        <f t="shared" si="99"/>
        <v>0</v>
      </c>
      <c r="AD352" s="411">
        <f t="shared" si="99"/>
        <v>0</v>
      </c>
      <c r="AE352" s="411">
        <f t="shared" si="99"/>
        <v>0</v>
      </c>
      <c r="AF352" s="411">
        <f t="shared" si="99"/>
        <v>0</v>
      </c>
      <c r="AG352" s="411">
        <f t="shared" si="99"/>
        <v>0</v>
      </c>
      <c r="AH352" s="411">
        <f t="shared" si="99"/>
        <v>0</v>
      </c>
      <c r="AI352" s="411">
        <f t="shared" si="99"/>
        <v>0</v>
      </c>
      <c r="AJ352" s="411">
        <f t="shared" si="99"/>
        <v>0</v>
      </c>
      <c r="AK352" s="411">
        <f t="shared" si="99"/>
        <v>0</v>
      </c>
      <c r="AL352" s="411">
        <f t="shared" si="99"/>
        <v>0</v>
      </c>
      <c r="AM352" s="297"/>
    </row>
    <row r="353" spans="1:39" ht="15" outlineLevel="1">
      <c r="B353" s="315"/>
      <c r="C353" s="305"/>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12"/>
      <c r="AA353" s="412"/>
      <c r="AB353" s="412"/>
      <c r="AC353" s="412"/>
      <c r="AD353" s="412"/>
      <c r="AE353" s="412"/>
      <c r="AF353" s="412"/>
      <c r="AG353" s="412"/>
      <c r="AH353" s="412"/>
      <c r="AI353" s="412"/>
      <c r="AJ353" s="412"/>
      <c r="AK353" s="412"/>
      <c r="AL353" s="412"/>
      <c r="AM353" s="306"/>
    </row>
    <row r="354" spans="1:39" s="293" customFormat="1" ht="15.6" outlineLevel="1">
      <c r="A354" s="510"/>
      <c r="B354" s="288" t="s">
        <v>487</v>
      </c>
      <c r="C354" s="289"/>
      <c r="D354" s="290"/>
      <c r="E354" s="290"/>
      <c r="F354" s="290"/>
      <c r="G354" s="290"/>
      <c r="H354" s="290"/>
      <c r="I354" s="290"/>
      <c r="J354" s="290"/>
      <c r="K354" s="290"/>
      <c r="L354" s="290"/>
      <c r="M354" s="290"/>
      <c r="N354" s="290"/>
      <c r="O354" s="290"/>
      <c r="P354" s="289"/>
      <c r="Q354" s="289"/>
      <c r="R354" s="289"/>
      <c r="S354" s="289"/>
      <c r="T354" s="289"/>
      <c r="U354" s="289"/>
      <c r="V354" s="289"/>
      <c r="W354" s="289"/>
      <c r="X354" s="289"/>
      <c r="Y354" s="414"/>
      <c r="Z354" s="414"/>
      <c r="AA354" s="414"/>
      <c r="AB354" s="414"/>
      <c r="AC354" s="414"/>
      <c r="AD354" s="414"/>
      <c r="AE354" s="414"/>
      <c r="AF354" s="414"/>
      <c r="AG354" s="414"/>
      <c r="AH354" s="414"/>
      <c r="AI354" s="414"/>
      <c r="AJ354" s="414"/>
      <c r="AK354" s="414"/>
      <c r="AL354" s="414"/>
      <c r="AM354" s="292"/>
    </row>
    <row r="355" spans="1:39" s="283" customFormat="1" ht="15" outlineLevel="1">
      <c r="A355" s="509">
        <v>24</v>
      </c>
      <c r="B355" s="315" t="s">
        <v>14</v>
      </c>
      <c r="C355" s="291" t="s">
        <v>25</v>
      </c>
      <c r="D355" s="295"/>
      <c r="E355" s="295"/>
      <c r="F355" s="295"/>
      <c r="G355" s="295"/>
      <c r="H355" s="295"/>
      <c r="I355" s="295"/>
      <c r="J355" s="295"/>
      <c r="K355" s="295"/>
      <c r="L355" s="295"/>
      <c r="M355" s="295"/>
      <c r="N355" s="291"/>
      <c r="O355" s="295"/>
      <c r="P355" s="295"/>
      <c r="Q355" s="295"/>
      <c r="R355" s="295"/>
      <c r="S355" s="295"/>
      <c r="T355" s="295"/>
      <c r="U355" s="295"/>
      <c r="V355" s="295"/>
      <c r="W355" s="295"/>
      <c r="X355" s="295"/>
      <c r="Y355" s="410"/>
      <c r="Z355" s="410"/>
      <c r="AA355" s="410"/>
      <c r="AB355" s="410"/>
      <c r="AC355" s="410"/>
      <c r="AD355" s="410"/>
      <c r="AE355" s="410"/>
      <c r="AF355" s="410"/>
      <c r="AG355" s="410"/>
      <c r="AH355" s="410"/>
      <c r="AI355" s="410"/>
      <c r="AJ355" s="410"/>
      <c r="AK355" s="410"/>
      <c r="AL355" s="410"/>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468"/>
      <c r="O356" s="295"/>
      <c r="P356" s="295"/>
      <c r="Q356" s="295"/>
      <c r="R356" s="295"/>
      <c r="S356" s="295"/>
      <c r="T356" s="295"/>
      <c r="U356" s="295"/>
      <c r="V356" s="295"/>
      <c r="W356" s="295"/>
      <c r="X356" s="295"/>
      <c r="Y356" s="411">
        <f>Y355</f>
        <v>0</v>
      </c>
      <c r="Z356" s="411">
        <f>Z355</f>
        <v>0</v>
      </c>
      <c r="AA356" s="411">
        <f t="shared" ref="AA356:AL356" si="100">AA355</f>
        <v>0</v>
      </c>
      <c r="AB356" s="411">
        <f t="shared" si="100"/>
        <v>0</v>
      </c>
      <c r="AC356" s="411">
        <f t="shared" si="100"/>
        <v>0</v>
      </c>
      <c r="AD356" s="411">
        <f t="shared" si="100"/>
        <v>0</v>
      </c>
      <c r="AE356" s="411">
        <f t="shared" si="100"/>
        <v>0</v>
      </c>
      <c r="AF356" s="411">
        <f t="shared" si="100"/>
        <v>0</v>
      </c>
      <c r="AG356" s="411">
        <f t="shared" si="100"/>
        <v>0</v>
      </c>
      <c r="AH356" s="411">
        <f t="shared" si="100"/>
        <v>0</v>
      </c>
      <c r="AI356" s="411">
        <f t="shared" si="100"/>
        <v>0</v>
      </c>
      <c r="AJ356" s="411">
        <f t="shared" si="100"/>
        <v>0</v>
      </c>
      <c r="AK356" s="411">
        <f t="shared" si="100"/>
        <v>0</v>
      </c>
      <c r="AL356" s="411">
        <f t="shared" si="100"/>
        <v>0</v>
      </c>
      <c r="AM356" s="297"/>
    </row>
    <row r="357" spans="1:39" s="283" customFormat="1" ht="15" outlineLevel="1">
      <c r="A357" s="509"/>
      <c r="B357" s="315"/>
      <c r="C357" s="305"/>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12"/>
      <c r="AA357" s="412"/>
      <c r="AB357" s="412"/>
      <c r="AC357" s="412"/>
      <c r="AD357" s="412"/>
      <c r="AE357" s="412"/>
      <c r="AF357" s="412"/>
      <c r="AG357" s="412"/>
      <c r="AH357" s="412"/>
      <c r="AI357" s="412"/>
      <c r="AJ357" s="412"/>
      <c r="AK357" s="412"/>
      <c r="AL357" s="412"/>
      <c r="AM357" s="306"/>
    </row>
    <row r="358" spans="1:39" s="283" customFormat="1" ht="15" outlineLevel="1">
      <c r="A358" s="509">
        <v>25</v>
      </c>
      <c r="B358" s="314" t="s">
        <v>21</v>
      </c>
      <c r="C358" s="291" t="s">
        <v>25</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5"/>
      <c r="Z358" s="415"/>
      <c r="AA358" s="415"/>
      <c r="AB358" s="415"/>
      <c r="AC358" s="415"/>
      <c r="AD358" s="415"/>
      <c r="AE358" s="415"/>
      <c r="AF358" s="415"/>
      <c r="AG358" s="415"/>
      <c r="AH358" s="415"/>
      <c r="AI358" s="415"/>
      <c r="AJ358" s="415"/>
      <c r="AK358" s="415"/>
      <c r="AL358" s="415"/>
      <c r="AM358" s="296">
        <f>SUM(Y358:AL358)</f>
        <v>0</v>
      </c>
    </row>
    <row r="359" spans="1:39" s="283" customFormat="1" ht="15" outlineLevel="1">
      <c r="A359" s="509"/>
      <c r="B359" s="315" t="s">
        <v>249</v>
      </c>
      <c r="C359" s="291" t="s">
        <v>163</v>
      </c>
      <c r="D359" s="295"/>
      <c r="E359" s="295"/>
      <c r="F359" s="295"/>
      <c r="G359" s="295"/>
      <c r="H359" s="295"/>
      <c r="I359" s="295"/>
      <c r="J359" s="295"/>
      <c r="K359" s="295"/>
      <c r="L359" s="295"/>
      <c r="M359" s="295"/>
      <c r="N359" s="295">
        <f>N358</f>
        <v>0</v>
      </c>
      <c r="O359" s="295"/>
      <c r="P359" s="295"/>
      <c r="Q359" s="295"/>
      <c r="R359" s="295"/>
      <c r="S359" s="295"/>
      <c r="T359" s="295"/>
      <c r="U359" s="295"/>
      <c r="V359" s="295"/>
      <c r="W359" s="295"/>
      <c r="X359" s="295"/>
      <c r="Y359" s="411">
        <f>Y358</f>
        <v>0</v>
      </c>
      <c r="Z359" s="411">
        <f>Z358</f>
        <v>0</v>
      </c>
      <c r="AA359" s="411">
        <f t="shared" ref="AA359:AL359" si="101">AA358</f>
        <v>0</v>
      </c>
      <c r="AB359" s="411">
        <f t="shared" si="101"/>
        <v>0</v>
      </c>
      <c r="AC359" s="411">
        <f t="shared" si="101"/>
        <v>0</v>
      </c>
      <c r="AD359" s="411">
        <f t="shared" si="101"/>
        <v>0</v>
      </c>
      <c r="AE359" s="411">
        <f t="shared" si="101"/>
        <v>0</v>
      </c>
      <c r="AF359" s="411">
        <f t="shared" si="101"/>
        <v>0</v>
      </c>
      <c r="AG359" s="411">
        <f t="shared" si="101"/>
        <v>0</v>
      </c>
      <c r="AH359" s="411">
        <f t="shared" si="101"/>
        <v>0</v>
      </c>
      <c r="AI359" s="411">
        <f t="shared" si="101"/>
        <v>0</v>
      </c>
      <c r="AJ359" s="411">
        <f t="shared" si="101"/>
        <v>0</v>
      </c>
      <c r="AK359" s="411">
        <f t="shared" si="101"/>
        <v>0</v>
      </c>
      <c r="AL359" s="411">
        <f t="shared" si="101"/>
        <v>0</v>
      </c>
      <c r="AM359" s="311"/>
    </row>
    <row r="360" spans="1:39" s="283" customFormat="1" ht="15" outlineLevel="1">
      <c r="A360" s="509"/>
      <c r="B360" s="314"/>
      <c r="C360" s="312"/>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6"/>
      <c r="Z360" s="417"/>
      <c r="AA360" s="416"/>
      <c r="AB360" s="416"/>
      <c r="AC360" s="416"/>
      <c r="AD360" s="416"/>
      <c r="AE360" s="416"/>
      <c r="AF360" s="416"/>
      <c r="AG360" s="416"/>
      <c r="AH360" s="416"/>
      <c r="AI360" s="416"/>
      <c r="AJ360" s="416"/>
      <c r="AK360" s="416"/>
      <c r="AL360" s="416"/>
      <c r="AM360" s="313"/>
    </row>
    <row r="361" spans="1:39" ht="15.6" outlineLevel="1">
      <c r="A361" s="510"/>
      <c r="B361" s="288" t="s">
        <v>15</v>
      </c>
      <c r="C361" s="320"/>
      <c r="D361" s="290"/>
      <c r="E361" s="289"/>
      <c r="F361" s="289"/>
      <c r="G361" s="289"/>
      <c r="H361" s="289"/>
      <c r="I361" s="289"/>
      <c r="J361" s="289"/>
      <c r="K361" s="289"/>
      <c r="L361" s="289"/>
      <c r="M361" s="289"/>
      <c r="N361" s="291"/>
      <c r="O361" s="289"/>
      <c r="P361" s="289"/>
      <c r="Q361" s="289"/>
      <c r="R361" s="289"/>
      <c r="S361" s="289"/>
      <c r="T361" s="289"/>
      <c r="U361" s="289"/>
      <c r="V361" s="289"/>
      <c r="W361" s="289"/>
      <c r="X361" s="289"/>
      <c r="Y361" s="414"/>
      <c r="Z361" s="414"/>
      <c r="AA361" s="414"/>
      <c r="AB361" s="414"/>
      <c r="AC361" s="414"/>
      <c r="AD361" s="414"/>
      <c r="AE361" s="414"/>
      <c r="AF361" s="414"/>
      <c r="AG361" s="414"/>
      <c r="AH361" s="414"/>
      <c r="AI361" s="414"/>
      <c r="AJ361" s="414"/>
      <c r="AK361" s="414"/>
      <c r="AL361" s="414"/>
      <c r="AM361" s="292"/>
    </row>
    <row r="362" spans="1:39" ht="15" outlineLevel="1">
      <c r="A362" s="509">
        <v>26</v>
      </c>
      <c r="B362" s="321" t="s">
        <v>16</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2">AA362</f>
        <v>0</v>
      </c>
      <c r="AB363" s="411">
        <f t="shared" si="102"/>
        <v>0</v>
      </c>
      <c r="AC363" s="411">
        <f t="shared" si="102"/>
        <v>0</v>
      </c>
      <c r="AD363" s="411">
        <f t="shared" si="102"/>
        <v>0</v>
      </c>
      <c r="AE363" s="411">
        <f t="shared" si="102"/>
        <v>0</v>
      </c>
      <c r="AF363" s="411">
        <f t="shared" si="102"/>
        <v>0</v>
      </c>
      <c r="AG363" s="411">
        <f t="shared" si="102"/>
        <v>0</v>
      </c>
      <c r="AH363" s="411">
        <f t="shared" si="102"/>
        <v>0</v>
      </c>
      <c r="AI363" s="411">
        <f t="shared" si="102"/>
        <v>0</v>
      </c>
      <c r="AJ363" s="411">
        <f t="shared" si="102"/>
        <v>0</v>
      </c>
      <c r="AK363" s="411">
        <f t="shared" si="102"/>
        <v>0</v>
      </c>
      <c r="AL363" s="411">
        <f t="shared" si="102"/>
        <v>0</v>
      </c>
      <c r="AM363" s="306"/>
    </row>
    <row r="364" spans="1:39" ht="15" outlineLevel="1">
      <c r="A364" s="512"/>
      <c r="B364" s="322"/>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23"/>
      <c r="Z364" s="424"/>
      <c r="AA364" s="424"/>
      <c r="AB364" s="424"/>
      <c r="AC364" s="424"/>
      <c r="AD364" s="424"/>
      <c r="AE364" s="424"/>
      <c r="AF364" s="424"/>
      <c r="AG364" s="424"/>
      <c r="AH364" s="424"/>
      <c r="AI364" s="424"/>
      <c r="AJ364" s="424"/>
      <c r="AK364" s="424"/>
      <c r="AL364" s="424"/>
      <c r="AM364" s="297"/>
    </row>
    <row r="365" spans="1:39" ht="15" outlineLevel="1">
      <c r="A365" s="509">
        <v>27</v>
      </c>
      <c r="B365" s="321" t="s">
        <v>17</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Z365</f>
        <v>0</v>
      </c>
      <c r="AA366" s="411">
        <f t="shared" ref="AA366:AL366" si="103">AA365</f>
        <v>0</v>
      </c>
      <c r="AB366" s="411">
        <f t="shared" si="103"/>
        <v>0</v>
      </c>
      <c r="AC366" s="411">
        <f t="shared" si="103"/>
        <v>0</v>
      </c>
      <c r="AD366" s="411">
        <f t="shared" si="103"/>
        <v>0</v>
      </c>
      <c r="AE366" s="411">
        <f t="shared" si="103"/>
        <v>0</v>
      </c>
      <c r="AF366" s="411">
        <f t="shared" si="103"/>
        <v>0</v>
      </c>
      <c r="AG366" s="411">
        <f t="shared" si="103"/>
        <v>0</v>
      </c>
      <c r="AH366" s="411">
        <f t="shared" si="103"/>
        <v>0</v>
      </c>
      <c r="AI366" s="411">
        <f t="shared" si="103"/>
        <v>0</v>
      </c>
      <c r="AJ366" s="411">
        <f t="shared" si="103"/>
        <v>0</v>
      </c>
      <c r="AK366" s="411">
        <f t="shared" si="103"/>
        <v>0</v>
      </c>
      <c r="AL366" s="411">
        <f t="shared" si="103"/>
        <v>0</v>
      </c>
      <c r="AM366" s="306"/>
    </row>
    <row r="367" spans="1:39" ht="15.6" outlineLevel="1">
      <c r="A367" s="512"/>
      <c r="B367" s="323"/>
      <c r="C367" s="300"/>
      <c r="D367" s="291"/>
      <c r="E367" s="291"/>
      <c r="F367" s="291"/>
      <c r="G367" s="291"/>
      <c r="H367" s="291"/>
      <c r="I367" s="291"/>
      <c r="J367" s="291"/>
      <c r="K367" s="291"/>
      <c r="L367" s="291"/>
      <c r="M367" s="291"/>
      <c r="N367" s="300"/>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28</v>
      </c>
      <c r="B368" s="321" t="s">
        <v>18</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29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Z368</f>
        <v>0</v>
      </c>
      <c r="AA369" s="411">
        <f t="shared" ref="AA369:AL369" si="104">AA368</f>
        <v>0</v>
      </c>
      <c r="AB369" s="411">
        <f t="shared" si="104"/>
        <v>0</v>
      </c>
      <c r="AC369" s="411">
        <f t="shared" si="104"/>
        <v>0</v>
      </c>
      <c r="AD369" s="411">
        <f t="shared" si="104"/>
        <v>0</v>
      </c>
      <c r="AE369" s="411">
        <f t="shared" si="104"/>
        <v>0</v>
      </c>
      <c r="AF369" s="411">
        <f t="shared" si="104"/>
        <v>0</v>
      </c>
      <c r="AG369" s="411">
        <f t="shared" si="104"/>
        <v>0</v>
      </c>
      <c r="AH369" s="411">
        <f t="shared" si="104"/>
        <v>0</v>
      </c>
      <c r="AI369" s="411">
        <f t="shared" si="104"/>
        <v>0</v>
      </c>
      <c r="AJ369" s="411">
        <f t="shared" si="104"/>
        <v>0</v>
      </c>
      <c r="AK369" s="411">
        <f t="shared" si="104"/>
        <v>0</v>
      </c>
      <c r="AL369" s="411">
        <f t="shared" si="104"/>
        <v>0</v>
      </c>
      <c r="AM369" s="297"/>
    </row>
    <row r="370" spans="1:39" ht="15" outlineLevel="1">
      <c r="A370" s="512"/>
      <c r="B370" s="322"/>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12"/>
      <c r="AA370" s="412"/>
      <c r="AB370" s="412"/>
      <c r="AC370" s="412"/>
      <c r="AD370" s="412"/>
      <c r="AE370" s="412"/>
      <c r="AF370" s="412"/>
      <c r="AG370" s="412"/>
      <c r="AH370" s="412"/>
      <c r="AI370" s="412"/>
      <c r="AJ370" s="412"/>
      <c r="AK370" s="412"/>
      <c r="AL370" s="412"/>
      <c r="AM370" s="306"/>
    </row>
    <row r="371" spans="1:39" ht="15" outlineLevel="1">
      <c r="A371" s="509">
        <v>29</v>
      </c>
      <c r="B371" s="324" t="s">
        <v>19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26"/>
      <c r="Z371" s="415"/>
      <c r="AA371" s="415"/>
      <c r="AB371" s="415"/>
      <c r="AC371" s="415"/>
      <c r="AD371" s="415"/>
      <c r="AE371" s="415"/>
      <c r="AF371" s="415"/>
      <c r="AG371" s="415"/>
      <c r="AH371" s="415"/>
      <c r="AI371" s="415"/>
      <c r="AJ371" s="415"/>
      <c r="AK371" s="415"/>
      <c r="AL371" s="415"/>
      <c r="AM371" s="296">
        <f>SUM(Y371:AL371)</f>
        <v>0</v>
      </c>
    </row>
    <row r="372" spans="1:39" ht="15" outlineLevel="1">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5">Z371</f>
        <v>0</v>
      </c>
      <c r="AA372" s="411">
        <f t="shared" si="105"/>
        <v>0</v>
      </c>
      <c r="AB372" s="411">
        <f t="shared" si="105"/>
        <v>0</v>
      </c>
      <c r="AC372" s="411">
        <f t="shared" si="105"/>
        <v>0</v>
      </c>
      <c r="AD372" s="411">
        <f t="shared" si="105"/>
        <v>0</v>
      </c>
      <c r="AE372" s="411">
        <f t="shared" si="105"/>
        <v>0</v>
      </c>
      <c r="AF372" s="411">
        <f t="shared" si="105"/>
        <v>0</v>
      </c>
      <c r="AG372" s="411">
        <f t="shared" si="105"/>
        <v>0</v>
      </c>
      <c r="AH372" s="411">
        <f t="shared" si="105"/>
        <v>0</v>
      </c>
      <c r="AI372" s="411">
        <f t="shared" si="105"/>
        <v>0</v>
      </c>
      <c r="AJ372" s="411">
        <f t="shared" si="105"/>
        <v>0</v>
      </c>
      <c r="AK372" s="411">
        <f t="shared" si="105"/>
        <v>0</v>
      </c>
      <c r="AL372" s="411">
        <f t="shared" si="105"/>
        <v>0</v>
      </c>
      <c r="AM372" s="297"/>
    </row>
    <row r="373" spans="1:39" ht="15" outlineLevel="1">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23"/>
      <c r="Z373" s="423"/>
      <c r="AA373" s="423"/>
      <c r="AB373" s="423"/>
      <c r="AC373" s="423"/>
      <c r="AD373" s="423"/>
      <c r="AE373" s="423"/>
      <c r="AF373" s="423"/>
      <c r="AG373" s="423"/>
      <c r="AH373" s="423"/>
      <c r="AI373" s="423"/>
      <c r="AJ373" s="423"/>
      <c r="AK373" s="423"/>
      <c r="AL373" s="423"/>
      <c r="AM373" s="313"/>
    </row>
    <row r="374" spans="1:39" s="283" customFormat="1" ht="15" outlineLevel="1">
      <c r="A374" s="509">
        <v>30</v>
      </c>
      <c r="B374" s="324" t="s">
        <v>488</v>
      </c>
      <c r="C374" s="291" t="s">
        <v>25</v>
      </c>
      <c r="D374" s="295"/>
      <c r="E374" s="295"/>
      <c r="F374" s="295"/>
      <c r="G374" s="295"/>
      <c r="H374" s="295"/>
      <c r="I374" s="295"/>
      <c r="J374" s="295"/>
      <c r="K374" s="295"/>
      <c r="L374" s="295"/>
      <c r="M374" s="295"/>
      <c r="N374" s="295">
        <v>0</v>
      </c>
      <c r="O374" s="295"/>
      <c r="P374" s="295"/>
      <c r="Q374" s="295"/>
      <c r="R374" s="295"/>
      <c r="S374" s="295"/>
      <c r="T374" s="295"/>
      <c r="U374" s="295"/>
      <c r="V374" s="295"/>
      <c r="W374" s="295"/>
      <c r="X374" s="295"/>
      <c r="Y374" s="410"/>
      <c r="Z374" s="410"/>
      <c r="AA374" s="410"/>
      <c r="AB374" s="410"/>
      <c r="AC374" s="410"/>
      <c r="AD374" s="410"/>
      <c r="AE374" s="410"/>
      <c r="AF374" s="410"/>
      <c r="AG374" s="410"/>
      <c r="AH374" s="410"/>
      <c r="AI374" s="410"/>
      <c r="AJ374" s="410"/>
      <c r="AK374" s="410"/>
      <c r="AL374" s="410"/>
      <c r="AM374" s="296">
        <f>SUM(Y374:AL374)</f>
        <v>0</v>
      </c>
    </row>
    <row r="375" spans="1:39" s="283" customFormat="1" ht="15" outlineLevel="1">
      <c r="A375" s="509"/>
      <c r="B375" s="324" t="s">
        <v>249</v>
      </c>
      <c r="C375" s="291" t="s">
        <v>163</v>
      </c>
      <c r="D375" s="295"/>
      <c r="E375" s="295"/>
      <c r="F375" s="295"/>
      <c r="G375" s="295"/>
      <c r="H375" s="295"/>
      <c r="I375" s="295"/>
      <c r="J375" s="295"/>
      <c r="K375" s="295"/>
      <c r="L375" s="295"/>
      <c r="M375" s="295"/>
      <c r="N375" s="295">
        <f>N374</f>
        <v>0</v>
      </c>
      <c r="O375" s="295"/>
      <c r="P375" s="295"/>
      <c r="Q375" s="295"/>
      <c r="R375" s="295"/>
      <c r="S375" s="295"/>
      <c r="T375" s="295"/>
      <c r="U375" s="295"/>
      <c r="V375" s="295"/>
      <c r="W375" s="295"/>
      <c r="X375" s="295"/>
      <c r="Y375" s="411">
        <f>Y374</f>
        <v>0</v>
      </c>
      <c r="Z375" s="411">
        <f t="shared" ref="Z375:AL375" si="106">Z374</f>
        <v>0</v>
      </c>
      <c r="AA375" s="411">
        <f t="shared" si="106"/>
        <v>0</v>
      </c>
      <c r="AB375" s="411">
        <f t="shared" si="106"/>
        <v>0</v>
      </c>
      <c r="AC375" s="411">
        <f t="shared" si="106"/>
        <v>0</v>
      </c>
      <c r="AD375" s="411">
        <f t="shared" si="106"/>
        <v>0</v>
      </c>
      <c r="AE375" s="411">
        <f t="shared" si="106"/>
        <v>0</v>
      </c>
      <c r="AF375" s="411">
        <f t="shared" si="106"/>
        <v>0</v>
      </c>
      <c r="AG375" s="411">
        <f t="shared" si="106"/>
        <v>0</v>
      </c>
      <c r="AH375" s="411">
        <f t="shared" si="106"/>
        <v>0</v>
      </c>
      <c r="AI375" s="411">
        <f t="shared" si="106"/>
        <v>0</v>
      </c>
      <c r="AJ375" s="411">
        <f t="shared" si="106"/>
        <v>0</v>
      </c>
      <c r="AK375" s="411">
        <f t="shared" si="106"/>
        <v>0</v>
      </c>
      <c r="AL375" s="411">
        <f t="shared" si="106"/>
        <v>0</v>
      </c>
      <c r="AM375" s="297"/>
    </row>
    <row r="376" spans="1:39" s="283" customFormat="1" ht="15" outlineLevel="1">
      <c r="A376" s="509"/>
      <c r="B376" s="324"/>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12"/>
      <c r="AA376" s="412"/>
      <c r="AB376" s="412"/>
      <c r="AC376" s="412"/>
      <c r="AD376" s="412"/>
      <c r="AE376" s="412"/>
      <c r="AF376" s="412"/>
      <c r="AG376" s="412"/>
      <c r="AH376" s="412"/>
      <c r="AI376" s="412"/>
      <c r="AJ376" s="412"/>
      <c r="AK376" s="412"/>
      <c r="AL376" s="412"/>
      <c r="AM376" s="313"/>
    </row>
    <row r="377" spans="1:39" s="283" customFormat="1" ht="15.6" outlineLevel="1">
      <c r="A377" s="509"/>
      <c r="B377" s="288" t="s">
        <v>489</v>
      </c>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31</v>
      </c>
      <c r="B378" s="324" t="s">
        <v>490</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7">Z378</f>
        <v>0</v>
      </c>
      <c r="AA379" s="411">
        <f t="shared" si="107"/>
        <v>0</v>
      </c>
      <c r="AB379" s="411">
        <f t="shared" si="107"/>
        <v>0</v>
      </c>
      <c r="AC379" s="411">
        <f t="shared" si="107"/>
        <v>0</v>
      </c>
      <c r="AD379" s="411">
        <f t="shared" si="107"/>
        <v>0</v>
      </c>
      <c r="AE379" s="411">
        <f t="shared" si="107"/>
        <v>0</v>
      </c>
      <c r="AF379" s="411">
        <f t="shared" si="107"/>
        <v>0</v>
      </c>
      <c r="AG379" s="411">
        <f t="shared" si="107"/>
        <v>0</v>
      </c>
      <c r="AH379" s="411">
        <f t="shared" si="107"/>
        <v>0</v>
      </c>
      <c r="AI379" s="411">
        <f t="shared" si="107"/>
        <v>0</v>
      </c>
      <c r="AJ379" s="411">
        <f t="shared" si="107"/>
        <v>0</v>
      </c>
      <c r="AK379" s="411">
        <f t="shared" si="107"/>
        <v>0</v>
      </c>
      <c r="AL379" s="411">
        <f t="shared" si="107"/>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32</v>
      </c>
      <c r="B381" s="324" t="s">
        <v>491</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L382" si="108">Z381</f>
        <v>0</v>
      </c>
      <c r="AA382" s="411">
        <f t="shared" si="108"/>
        <v>0</v>
      </c>
      <c r="AB382" s="411">
        <f t="shared" si="108"/>
        <v>0</v>
      </c>
      <c r="AC382" s="411">
        <f t="shared" si="108"/>
        <v>0</v>
      </c>
      <c r="AD382" s="411">
        <f t="shared" si="108"/>
        <v>0</v>
      </c>
      <c r="AE382" s="411">
        <f t="shared" si="108"/>
        <v>0</v>
      </c>
      <c r="AF382" s="411">
        <f t="shared" si="108"/>
        <v>0</v>
      </c>
      <c r="AG382" s="411">
        <f t="shared" si="108"/>
        <v>0</v>
      </c>
      <c r="AH382" s="411">
        <f t="shared" si="108"/>
        <v>0</v>
      </c>
      <c r="AI382" s="411">
        <f t="shared" si="108"/>
        <v>0</v>
      </c>
      <c r="AJ382" s="411">
        <f t="shared" si="108"/>
        <v>0</v>
      </c>
      <c r="AK382" s="411">
        <f t="shared" si="108"/>
        <v>0</v>
      </c>
      <c r="AL382" s="411">
        <f t="shared" si="108"/>
        <v>0</v>
      </c>
      <c r="AM382" s="297"/>
    </row>
    <row r="383" spans="1:39" s="283" customFormat="1" ht="15" outlineLevel="1">
      <c r="A383" s="509"/>
      <c r="B383" s="324"/>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412"/>
      <c r="Z383" s="412"/>
      <c r="AA383" s="412"/>
      <c r="AB383" s="412"/>
      <c r="AC383" s="412"/>
      <c r="AD383" s="412"/>
      <c r="AE383" s="412"/>
      <c r="AF383" s="412"/>
      <c r="AG383" s="412"/>
      <c r="AH383" s="412"/>
      <c r="AI383" s="412"/>
      <c r="AJ383" s="412"/>
      <c r="AK383" s="412"/>
      <c r="AL383" s="412"/>
      <c r="AM383" s="313"/>
    </row>
    <row r="384" spans="1:39" s="283" customFormat="1" ht="15" outlineLevel="1">
      <c r="A384" s="509">
        <v>33</v>
      </c>
      <c r="B384" s="324" t="s">
        <v>492</v>
      </c>
      <c r="C384" s="291" t="s">
        <v>25</v>
      </c>
      <c r="D384" s="295"/>
      <c r="E384" s="295"/>
      <c r="F384" s="295"/>
      <c r="G384" s="295"/>
      <c r="H384" s="295"/>
      <c r="I384" s="295"/>
      <c r="J384" s="295"/>
      <c r="K384" s="295"/>
      <c r="L384" s="295"/>
      <c r="M384" s="295"/>
      <c r="N384" s="295">
        <v>12</v>
      </c>
      <c r="O384" s="295"/>
      <c r="P384" s="295"/>
      <c r="Q384" s="295"/>
      <c r="R384" s="295"/>
      <c r="S384" s="295"/>
      <c r="T384" s="295"/>
      <c r="U384" s="295"/>
      <c r="V384" s="295"/>
      <c r="W384" s="295"/>
      <c r="X384" s="295"/>
      <c r="Y384" s="410"/>
      <c r="Z384" s="410"/>
      <c r="AA384" s="410"/>
      <c r="AB384" s="410"/>
      <c r="AC384" s="410"/>
      <c r="AD384" s="410"/>
      <c r="AE384" s="410"/>
      <c r="AF384" s="410"/>
      <c r="AG384" s="410"/>
      <c r="AH384" s="410"/>
      <c r="AI384" s="410"/>
      <c r="AJ384" s="410"/>
      <c r="AK384" s="410"/>
      <c r="AL384" s="410"/>
      <c r="AM384" s="296">
        <f>SUM(Y384:AL384)</f>
        <v>0</v>
      </c>
    </row>
    <row r="385" spans="1:41" s="283" customFormat="1" ht="15" outlineLevel="1">
      <c r="A385" s="509"/>
      <c r="B385" s="324" t="s">
        <v>249</v>
      </c>
      <c r="C385" s="291" t="s">
        <v>163</v>
      </c>
      <c r="D385" s="295"/>
      <c r="E385" s="295"/>
      <c r="F385" s="295"/>
      <c r="G385" s="295"/>
      <c r="H385" s="295"/>
      <c r="I385" s="295"/>
      <c r="J385" s="295"/>
      <c r="K385" s="295"/>
      <c r="L385" s="295"/>
      <c r="M385" s="295"/>
      <c r="N385" s="295">
        <f>N384</f>
        <v>12</v>
      </c>
      <c r="O385" s="295"/>
      <c r="P385" s="295"/>
      <c r="Q385" s="295"/>
      <c r="R385" s="295"/>
      <c r="S385" s="295"/>
      <c r="T385" s="295"/>
      <c r="U385" s="295"/>
      <c r="V385" s="295"/>
      <c r="W385" s="295"/>
      <c r="X385" s="295"/>
      <c r="Y385" s="411">
        <f>Y384</f>
        <v>0</v>
      </c>
      <c r="Z385" s="411">
        <f t="shared" ref="Z385:AK385" si="109">Z384</f>
        <v>0</v>
      </c>
      <c r="AA385" s="411">
        <f t="shared" si="109"/>
        <v>0</v>
      </c>
      <c r="AB385" s="411">
        <f t="shared" si="109"/>
        <v>0</v>
      </c>
      <c r="AC385" s="411">
        <f t="shared" si="109"/>
        <v>0</v>
      </c>
      <c r="AD385" s="411">
        <f t="shared" si="109"/>
        <v>0</v>
      </c>
      <c r="AE385" s="411">
        <f t="shared" si="109"/>
        <v>0</v>
      </c>
      <c r="AF385" s="411">
        <f t="shared" si="109"/>
        <v>0</v>
      </c>
      <c r="AG385" s="411">
        <f t="shared" si="109"/>
        <v>0</v>
      </c>
      <c r="AH385" s="411">
        <f t="shared" si="109"/>
        <v>0</v>
      </c>
      <c r="AI385" s="411">
        <f t="shared" si="109"/>
        <v>0</v>
      </c>
      <c r="AJ385" s="411">
        <f t="shared" si="109"/>
        <v>0</v>
      </c>
      <c r="AK385" s="411">
        <f t="shared" si="109"/>
        <v>0</v>
      </c>
      <c r="AL385" s="411">
        <f>AL384</f>
        <v>0</v>
      </c>
      <c r="AM385" s="297"/>
    </row>
    <row r="386" spans="1:41" ht="15" outlineLevel="1">
      <c r="B386" s="315"/>
      <c r="C386" s="325"/>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01"/>
      <c r="Z386" s="301"/>
      <c r="AA386" s="301"/>
      <c r="AB386" s="301"/>
      <c r="AC386" s="301"/>
      <c r="AD386" s="301"/>
      <c r="AE386" s="301"/>
      <c r="AF386" s="301"/>
      <c r="AG386" s="301"/>
      <c r="AH386" s="301"/>
      <c r="AI386" s="301"/>
      <c r="AJ386" s="301"/>
      <c r="AK386" s="301"/>
      <c r="AL386" s="301"/>
      <c r="AM386" s="306"/>
    </row>
    <row r="387" spans="1:41" ht="15.6">
      <c r="B387" s="327" t="s">
        <v>250</v>
      </c>
      <c r="C387" s="329"/>
      <c r="D387" s="329">
        <f>SUM(D281:D385)</f>
        <v>5924734.9635908995</v>
      </c>
      <c r="E387" s="329"/>
      <c r="F387" s="329"/>
      <c r="G387" s="329"/>
      <c r="H387" s="329"/>
      <c r="I387" s="329"/>
      <c r="J387" s="329"/>
      <c r="K387" s="329"/>
      <c r="L387" s="329"/>
      <c r="M387" s="329"/>
      <c r="N387" s="329"/>
      <c r="O387" s="329">
        <f>SUM(O281:O385)</f>
        <v>1099.0653745497866</v>
      </c>
      <c r="P387" s="329"/>
      <c r="Q387" s="329"/>
      <c r="R387" s="329"/>
      <c r="S387" s="329"/>
      <c r="T387" s="329"/>
      <c r="U387" s="329"/>
      <c r="V387" s="329"/>
      <c r="W387" s="329"/>
      <c r="X387" s="329"/>
      <c r="Y387" s="329">
        <f>IF(Y280="kWh",SUMPRODUCT(D281:D385,Y281:Y385))</f>
        <v>408227.78808600002</v>
      </c>
      <c r="Z387" s="329">
        <f>IF(Z280="kWh",SUMPRODUCT(D281:D385,Z281:Z385))</f>
        <v>438376.18389921862</v>
      </c>
      <c r="AA387" s="329">
        <f>IF(AA280="kW",SUMPRODUCT(N281:N385,O281:O385,AA281:AA385),SUMPRODUCT(D281:D385,AA281:AA385))</f>
        <v>670.16880684213584</v>
      </c>
      <c r="AB387" s="329">
        <f>IF(AB280="kW",SUMPRODUCT(N281:N385,O281:O385,AB281:AB385),SUMPRODUCT(D281:D385,AB281:AB385))</f>
        <v>403.87336728989936</v>
      </c>
      <c r="AC387" s="329">
        <f>IF(AC280="kW",SUMPRODUCT(N281:N385,O281:O385,AC281:AC385),SUMPRODUCT(D281:D385,AC281:AC385))</f>
        <v>4962.1002985868581</v>
      </c>
      <c r="AD387" s="329">
        <f>IF(AD280="kW",SUMPRODUCT(N281:N385,O281:O385,AD281:AD385),SUMPRODUCT(D281:D385,AD281:AD385))</f>
        <v>0</v>
      </c>
      <c r="AE387" s="329">
        <f>IF(AE280="kW",SUMPRODUCT(N281:N385,O281:O385,AE281:AE385),SUMPRODUCT(D281:D385,AE281:AE385))</f>
        <v>0</v>
      </c>
      <c r="AF387" s="329">
        <f>IF(AF280="kW",SUMPRODUCT(N281:N385,O281:O385,AF281:AF385),SUMPRODUCT(D281:D385,AF281:AF385))</f>
        <v>0</v>
      </c>
      <c r="AG387" s="754">
        <f>'8.  Streetlighting'!E219</f>
        <v>0</v>
      </c>
      <c r="AH387" s="329">
        <f>IF(AH280="kW",SUMPRODUCT(N281:N385,O281:O385,AH281:AH385),SUMPRODUCT(D281:D385,AH281:AH385))</f>
        <v>0</v>
      </c>
      <c r="AI387" s="329">
        <f>IF(AI280="kW",SUMPRODUCT(N281:N385,O281:O385,AI281:AI385),SUMPRODUCT(D281:D385,AI281:AI385))</f>
        <v>0</v>
      </c>
      <c r="AJ387" s="329">
        <f>IF(AJ280="kW",SUMPRODUCT(N281:N385,O281:O385,AJ281:AJ385),SUMPRODUCT(D281:D385,AJ281:AJ385))</f>
        <v>0</v>
      </c>
      <c r="AK387" s="329">
        <f>IF(AK280="kW",SUMPRODUCT(N281:N385,O281:O385,AK281:AK385),SUMPRODUCT(D281:D385,AK281:AK385))</f>
        <v>0</v>
      </c>
      <c r="AL387" s="329">
        <f>IF(AL280="kW",SUMPRODUCT(N281:N385,O281:O385,AL281:AL385),SUMPRODUCT(D281:D385,AL281:AL385))</f>
        <v>0</v>
      </c>
      <c r="AM387" s="330"/>
    </row>
    <row r="388" spans="1:41" ht="15.6">
      <c r="B388" s="391" t="s">
        <v>251</v>
      </c>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28">
        <f>HLOOKUP(Y279,'2. LRAMVA Threshold'!$B$42:$Q$53,5,FALSE)</f>
        <v>0</v>
      </c>
      <c r="Z388" s="328">
        <f>HLOOKUP(Z279,'2. LRAMVA Threshold'!$B$42:$Q$53,5,FALSE)</f>
        <v>0</v>
      </c>
      <c r="AA388" s="328">
        <f>HLOOKUP(AA279,'2. LRAMVA Threshold'!$B$42:$Q$53,5,FALSE)</f>
        <v>0</v>
      </c>
      <c r="AB388" s="328">
        <f>HLOOKUP(AB279,'2. LRAMVA Threshold'!$B$42:$Q$53,5,FALSE)</f>
        <v>0</v>
      </c>
      <c r="AC388" s="328">
        <f>HLOOKUP(AC279,'2. LRAMVA Threshold'!$B$42:$Q$53,5,FALSE)</f>
        <v>0</v>
      </c>
      <c r="AD388" s="328">
        <f>HLOOKUP(AD279,'2. LRAMVA Threshold'!$B$42:$Q$53,5,FALSE)</f>
        <v>0</v>
      </c>
      <c r="AE388" s="328">
        <f>HLOOKUP(AE279,'2. LRAMVA Threshold'!$B$42:$Q$53,5,FALSE)</f>
        <v>0</v>
      </c>
      <c r="AF388" s="328">
        <f>HLOOKUP(AF279,'2. LRAMVA Threshold'!$B$42:$Q$53,5,FALSE)</f>
        <v>0</v>
      </c>
      <c r="AG388" s="328">
        <f>HLOOKUP(AG279,'2. LRAMVA Threshold'!$B$42:$Q$53,5,FALSE)</f>
        <v>0</v>
      </c>
      <c r="AH388" s="328">
        <f>HLOOKUP(AH279,'2. LRAMVA Threshold'!$B$42:$Q$53,5,FALSE)</f>
        <v>0</v>
      </c>
      <c r="AI388" s="328">
        <f>HLOOKUP(AI279,'2. LRAMVA Threshold'!$B$42:$Q$53,5,FALSE)</f>
        <v>0</v>
      </c>
      <c r="AJ388" s="328">
        <f>HLOOKUP(AJ279,'2. LRAMVA Threshold'!$B$42:$Q$53,5,FALSE)</f>
        <v>0</v>
      </c>
      <c r="AK388" s="328">
        <f>HLOOKUP(AK279,'2. LRAMVA Threshold'!$B$42:$Q$53,5,FALSE)</f>
        <v>0</v>
      </c>
      <c r="AL388" s="328">
        <f>HLOOKUP(AL279,'2. LRAMVA Threshold'!$B$42:$Q$53,5,FALSE)</f>
        <v>0</v>
      </c>
      <c r="AM388" s="393"/>
    </row>
    <row r="389" spans="1:41" ht="15">
      <c r="B389" s="394"/>
      <c r="C389" s="395"/>
      <c r="D389" s="396"/>
      <c r="E389" s="396"/>
      <c r="F389" s="396"/>
      <c r="G389" s="396"/>
      <c r="H389" s="396"/>
      <c r="I389" s="396"/>
      <c r="J389" s="396"/>
      <c r="K389" s="396"/>
      <c r="L389" s="396"/>
      <c r="M389" s="396"/>
      <c r="N389" s="396"/>
      <c r="O389" s="397"/>
      <c r="P389" s="396"/>
      <c r="Q389" s="396"/>
      <c r="R389" s="396"/>
      <c r="S389" s="398"/>
      <c r="T389" s="398"/>
      <c r="U389" s="398"/>
      <c r="V389" s="398"/>
      <c r="W389" s="396"/>
      <c r="X389" s="396"/>
      <c r="Y389" s="399"/>
      <c r="Z389" s="399"/>
      <c r="AA389" s="399"/>
      <c r="AB389" s="399"/>
      <c r="AC389" s="399"/>
      <c r="AD389" s="399"/>
      <c r="AE389" s="399"/>
      <c r="AF389" s="399"/>
      <c r="AG389" s="399"/>
      <c r="AH389" s="399"/>
      <c r="AI389" s="399"/>
      <c r="AJ389" s="399"/>
      <c r="AK389" s="399"/>
      <c r="AL389" s="399"/>
      <c r="AM389" s="400"/>
    </row>
    <row r="390" spans="1:41" ht="15">
      <c r="B390" s="324" t="s">
        <v>166</v>
      </c>
      <c r="C390" s="338"/>
      <c r="D390" s="338"/>
      <c r="E390" s="376"/>
      <c r="F390" s="376"/>
      <c r="G390" s="376"/>
      <c r="H390" s="376"/>
      <c r="I390" s="376"/>
      <c r="J390" s="376"/>
      <c r="K390" s="376"/>
      <c r="L390" s="376"/>
      <c r="M390" s="376"/>
      <c r="N390" s="376"/>
      <c r="O390" s="291"/>
      <c r="P390" s="340"/>
      <c r="Q390" s="340"/>
      <c r="R390" s="340"/>
      <c r="S390" s="339"/>
      <c r="T390" s="339"/>
      <c r="U390" s="339"/>
      <c r="V390" s="339"/>
      <c r="W390" s="340"/>
      <c r="X390" s="340"/>
      <c r="Y390" s="341">
        <f>HLOOKUP(Y$20,'3.  Distribution Rates'!$C$122:$P$133,5,FALSE)</f>
        <v>0</v>
      </c>
      <c r="Z390" s="341">
        <f>HLOOKUP(Z$20,'3.  Distribution Rates'!$C$122:$P$133,5,FALSE)</f>
        <v>0</v>
      </c>
      <c r="AA390" s="341">
        <f>HLOOKUP(AA$20,'3.  Distribution Rates'!$C$122:$P$133,5,FALSE)</f>
        <v>0</v>
      </c>
      <c r="AB390" s="341">
        <f>HLOOKUP(AB$20,'3.  Distribution Rates'!$C$122:$P$133,5,FALSE)</f>
        <v>0</v>
      </c>
      <c r="AC390" s="341">
        <f>HLOOKUP(AC$20,'3.  Distribution Rates'!$C$122:$P$133,5,FALSE)</f>
        <v>0</v>
      </c>
      <c r="AD390" s="341">
        <f>HLOOKUP(AD$20,'3.  Distribution Rates'!$C$122:$P$133,5,FALSE)</f>
        <v>0</v>
      </c>
      <c r="AE390" s="341">
        <f>HLOOKUP(AE$20,'3.  Distribution Rates'!$C$122:$P$133,5,FALSE)</f>
        <v>0</v>
      </c>
      <c r="AF390" s="341">
        <f>HLOOKUP(AF$20,'3.  Distribution Rates'!$C$122:$P$133,5,FALSE)</f>
        <v>0</v>
      </c>
      <c r="AG390" s="341">
        <f>HLOOKUP(AG$20,'3.  Distribution Rates'!$C$122:$P$133,5,FALSE)</f>
        <v>0</v>
      </c>
      <c r="AH390" s="341">
        <f>HLOOKUP(AH$20,'3.  Distribution Rates'!$C$122:$P$133,5,FALSE)</f>
        <v>0</v>
      </c>
      <c r="AI390" s="341">
        <f>HLOOKUP(AI$20,'3.  Distribution Rates'!$C$122:$P$133,5,FALSE)</f>
        <v>0</v>
      </c>
      <c r="AJ390" s="341">
        <f>HLOOKUP(AJ$20,'3.  Distribution Rates'!$C$122:$P$133,5,FALSE)</f>
        <v>0</v>
      </c>
      <c r="AK390" s="341">
        <f>HLOOKUP(AK$20,'3.  Distribution Rates'!$C$122:$P$133,5,FALSE)</f>
        <v>0</v>
      </c>
      <c r="AL390" s="341">
        <f>HLOOKUP(AL$20,'3.  Distribution Rates'!$C$122:$P$133,5,FALSE)</f>
        <v>0</v>
      </c>
      <c r="AM390" s="401"/>
    </row>
    <row r="391" spans="1:41" ht="15">
      <c r="B391" s="324" t="s">
        <v>156</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0">Y136*Y390</f>
        <v>0</v>
      </c>
      <c r="Z391" s="378">
        <f t="shared" si="110"/>
        <v>0</v>
      </c>
      <c r="AA391" s="378">
        <f t="shared" si="110"/>
        <v>0</v>
      </c>
      <c r="AB391" s="378">
        <f t="shared" si="110"/>
        <v>0</v>
      </c>
      <c r="AC391" s="378">
        <f t="shared" si="110"/>
        <v>0</v>
      </c>
      <c r="AD391" s="378">
        <f t="shared" si="110"/>
        <v>0</v>
      </c>
      <c r="AE391" s="378">
        <f t="shared" si="110"/>
        <v>0</v>
      </c>
      <c r="AF391" s="378">
        <f t="shared" si="110"/>
        <v>0</v>
      </c>
      <c r="AG391" s="378">
        <f t="shared" si="110"/>
        <v>0</v>
      </c>
      <c r="AH391" s="378">
        <f t="shared" si="110"/>
        <v>0</v>
      </c>
      <c r="AI391" s="378">
        <f t="shared" si="110"/>
        <v>0</v>
      </c>
      <c r="AJ391" s="378">
        <f t="shared" si="110"/>
        <v>0</v>
      </c>
      <c r="AK391" s="378">
        <f t="shared" si="110"/>
        <v>0</v>
      </c>
      <c r="AL391" s="378">
        <f t="shared" si="110"/>
        <v>0</v>
      </c>
      <c r="AM391" s="629">
        <f>SUM(Y391:AL391)</f>
        <v>0</v>
      </c>
      <c r="AO391" s="283"/>
    </row>
    <row r="392" spans="1:41" ht="15">
      <c r="B392" s="324" t="s">
        <v>157</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111">Y267*Y390</f>
        <v>0</v>
      </c>
      <c r="Z392" s="378">
        <f t="shared" si="111"/>
        <v>0</v>
      </c>
      <c r="AA392" s="378">
        <f t="shared" si="111"/>
        <v>0</v>
      </c>
      <c r="AB392" s="378">
        <f t="shared" si="111"/>
        <v>0</v>
      </c>
      <c r="AC392" s="378">
        <f t="shared" si="111"/>
        <v>0</v>
      </c>
      <c r="AD392" s="378">
        <f t="shared" si="111"/>
        <v>0</v>
      </c>
      <c r="AE392" s="378">
        <f t="shared" si="111"/>
        <v>0</v>
      </c>
      <c r="AF392" s="378">
        <f t="shared" si="111"/>
        <v>0</v>
      </c>
      <c r="AG392" s="378">
        <f t="shared" si="111"/>
        <v>0</v>
      </c>
      <c r="AH392" s="378">
        <f t="shared" si="111"/>
        <v>0</v>
      </c>
      <c r="AI392" s="378">
        <f t="shared" si="111"/>
        <v>0</v>
      </c>
      <c r="AJ392" s="378">
        <f t="shared" si="111"/>
        <v>0</v>
      </c>
      <c r="AK392" s="378">
        <f t="shared" si="111"/>
        <v>0</v>
      </c>
      <c r="AL392" s="378">
        <f t="shared" si="111"/>
        <v>0</v>
      </c>
      <c r="AM392" s="629">
        <f>SUM(Y392:AL392)</f>
        <v>0</v>
      </c>
    </row>
    <row r="393" spans="1:41" ht="15">
      <c r="B393" s="324" t="s">
        <v>158</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Y387*Y390</f>
        <v>0</v>
      </c>
      <c r="Z393" s="378">
        <f t="shared" ref="Z393:AE393" si="112">Z387*Z390</f>
        <v>0</v>
      </c>
      <c r="AA393" s="378">
        <f t="shared" si="112"/>
        <v>0</v>
      </c>
      <c r="AB393" s="378">
        <f t="shared" si="112"/>
        <v>0</v>
      </c>
      <c r="AC393" s="378">
        <f t="shared" si="112"/>
        <v>0</v>
      </c>
      <c r="AD393" s="378">
        <f t="shared" si="112"/>
        <v>0</v>
      </c>
      <c r="AE393" s="378">
        <f t="shared" si="112"/>
        <v>0</v>
      </c>
      <c r="AF393" s="378">
        <f t="shared" ref="AF393:AL393" si="113">AF387*AF390</f>
        <v>0</v>
      </c>
      <c r="AG393" s="378">
        <f t="shared" si="113"/>
        <v>0</v>
      </c>
      <c r="AH393" s="378">
        <f t="shared" si="113"/>
        <v>0</v>
      </c>
      <c r="AI393" s="378">
        <f t="shared" si="113"/>
        <v>0</v>
      </c>
      <c r="AJ393" s="378">
        <f t="shared" si="113"/>
        <v>0</v>
      </c>
      <c r="AK393" s="378">
        <f t="shared" si="113"/>
        <v>0</v>
      </c>
      <c r="AL393" s="378">
        <f t="shared" si="113"/>
        <v>0</v>
      </c>
      <c r="AM393" s="629">
        <f>SUM(Y393:AL393)</f>
        <v>0</v>
      </c>
    </row>
    <row r="394" spans="1:41" s="380" customFormat="1" ht="15.6">
      <c r="A394" s="511"/>
      <c r="B394" s="349" t="s">
        <v>257</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SUM(Y391:Y393)</f>
        <v>0</v>
      </c>
      <c r="Z394" s="346">
        <f>SUM(Z391:Z393)</f>
        <v>0</v>
      </c>
      <c r="AA394" s="346">
        <f t="shared" ref="AA394:AE394" si="114">SUM(AA391:AA393)</f>
        <v>0</v>
      </c>
      <c r="AB394" s="346">
        <f t="shared" si="114"/>
        <v>0</v>
      </c>
      <c r="AC394" s="346">
        <f t="shared" si="114"/>
        <v>0</v>
      </c>
      <c r="AD394" s="346">
        <f t="shared" si="114"/>
        <v>0</v>
      </c>
      <c r="AE394" s="346">
        <f t="shared" si="114"/>
        <v>0</v>
      </c>
      <c r="AF394" s="346">
        <f t="shared" ref="AF394:AL394" si="115">SUM(AF391:AF393)</f>
        <v>0</v>
      </c>
      <c r="AG394" s="346">
        <f t="shared" si="115"/>
        <v>0</v>
      </c>
      <c r="AH394" s="346">
        <f t="shared" si="115"/>
        <v>0</v>
      </c>
      <c r="AI394" s="346">
        <f t="shared" si="115"/>
        <v>0</v>
      </c>
      <c r="AJ394" s="346">
        <f t="shared" si="115"/>
        <v>0</v>
      </c>
      <c r="AK394" s="346">
        <f t="shared" si="115"/>
        <v>0</v>
      </c>
      <c r="AL394" s="346">
        <f t="shared" si="115"/>
        <v>0</v>
      </c>
      <c r="AM394" s="407">
        <f>SUM(AM391:AM393)</f>
        <v>0</v>
      </c>
    </row>
    <row r="395" spans="1:41" s="380" customFormat="1" ht="15.6">
      <c r="A395" s="511"/>
      <c r="B395" s="349" t="s">
        <v>252</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 t="shared" ref="Y395:AE395" si="116">Y388*Y390</f>
        <v>0</v>
      </c>
      <c r="Z395" s="347">
        <f t="shared" si="116"/>
        <v>0</v>
      </c>
      <c r="AA395" s="347">
        <f t="shared" si="116"/>
        <v>0</v>
      </c>
      <c r="AB395" s="347">
        <f t="shared" si="116"/>
        <v>0</v>
      </c>
      <c r="AC395" s="347">
        <f t="shared" si="116"/>
        <v>0</v>
      </c>
      <c r="AD395" s="347">
        <f t="shared" si="116"/>
        <v>0</v>
      </c>
      <c r="AE395" s="347">
        <f t="shared" si="116"/>
        <v>0</v>
      </c>
      <c r="AF395" s="347">
        <f t="shared" ref="AF395:AL395" si="117">AF388*AF390</f>
        <v>0</v>
      </c>
      <c r="AG395" s="347">
        <f t="shared" si="117"/>
        <v>0</v>
      </c>
      <c r="AH395" s="347">
        <f t="shared" si="117"/>
        <v>0</v>
      </c>
      <c r="AI395" s="347">
        <f t="shared" si="117"/>
        <v>0</v>
      </c>
      <c r="AJ395" s="347">
        <f t="shared" si="117"/>
        <v>0</v>
      </c>
      <c r="AK395" s="347">
        <f t="shared" si="117"/>
        <v>0</v>
      </c>
      <c r="AL395" s="347">
        <f t="shared" si="117"/>
        <v>0</v>
      </c>
      <c r="AM395" s="407">
        <f>SUM(Y395:AL395)</f>
        <v>0</v>
      </c>
    </row>
    <row r="396" spans="1:41" ht="15.75" customHeight="1">
      <c r="A396" s="511"/>
      <c r="B396" s="349" t="s">
        <v>264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00"/>
      <c r="Z396" s="351"/>
      <c r="AA396" s="351"/>
      <c r="AB396" s="351"/>
      <c r="AC396" s="351"/>
      <c r="AD396" s="351"/>
      <c r="AE396" s="351"/>
      <c r="AF396" s="351"/>
      <c r="AG396" s="351"/>
      <c r="AH396" s="351"/>
      <c r="AI396" s="351"/>
      <c r="AJ396" s="351"/>
      <c r="AK396" s="351"/>
      <c r="AL396" s="351"/>
      <c r="AM396" s="407">
        <f>AM394-AM395</f>
        <v>0</v>
      </c>
    </row>
    <row r="397" spans="1:41" ht="15">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253"/>
      <c r="Z397" s="253"/>
      <c r="AA397" s="253"/>
      <c r="AB397" s="253"/>
      <c r="AC397" s="253"/>
      <c r="AD397" s="253"/>
      <c r="AE397" s="253"/>
      <c r="AF397" s="253"/>
      <c r="AG397" s="253"/>
      <c r="AH397" s="253"/>
      <c r="AI397" s="253"/>
      <c r="AJ397" s="253"/>
      <c r="AK397" s="253"/>
      <c r="AL397" s="253"/>
      <c r="AM397" s="353"/>
    </row>
    <row r="398" spans="1:41" ht="15">
      <c r="B398" s="324" t="s">
        <v>72</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SUMPRODUCT(E281:E385,Y281:Y385)</f>
        <v>405499.75455749931</v>
      </c>
      <c r="Z398" s="291">
        <f>SUMPRODUCT(E281:E385,Z281:Z385)</f>
        <v>438247.77748585655</v>
      </c>
      <c r="AA398" s="291">
        <f>IF(AA280="kW",SUMPRODUCT(N281:N385,P281:P385,AA281:AA385),SUMPRODUCT(E281:E385,AA281:AA385))</f>
        <v>669.1954214951943</v>
      </c>
      <c r="AB398" s="291">
        <f>IF(AB280="kW",SUMPRODUCT(N281:N385,P281:P385,AB281:AB385),SUMPRODUCT(E281:E385,AB281:AB385))</f>
        <v>403.17676620351824</v>
      </c>
      <c r="AC398" s="291">
        <f>IF(AC280="kW",SUMPRODUCT(N281:N385,P281:P385,AC281:AC385),SUMPRODUCT(E281:E385,AC281:AC385))</f>
        <v>4959.6675755538818</v>
      </c>
      <c r="AD398" s="291">
        <f>IF(AD280="kW",SUMPRODUCT(N281:N385,P281:P385,AD281:AD385),SUMPRODUCT(E281:E385, AD281:AD385))</f>
        <v>0</v>
      </c>
      <c r="AE398" s="291">
        <f>IF(AE280="kW",SUMPRODUCT(N281:N385,P281:P385,AE281:AE385),SUMPRODUCT(E281:E385,AE281:AE385))</f>
        <v>0</v>
      </c>
      <c r="AF398" s="291">
        <f>IF(AF280="kW",SUMPRODUCT(N281:N385,P281:P385,AF281:AF385),SUMPRODUCT(E281:E385,AF281:AF385))</f>
        <v>0</v>
      </c>
      <c r="AG398" s="340">
        <f>'8.  Streetlighting'!F76</f>
        <v>922.30703999999992</v>
      </c>
      <c r="AH398" s="291">
        <f>IF(AH280="kW",SUMPRODUCT(N281:N385,P281:P385,AH281:AH385),SUMPRODUCT(E281:E385,AH281:AH385))</f>
        <v>0</v>
      </c>
      <c r="AI398" s="291">
        <f>IF(AI280="kW",SUMPRODUCT(N281:N385,P281:P385,AI281:AI385),SUMPRODUCT(E281:E385,AI281:AI385))</f>
        <v>0</v>
      </c>
      <c r="AJ398" s="291">
        <f>IF(AJ280="kW",SUMPRODUCT(N281:N385,P281:P385,AJ281:AJ385),SUMPRODUCT(E281:E385,AJ281:AJ385))</f>
        <v>0</v>
      </c>
      <c r="AK398" s="291">
        <f>IF(AK280="kW",SUMPRODUCT(N281:N385,P281:P385,AK281:AK385),SUMPRODUCT(E281:E385,AK281:AK385))</f>
        <v>0</v>
      </c>
      <c r="AL398" s="291">
        <f>IF(AL280="kW",SUMPRODUCT(N281:N385,P281:P385,AL281:AL385),SUMPRODUCT(E281:E385,AL281:AL385))</f>
        <v>0</v>
      </c>
      <c r="AM398" s="337"/>
    </row>
    <row r="399" spans="1:41" ht="15">
      <c r="B399" s="324" t="s">
        <v>195</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SUMPRODUCT(F281:F385,Y281:Y385)</f>
        <v>400538.53852669836</v>
      </c>
      <c r="Z399" s="291">
        <f>SUMPRODUCT(F281:F385,Z281:Z385)</f>
        <v>426966.44577853021</v>
      </c>
      <c r="AA399" s="291">
        <f>IF(AA280="kW",SUMPRODUCT(N281:N385,Q281:Q385,AA281:AA385),SUMPRODUCT(F281:F385,AA281:AA385))</f>
        <v>669.06022742713867</v>
      </c>
      <c r="AB399" s="291">
        <f>IF(AB280="kW",SUMPRODUCT(N281:N385,Q281:Q385,AB281:AB385),SUMPRODUCT(F281:F385,AB281:AB385))</f>
        <v>403.08001486554537</v>
      </c>
      <c r="AC399" s="291">
        <f>IF(AC280="kW",SUMPRODUCT(N281:N385,Q281:Q385,AC281:AC385),SUMPRODUCT(F281:F385, AC281:AC385))</f>
        <v>4352.2967932092233</v>
      </c>
      <c r="AD399" s="291">
        <f>IF(AD280="kW",SUMPRODUCT(N281:N385,Q281:Q385,AD281:AD385),SUMPRODUCT(F281:F385, AD281:AD385))</f>
        <v>0</v>
      </c>
      <c r="AE399" s="291">
        <f>IF(AE280="kW",SUMPRODUCT(N281:N385,Q281:Q385,AE281:AE385),SUMPRODUCT(F281:F385,AE281:AE385))</f>
        <v>0</v>
      </c>
      <c r="AF399" s="291">
        <f>IF(AF280="kW",SUMPRODUCT(N281:N385,Q281:Q385,AF281:AF385),SUMPRODUCT(F281:F385,AF281:AF385))</f>
        <v>0</v>
      </c>
      <c r="AG399" s="340">
        <f>'8.  Streetlighting'!F77</f>
        <v>922.30703999999992</v>
      </c>
      <c r="AH399" s="291">
        <f>IF(AH280="kW",SUMPRODUCT(N281:N385,Q281:Q385,AH281:AH385),SUMPRODUCT(F281:F385,AH281:AH385))</f>
        <v>0</v>
      </c>
      <c r="AI399" s="291">
        <f>IF(AI280="kW",SUMPRODUCT(N281:N385,Q281:Q385,AI281:AI385),SUMPRODUCT(F281:F385,AI281:AI385))</f>
        <v>0</v>
      </c>
      <c r="AJ399" s="291">
        <f>IF(AJ280="kW",SUMPRODUCT(N281:N385,Q281:Q385,AJ281:AJ385),SUMPRODUCT(F281:F385,AJ281:AJ385))</f>
        <v>0</v>
      </c>
      <c r="AK399" s="291">
        <f>IF(AK280="kW",SUMPRODUCT(N281:N385,Q281:Q385,AK281:AK385),SUMPRODUCT(F281:F385,AK281:AK385))</f>
        <v>0</v>
      </c>
      <c r="AL399" s="291">
        <f>IF(AL280="kW",SUMPRODUCT(N281:N385,Q281:Q385,AL281:AL385),SUMPRODUCT(F281:F385,AL281:AL385))</f>
        <v>0</v>
      </c>
      <c r="AM399" s="337"/>
    </row>
    <row r="400" spans="1:41" ht="15">
      <c r="B400" s="324" t="s">
        <v>196</v>
      </c>
      <c r="C400" s="356"/>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SUMPRODUCT(G281:G385,Y281:Y385)</f>
        <v>377822.21215945028</v>
      </c>
      <c r="Z400" s="291">
        <f>SUMPRODUCT(G281:G385,Z281:Z385)</f>
        <v>384030.04754746321</v>
      </c>
      <c r="AA400" s="291">
        <f>IF(AA280="kW",SUMPRODUCT(N281:N385,R281:R385,AA281:AA385),SUMPRODUCT(G281:G385,AA281:AA385))</f>
        <v>669.06022742713867</v>
      </c>
      <c r="AB400" s="291">
        <f>IF(AB280="kW",SUMPRODUCT(N281:N385,R281:R385,AB281:AB385),SUMPRODUCT(G281:G385,AB281:AB385))</f>
        <v>403.08001486554537</v>
      </c>
      <c r="AC400" s="291">
        <f>IF(AC280="kW",SUMPRODUCT(N281:N385,R281:R385,AC281:AC385),SUMPRODUCT(G281:G385, AC281:AC385))</f>
        <v>4352.2967932092233</v>
      </c>
      <c r="AD400" s="291">
        <f>IF(AD280="kW",SUMPRODUCT(N281:N385,R281:R385,AD281:AD385),SUMPRODUCT(G281:G385, AD281:AD385))</f>
        <v>0</v>
      </c>
      <c r="AE400" s="291">
        <f>IF(AE280="kW",SUMPRODUCT(N281:N385,R281:R385,AE281:AE385),SUMPRODUCT(G281:G385,AE281:AE385))</f>
        <v>0</v>
      </c>
      <c r="AF400" s="291">
        <f>IF(AF280="kW",SUMPRODUCT(N281:N385,R281:R385,AF281:AF385),SUMPRODUCT(G281:G385,AF281:AF385))</f>
        <v>0</v>
      </c>
      <c r="AG400" s="340">
        <f>'8.  Streetlighting'!F78</f>
        <v>922.30703999999992</v>
      </c>
      <c r="AH400" s="291">
        <f>IF(AH280="kW",SUMPRODUCT(N281:N385,R281:R385,AH281:AH385),SUMPRODUCT(G281:G385,AH281:AH385))</f>
        <v>0</v>
      </c>
      <c r="AI400" s="291">
        <f>IF(AI280="kW",SUMPRODUCT(N281:N385,R281:R385,AI281:AI385),SUMPRODUCT(G281:G385,AI281:AI385))</f>
        <v>0</v>
      </c>
      <c r="AJ400" s="291">
        <f>IF(AJ280="kW",SUMPRODUCT(N281:N385,R281:R385,AJ281:AJ385),SUMPRODUCT(G281:G385,AJ281:AJ385))</f>
        <v>0</v>
      </c>
      <c r="AK400" s="291">
        <f>IF(AK280="kW",SUMPRODUCT(N281:N385,R281:R385,AK281:AK385),SUMPRODUCT(G281:G385,AK281:AK385))</f>
        <v>0</v>
      </c>
      <c r="AL400" s="291">
        <f>IF(AL280="kW",SUMPRODUCT(N281:N385,R281:R385,AL281:AL385),SUMPRODUCT(G281:G385,AL281:AL385))</f>
        <v>0</v>
      </c>
      <c r="AM400" s="337"/>
    </row>
    <row r="401" spans="1:40" ht="15">
      <c r="B401" s="324" t="s">
        <v>197</v>
      </c>
      <c r="C401" s="356"/>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SUMPRODUCT(H281:H385,Y281:Y385)</f>
        <v>334762.60664853238</v>
      </c>
      <c r="Z401" s="291">
        <f>SUMPRODUCT(H281:H385,Z281:Z385)</f>
        <v>275497.68388050009</v>
      </c>
      <c r="AA401" s="291">
        <f>IF(AA280="kW",SUMPRODUCT(N281:N385,S281:S385,AA281:AA385),SUMPRODUCT(H281:H385,AA281:AA385))</f>
        <v>550.41464988043776</v>
      </c>
      <c r="AB401" s="291">
        <f>IF(AB280="kW",SUMPRODUCT(N281:N385,S281:S385,AB281:AB385),SUMPRODUCT(H281:H385,AB281:AB385))</f>
        <v>393.90303570066226</v>
      </c>
      <c r="AC401" s="291">
        <f>IF(AC280="kW",SUMPRODUCT(N281:N385,S281:S385,AC281:AC385),SUMPRODUCT(H281:H385, AC281:AC385))</f>
        <v>4320.2482520512767</v>
      </c>
      <c r="AD401" s="291">
        <f>IF(AD280="kW",SUMPRODUCT(N281:N385,S281:S385,AD281:AD385),SUMPRODUCT(H281:H385, AD281:AD385))</f>
        <v>0</v>
      </c>
      <c r="AE401" s="291">
        <f>IF(AE280="kW",SUMPRODUCT(N281:N385,S281:S385,AE281:AE385),SUMPRODUCT(H281:H385,AE281:AE385))</f>
        <v>0</v>
      </c>
      <c r="AF401" s="291">
        <f>IF(AF280="kW",SUMPRODUCT(N281:N385,S281:S385,AF281:AF385),SUMPRODUCT(H281:H385,AF281:AF385))</f>
        <v>0</v>
      </c>
      <c r="AG401" s="340">
        <f>'8.  Streetlighting'!F79</f>
        <v>922.30703999999992</v>
      </c>
      <c r="AH401" s="291">
        <f>IF(AH280="kW",SUMPRODUCT(N281:N385,S281:S385,AH281:AH385),SUMPRODUCT(H281:H385,AH281:AH385))</f>
        <v>0</v>
      </c>
      <c r="AI401" s="291">
        <f>IF(AI280="kW",SUMPRODUCT(N281:N385,S281:S385,AI281:AI385),SUMPRODUCT(H281:H385,AI281:AI385))</f>
        <v>0</v>
      </c>
      <c r="AJ401" s="291">
        <f>IF(AJ280="kW",SUMPRODUCT(N281:N385,S281:S385,AJ281:AJ385),SUMPRODUCT(H281:H385,AJ281:AJ385))</f>
        <v>0</v>
      </c>
      <c r="AK401" s="291">
        <f>IF(AK280="kW",SUMPRODUCT(N281:N385,S281:S385,AK281:AK385),SUMPRODUCT(H281:H385,AK281:AK385))</f>
        <v>0</v>
      </c>
      <c r="AL401" s="291">
        <f>IF(AL280="kW",SUMPRODUCT(N281:N385,S281:S385,AL281:AL385),SUMPRODUCT(H281:H385,AL281:AL385))</f>
        <v>0</v>
      </c>
      <c r="AM401" s="337"/>
    </row>
    <row r="402" spans="1:40" ht="15">
      <c r="B402" s="324" t="s">
        <v>198</v>
      </c>
      <c r="C402" s="356"/>
      <c r="D402" s="279"/>
      <c r="E402" s="279"/>
      <c r="F402" s="279"/>
      <c r="G402" s="279"/>
      <c r="H402" s="279"/>
      <c r="I402" s="279"/>
      <c r="J402" s="279"/>
      <c r="K402" s="279"/>
      <c r="L402" s="279"/>
      <c r="M402" s="279"/>
      <c r="N402" s="279"/>
      <c r="O402" s="357"/>
      <c r="P402" s="279"/>
      <c r="Q402" s="279"/>
      <c r="R402" s="279"/>
      <c r="S402" s="304"/>
      <c r="T402" s="309"/>
      <c r="U402" s="309"/>
      <c r="V402" s="279"/>
      <c r="W402" s="279"/>
      <c r="X402" s="309"/>
      <c r="Y402" s="291">
        <f>SUMPRODUCT(I281:I385,Y281:Y385)</f>
        <v>0</v>
      </c>
      <c r="Z402" s="291">
        <f>SUMPRODUCT(I281:I385,Z281:Z385)</f>
        <v>0</v>
      </c>
      <c r="AA402" s="291">
        <f>IF(AA280="kW",SUMPRODUCT(N281:N385,T281:T385,AA281:AA385),SUMPRODUCT(I281:I385,AA281:AA385))</f>
        <v>0</v>
      </c>
      <c r="AB402" s="291">
        <f>IF(AB280="kW",SUMPRODUCT(N281:N385,T281:T385,AB281:AB385),SUMPRODUCT(I281:I385,AB281:AB385))</f>
        <v>0</v>
      </c>
      <c r="AC402" s="291">
        <f>IF(AC280="kW",SUMPRODUCT(N281:N385,T281:T385,AC281:AC385),SUMPRODUCT(I281:I385, AC281:AC385))</f>
        <v>0</v>
      </c>
      <c r="AD402" s="291">
        <f>IF(AD280="kW",SUMPRODUCT(N281:N385,T281:T385,AD281:AD385),SUMPRODUCT(I281:I385, AD281:AD385))</f>
        <v>0</v>
      </c>
      <c r="AE402" s="291">
        <f>IF(AE280="kW",SUMPRODUCT(N281:N385,T281:T385,AE281:AE385),SUMPRODUCT(I281:I385,AE281:AE385))</f>
        <v>0</v>
      </c>
      <c r="AF402" s="291">
        <f>IF(AF280="kW",SUMPRODUCT(N281:N385,T281:T385,AF281:AF385),SUMPRODUCT(I281:I385,AF281:AF385))</f>
        <v>0</v>
      </c>
      <c r="AG402" s="340">
        <f>'8.  Streetlighting'!E225</f>
        <v>0</v>
      </c>
      <c r="AH402" s="291">
        <f>IF(AH280="kW",SUMPRODUCT(N281:N385,T281:T385,AH281:AH385),SUMPRODUCT(I281:I385,AH281:AH385))</f>
        <v>0</v>
      </c>
      <c r="AI402" s="291">
        <f>IF(AI280="kW",SUMPRODUCT(N281:N385,T281:T385,AI281:AI385),SUMPRODUCT(I281:I385,AI281:AI385))</f>
        <v>0</v>
      </c>
      <c r="AJ402" s="291">
        <f>IF(AJ280="kW",SUMPRODUCT(N281:N385,T281:T385,AJ281:AJ385),SUMPRODUCT(I281:I385,AJ281:AJ385))</f>
        <v>0</v>
      </c>
      <c r="AK402" s="291">
        <f>IF(AK280="kW",SUMPRODUCT(N281:N385,T281:T385,AK281:AK385),SUMPRODUCT(I281:I385,AK281:AK385))</f>
        <v>0</v>
      </c>
      <c r="AL402" s="291">
        <f>IF(AL280="kW",SUMPRODUCT(N281:N385,T281:T385,AL281:AL385),SUMPRODUCT(I281:I385,AL281:AL385))</f>
        <v>0</v>
      </c>
      <c r="AM402" s="337"/>
    </row>
    <row r="403" spans="1:40" ht="15">
      <c r="B403" s="324" t="s">
        <v>199</v>
      </c>
      <c r="C403" s="356"/>
      <c r="D403" s="309"/>
      <c r="E403" s="309"/>
      <c r="F403" s="309"/>
      <c r="G403" s="309"/>
      <c r="H403" s="309"/>
      <c r="I403" s="309"/>
      <c r="J403" s="309"/>
      <c r="K403" s="309"/>
      <c r="L403" s="309"/>
      <c r="M403" s="309"/>
      <c r="N403" s="309"/>
      <c r="O403" s="357"/>
      <c r="P403" s="309"/>
      <c r="Q403" s="309"/>
      <c r="R403" s="309"/>
      <c r="S403" s="304"/>
      <c r="T403" s="309"/>
      <c r="U403" s="309"/>
      <c r="V403" s="309"/>
      <c r="W403" s="309"/>
      <c r="X403" s="309"/>
      <c r="Y403" s="291">
        <f>SUMPRODUCT(J281:J385,Y281:Y385)</f>
        <v>0</v>
      </c>
      <c r="Z403" s="291">
        <f>SUMPRODUCT(J281:J385,Z281:Z385)</f>
        <v>0</v>
      </c>
      <c r="AA403" s="291">
        <f>IF(AA280="kW",SUMPRODUCT(N281:N385,U281:U385,AA281:AA385),SUMPRODUCT(J281:J385,AA281:AA385))</f>
        <v>0</v>
      </c>
      <c r="AB403" s="291">
        <f>IF(AB280="kW",SUMPRODUCT(N281:N385,U281:U385,AB281:AB385),SUMPRODUCT(J281:J385,AB281:AB385))</f>
        <v>0</v>
      </c>
      <c r="AC403" s="291">
        <f>IF(AC280="kW",SUMPRODUCT(N281:N385,U281:U385,AC281:AC385),SUMPRODUCT(J281:J385, AC281:AC385))</f>
        <v>0</v>
      </c>
      <c r="AD403" s="291">
        <f>IF(AD280="kW",SUMPRODUCT(N281:N385,U281:U385,AD281:AD385),SUMPRODUCT(J281:J385, AD281:AD385))</f>
        <v>0</v>
      </c>
      <c r="AE403" s="291">
        <f>IF(AE280="kW",SUMPRODUCT(N281:N385,U281:U385,AE281:AE385),SUMPRODUCT(J281:J385,AE281:AE385))</f>
        <v>0</v>
      </c>
      <c r="AF403" s="291">
        <f>IF(AF280="kW",SUMPRODUCT(N281:N385,U281:U385,AF281:AF385),SUMPRODUCT(J281:J385,AF281:AF385))</f>
        <v>0</v>
      </c>
      <c r="AG403" s="291">
        <f>IF(AG280="kW",SUMPRODUCT(N281:N385,U281:U385,AG281:AG385),SUMPRODUCT(J281:J385,AG281:AG385))</f>
        <v>0</v>
      </c>
      <c r="AH403" s="291">
        <f>IF(AH280="kW",SUMPRODUCT(N281:N385,U281:U385,AH281:AH385),SUMPRODUCT(J281:J385,AH281:AH385))</f>
        <v>0</v>
      </c>
      <c r="AI403" s="291">
        <f>IF(AI280="kW",SUMPRODUCT(N281:N385,U281:U385,AI281:AI385),SUMPRODUCT(J281:J385,AI281:AI385))</f>
        <v>0</v>
      </c>
      <c r="AJ403" s="291">
        <f>IF(AJ280="kW",SUMPRODUCT(N281:N385,U281:U385,AJ281:AJ385),SUMPRODUCT(J281:J385,AJ281:AJ385))</f>
        <v>0</v>
      </c>
      <c r="AK403" s="291">
        <f>IF(AK280="kW",SUMPRODUCT(N281:N385,U281:U385,AK281:AK385),SUMPRODUCT(J281:J385,AK281:AK385))</f>
        <v>0</v>
      </c>
      <c r="AL403" s="291">
        <f>IF(AL280="kW",SUMPRODUCT(N281:N385,U281:U385,AL281:AL385),SUMPRODUCT(J281:J385,AL281:AL385))</f>
        <v>0</v>
      </c>
      <c r="AM403" s="337"/>
    </row>
    <row r="404" spans="1:40" ht="15.75" customHeight="1">
      <c r="B404" s="381" t="s">
        <v>200</v>
      </c>
      <c r="C404" s="402"/>
      <c r="D404" s="403"/>
      <c r="E404" s="403"/>
      <c r="F404" s="403"/>
      <c r="G404" s="403"/>
      <c r="H404" s="403"/>
      <c r="I404" s="403"/>
      <c r="J404" s="403"/>
      <c r="K404" s="403"/>
      <c r="L404" s="403"/>
      <c r="M404" s="403"/>
      <c r="N404" s="403"/>
      <c r="O404" s="404"/>
      <c r="P404" s="405"/>
      <c r="Q404" s="405"/>
      <c r="R404" s="404"/>
      <c r="S404" s="406"/>
      <c r="T404" s="404"/>
      <c r="U404" s="404"/>
      <c r="V404" s="383"/>
      <c r="W404" s="383"/>
      <c r="X404" s="385"/>
      <c r="Y404" s="326">
        <f>SUMPRODUCT(K281:K385,Y281:Y385)</f>
        <v>0</v>
      </c>
      <c r="Z404" s="326">
        <f>SUMPRODUCT(K281:K385,Z281:Z385)</f>
        <v>0</v>
      </c>
      <c r="AA404" s="326">
        <f>IF(AA280="kW",SUMPRODUCT(N281:N385,V281:V385,AA281:AA385),SUMPRODUCT(K281:K385,AA281:AA385))</f>
        <v>0</v>
      </c>
      <c r="AB404" s="326">
        <f>IF(AB280="kW",SUMPRODUCT(N281:N385,V281:V385,AB281:AB385),SUMPRODUCT(K281:K385,AB281:AB385))</f>
        <v>0</v>
      </c>
      <c r="AC404" s="326">
        <f>IF(AC280="kW",SUMPRODUCT(N281:N385,V281:V385,AC281:AC385),SUMPRODUCT(K281:K385, AC281:AC385))</f>
        <v>0</v>
      </c>
      <c r="AD404" s="326">
        <f>IF(AD280="kW",SUMPRODUCT(N281:N385,V281:V385,AD281:AD385),SUMPRODUCT(K281:K385, AD281:AD385))</f>
        <v>0</v>
      </c>
      <c r="AE404" s="326">
        <f>IF(AE280="kW",SUMPRODUCT(N281:N385,V281:V385,AE281:AE385),SUMPRODUCT(K281:K385,AE281:AE385))</f>
        <v>0</v>
      </c>
      <c r="AF404" s="326">
        <f>IF(AF280="kW",SUMPRODUCT(N281:N385,V281:V385,AF281:AF385),SUMPRODUCT(K281:K385,AF281:AF385))</f>
        <v>0</v>
      </c>
      <c r="AG404" s="326">
        <f>IF(AG280="kW",SUMPRODUCT(N281:N385,V281:V385,AG281:AG385),SUMPRODUCT(K281:K385,AG281:AG385))</f>
        <v>0</v>
      </c>
      <c r="AH404" s="326">
        <f>IF(AH280="kW",SUMPRODUCT(N281:N385,V281:V385,AH281:AH385),SUMPRODUCT(K281:K385,AH281:AH385))</f>
        <v>0</v>
      </c>
      <c r="AI404" s="326">
        <f>IF(AI280="kW",SUMPRODUCT(N281:N385,V281:V385,AI281:AI385),SUMPRODUCT(K281:K385,AI281:AI385))</f>
        <v>0</v>
      </c>
      <c r="AJ404" s="326">
        <f>IF(AJ280="kW",SUMPRODUCT(N281:N385,V281:V385,AJ281:AJ385),SUMPRODUCT(K281:K385,AJ281:AJ385))</f>
        <v>0</v>
      </c>
      <c r="AK404" s="326">
        <f>IF(AK280="kW",SUMPRODUCT(N281:N385,V281:V385,AK281:AK385),SUMPRODUCT(K281:K385,AK281:AK385))</f>
        <v>0</v>
      </c>
      <c r="AL404" s="326">
        <f>IF(AL280="kW",SUMPRODUCT(N281:N385,V281:V385,AL281:AL385),SUMPRODUCT(K281:K385,AL281:AL385))</f>
        <v>0</v>
      </c>
      <c r="AM404" s="386"/>
    </row>
    <row r="405" spans="1:40" ht="21.75" customHeight="1">
      <c r="B405" s="368" t="s">
        <v>741</v>
      </c>
      <c r="C405" s="387"/>
      <c r="D405" s="388"/>
      <c r="E405" s="388"/>
      <c r="F405" s="388"/>
      <c r="G405" s="388"/>
      <c r="H405" s="388"/>
      <c r="I405" s="388"/>
      <c r="J405" s="388"/>
      <c r="K405" s="388"/>
      <c r="L405" s="388"/>
      <c r="M405" s="388"/>
      <c r="N405" s="388"/>
      <c r="O405" s="388"/>
      <c r="P405" s="388"/>
      <c r="Q405" s="388"/>
      <c r="R405" s="388"/>
      <c r="S405" s="371"/>
      <c r="T405" s="372"/>
      <c r="U405" s="388"/>
      <c r="V405" s="388"/>
      <c r="W405" s="388"/>
      <c r="X405" s="388"/>
      <c r="Y405" s="389"/>
      <c r="Z405" s="389"/>
      <c r="AA405" s="389"/>
      <c r="AB405" s="389"/>
      <c r="AC405" s="389"/>
      <c r="AD405" s="389"/>
      <c r="AE405" s="389"/>
      <c r="AF405" s="389"/>
      <c r="AG405" s="389"/>
      <c r="AH405" s="389"/>
      <c r="AI405" s="389"/>
      <c r="AJ405" s="389"/>
      <c r="AK405" s="389"/>
      <c r="AL405" s="389"/>
      <c r="AM405" s="389"/>
      <c r="AN405" s="390"/>
    </row>
    <row r="407" spans="1:40" ht="15.6">
      <c r="B407" s="280" t="s">
        <v>258</v>
      </c>
      <c r="C407" s="281"/>
      <c r="D407" s="590" t="s">
        <v>520</v>
      </c>
      <c r="F407" s="590"/>
      <c r="O407" s="281"/>
      <c r="Y407" s="270"/>
      <c r="Z407" s="267"/>
      <c r="AA407" s="267"/>
      <c r="AB407" s="267"/>
      <c r="AC407" s="267"/>
      <c r="AD407" s="267"/>
      <c r="AE407" s="267"/>
      <c r="AF407" s="267"/>
      <c r="AG407" s="267"/>
      <c r="AH407" s="267"/>
      <c r="AI407" s="267"/>
      <c r="AJ407" s="267"/>
      <c r="AK407" s="267"/>
      <c r="AL407" s="267"/>
      <c r="AM407" s="282"/>
    </row>
    <row r="408" spans="1:40" ht="36" customHeight="1">
      <c r="B408" s="854" t="s">
        <v>211</v>
      </c>
      <c r="C408" s="856" t="s">
        <v>33</v>
      </c>
      <c r="D408" s="284" t="s">
        <v>421</v>
      </c>
      <c r="E408" s="858" t="s">
        <v>209</v>
      </c>
      <c r="F408" s="859"/>
      <c r="G408" s="859"/>
      <c r="H408" s="859"/>
      <c r="I408" s="859"/>
      <c r="J408" s="859"/>
      <c r="K408" s="859"/>
      <c r="L408" s="859"/>
      <c r="M408" s="860"/>
      <c r="N408" s="864" t="s">
        <v>213</v>
      </c>
      <c r="O408" s="284" t="s">
        <v>422</v>
      </c>
      <c r="P408" s="858" t="s">
        <v>212</v>
      </c>
      <c r="Q408" s="859"/>
      <c r="R408" s="859"/>
      <c r="S408" s="859"/>
      <c r="T408" s="859"/>
      <c r="U408" s="859"/>
      <c r="V408" s="859"/>
      <c r="W408" s="859"/>
      <c r="X408" s="860"/>
      <c r="Y408" s="861" t="s">
        <v>243</v>
      </c>
      <c r="Z408" s="862"/>
      <c r="AA408" s="862"/>
      <c r="AB408" s="862"/>
      <c r="AC408" s="862"/>
      <c r="AD408" s="862"/>
      <c r="AE408" s="862"/>
      <c r="AF408" s="862"/>
      <c r="AG408" s="862"/>
      <c r="AH408" s="862"/>
      <c r="AI408" s="862"/>
      <c r="AJ408" s="862"/>
      <c r="AK408" s="862"/>
      <c r="AL408" s="862"/>
      <c r="AM408" s="863"/>
    </row>
    <row r="409" spans="1:40" ht="45.75" customHeight="1">
      <c r="B409" s="855"/>
      <c r="C409" s="857"/>
      <c r="D409" s="285">
        <v>2014</v>
      </c>
      <c r="E409" s="285">
        <v>2015</v>
      </c>
      <c r="F409" s="285">
        <v>2016</v>
      </c>
      <c r="G409" s="285">
        <v>2017</v>
      </c>
      <c r="H409" s="285">
        <v>2018</v>
      </c>
      <c r="I409" s="285">
        <v>2019</v>
      </c>
      <c r="J409" s="285">
        <v>2020</v>
      </c>
      <c r="K409" s="285">
        <v>2021</v>
      </c>
      <c r="L409" s="285">
        <v>2022</v>
      </c>
      <c r="M409" s="285">
        <v>2023</v>
      </c>
      <c r="N409" s="865"/>
      <c r="O409" s="285">
        <v>2014</v>
      </c>
      <c r="P409" s="285">
        <v>2015</v>
      </c>
      <c r="Q409" s="285">
        <v>2016</v>
      </c>
      <c r="R409" s="285">
        <v>2017</v>
      </c>
      <c r="S409" s="285">
        <v>2018</v>
      </c>
      <c r="T409" s="285">
        <v>2019</v>
      </c>
      <c r="U409" s="285">
        <v>2020</v>
      </c>
      <c r="V409" s="285">
        <v>2021</v>
      </c>
      <c r="W409" s="285">
        <v>2022</v>
      </c>
      <c r="X409" s="285">
        <v>2023</v>
      </c>
      <c r="Y409" s="285" t="str">
        <f>'1.  LRAMVA Summary'!D52</f>
        <v>Residential</v>
      </c>
      <c r="Z409" s="285" t="str">
        <f>'1.  LRAMVA Summary'!E52</f>
        <v>GS&lt;50 kW</v>
      </c>
      <c r="AA409" s="285" t="str">
        <f>'1.  LRAMVA Summary'!F52</f>
        <v>GS&gt;50 to 999 kW</v>
      </c>
      <c r="AB409" s="285" t="str">
        <f>'1.  LRAMVA Summary'!G52</f>
        <v>Intermediate</v>
      </c>
      <c r="AC409" s="285" t="str">
        <f>'1.  LRAMVA Summary'!H52</f>
        <v>Large Use</v>
      </c>
      <c r="AD409" s="285" t="str">
        <f>'1.  LRAMVA Summary'!I52</f>
        <v>Embedded Distributor</v>
      </c>
      <c r="AE409" s="285" t="str">
        <f>'1.  LRAMVA Summary'!J52</f>
        <v>Unmetered Scattered Load</v>
      </c>
      <c r="AF409" s="285" t="str">
        <f>'1.  LRAMVA Summary'!K52</f>
        <v>Sentinel Lighting</v>
      </c>
      <c r="AG409" s="285" t="str">
        <f>'1.  LRAMVA Summary'!L52</f>
        <v>Street Lighting</v>
      </c>
      <c r="AH409" s="285" t="str">
        <f>'1.  LRAMVA Summary'!M52</f>
        <v/>
      </c>
      <c r="AI409" s="285" t="str">
        <f>'1.  LRAMVA Summary'!N52</f>
        <v/>
      </c>
      <c r="AJ409" s="285" t="str">
        <f>'1.  LRAMVA Summary'!O52</f>
        <v/>
      </c>
      <c r="AK409" s="285" t="str">
        <f>'1.  LRAMVA Summary'!P52</f>
        <v/>
      </c>
      <c r="AL409" s="285" t="str">
        <f>'1.  LRAMVA Summary'!Q52</f>
        <v/>
      </c>
      <c r="AM409" s="287" t="str">
        <f>'1.  LRAMVA Summary'!R52</f>
        <v>Total</v>
      </c>
    </row>
    <row r="410" spans="1:40" ht="15.75" customHeight="1">
      <c r="A410" s="510"/>
      <c r="B410" s="288" t="s">
        <v>0</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t="str">
        <f>'1.  LRAMVA Summary'!D53</f>
        <v>kWh</v>
      </c>
      <c r="Z410" s="291" t="str">
        <f>'1.  LRAMVA Summary'!E53</f>
        <v>kWh</v>
      </c>
      <c r="AA410" s="291" t="str">
        <f>'1.  LRAMVA Summary'!F53</f>
        <v>kW</v>
      </c>
      <c r="AB410" s="291" t="str">
        <f>'1.  LRAMVA Summary'!G53</f>
        <v>kW</v>
      </c>
      <c r="AC410" s="291" t="str">
        <f>'1.  LRAMVA Summary'!H53</f>
        <v>kW</v>
      </c>
      <c r="AD410" s="291" t="str">
        <f>'1.  LRAMVA Summary'!I53</f>
        <v>kW</v>
      </c>
      <c r="AE410" s="291" t="str">
        <f>'1.  LRAMVA Summary'!J53</f>
        <v>kWh</v>
      </c>
      <c r="AF410" s="291" t="str">
        <f>'1.  LRAMVA Summary'!K53</f>
        <v>kW</v>
      </c>
      <c r="AG410" s="291" t="str">
        <f>'1.  LRAMVA Summary'!L53</f>
        <v>kW</v>
      </c>
      <c r="AH410" s="291">
        <f>'1.  LRAMVA Summary'!M53</f>
        <v>0</v>
      </c>
      <c r="AI410" s="291">
        <f>'1.  LRAMVA Summary'!N53</f>
        <v>0</v>
      </c>
      <c r="AJ410" s="291">
        <f>'1.  LRAMVA Summary'!O53</f>
        <v>0</v>
      </c>
      <c r="AK410" s="291">
        <f>'1.  LRAMVA Summary'!P53</f>
        <v>0</v>
      </c>
      <c r="AL410" s="291">
        <f>'1.  LRAMVA Summary'!Q53</f>
        <v>0</v>
      </c>
      <c r="AM410" s="292"/>
    </row>
    <row r="411" spans="1:40" ht="15" outlineLevel="1">
      <c r="A411" s="509">
        <v>1</v>
      </c>
      <c r="B411" s="294" t="s">
        <v>1</v>
      </c>
      <c r="C411" s="291" t="s">
        <v>25</v>
      </c>
      <c r="D411" s="295">
        <v>71152.841</v>
      </c>
      <c r="E411" s="295">
        <v>71152.841081974897</v>
      </c>
      <c r="F411" s="295">
        <v>71152.841081974897</v>
      </c>
      <c r="G411" s="295">
        <v>70944.024988774909</v>
      </c>
      <c r="H411" s="295"/>
      <c r="I411" s="295"/>
      <c r="J411" s="295"/>
      <c r="K411" s="295"/>
      <c r="L411" s="295"/>
      <c r="M411" s="295"/>
      <c r="N411" s="291"/>
      <c r="O411" s="295">
        <v>11.049347529755272</v>
      </c>
      <c r="P411" s="295">
        <v>11.049347529755272</v>
      </c>
      <c r="Q411" s="295">
        <v>11.049347529755272</v>
      </c>
      <c r="R411" s="295">
        <v>10.81583893575527</v>
      </c>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8">AA411</f>
        <v>0</v>
      </c>
      <c r="AB412" s="411">
        <f t="shared" si="118"/>
        <v>0</v>
      </c>
      <c r="AC412" s="411">
        <f t="shared" si="118"/>
        <v>0</v>
      </c>
      <c r="AD412" s="411">
        <f t="shared" si="118"/>
        <v>0</v>
      </c>
      <c r="AE412" s="411">
        <f t="shared" si="118"/>
        <v>0</v>
      </c>
      <c r="AF412" s="411">
        <f t="shared" si="118"/>
        <v>0</v>
      </c>
      <c r="AG412" s="411">
        <f t="shared" si="118"/>
        <v>0</v>
      </c>
      <c r="AH412" s="411">
        <f t="shared" si="118"/>
        <v>0</v>
      </c>
      <c r="AI412" s="411">
        <f t="shared" si="118"/>
        <v>0</v>
      </c>
      <c r="AJ412" s="411">
        <f t="shared" si="118"/>
        <v>0</v>
      </c>
      <c r="AK412" s="411">
        <f t="shared" si="118"/>
        <v>0</v>
      </c>
      <c r="AL412" s="411">
        <f t="shared" si="118"/>
        <v>0</v>
      </c>
      <c r="AM412" s="297"/>
    </row>
    <row r="413" spans="1:40" ht="15.6" outlineLevel="1">
      <c r="A413" s="511"/>
      <c r="B413" s="298"/>
      <c r="C413" s="299"/>
      <c r="D413" s="299"/>
      <c r="E413" s="299"/>
      <c r="F413" s="299"/>
      <c r="G413" s="299"/>
      <c r="H413" s="299"/>
      <c r="I413" s="299"/>
      <c r="J413" s="299"/>
      <c r="K413" s="299"/>
      <c r="L413" s="299"/>
      <c r="M413" s="299"/>
      <c r="N413" s="303"/>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40" ht="15" outlineLevel="1">
      <c r="A414" s="509">
        <v>2</v>
      </c>
      <c r="B414" s="294" t="s">
        <v>2</v>
      </c>
      <c r="C414" s="291" t="s">
        <v>25</v>
      </c>
      <c r="D414" s="295">
        <v>13299.835999999999</v>
      </c>
      <c r="E414" s="295">
        <v>13299.83561</v>
      </c>
      <c r="F414" s="295">
        <v>13299.83561</v>
      </c>
      <c r="G414" s="295">
        <v>13299.83561</v>
      </c>
      <c r="H414" s="295"/>
      <c r="I414" s="295"/>
      <c r="J414" s="295"/>
      <c r="K414" s="295"/>
      <c r="L414" s="295"/>
      <c r="M414" s="295"/>
      <c r="N414" s="291"/>
      <c r="O414" s="295">
        <v>7.4589875650000002</v>
      </c>
      <c r="P414" s="295">
        <v>7.4589875650000002</v>
      </c>
      <c r="Q414" s="295">
        <v>7.4589875650000002</v>
      </c>
      <c r="R414" s="295">
        <v>7.4589875650000002</v>
      </c>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19">AA414</f>
        <v>0</v>
      </c>
      <c r="AB415" s="411">
        <f t="shared" si="119"/>
        <v>0</v>
      </c>
      <c r="AC415" s="411">
        <f t="shared" si="119"/>
        <v>0</v>
      </c>
      <c r="AD415" s="411">
        <f t="shared" si="119"/>
        <v>0</v>
      </c>
      <c r="AE415" s="411">
        <f t="shared" si="119"/>
        <v>0</v>
      </c>
      <c r="AF415" s="411">
        <f t="shared" si="119"/>
        <v>0</v>
      </c>
      <c r="AG415" s="411">
        <f t="shared" si="119"/>
        <v>0</v>
      </c>
      <c r="AH415" s="411">
        <f t="shared" si="119"/>
        <v>0</v>
      </c>
      <c r="AI415" s="411">
        <f t="shared" si="119"/>
        <v>0</v>
      </c>
      <c r="AJ415" s="411">
        <f t="shared" si="119"/>
        <v>0</v>
      </c>
      <c r="AK415" s="411">
        <f t="shared" si="119"/>
        <v>0</v>
      </c>
      <c r="AL415" s="411">
        <f t="shared" si="119"/>
        <v>0</v>
      </c>
      <c r="AM415" s="297"/>
    </row>
    <row r="416" spans="1:40" ht="15.6" outlineLevel="1">
      <c r="A416" s="511"/>
      <c r="B416" s="298"/>
      <c r="C416" s="299"/>
      <c r="D416" s="304"/>
      <c r="E416" s="304"/>
      <c r="F416" s="304"/>
      <c r="G416" s="304"/>
      <c r="H416" s="304"/>
      <c r="I416" s="304"/>
      <c r="J416" s="304"/>
      <c r="K416" s="304"/>
      <c r="L416" s="304"/>
      <c r="M416" s="304"/>
      <c r="N416" s="303"/>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t="15" outlineLevel="1">
      <c r="A417" s="509">
        <v>3</v>
      </c>
      <c r="B417" s="294" t="s">
        <v>3</v>
      </c>
      <c r="C417" s="291" t="s">
        <v>25</v>
      </c>
      <c r="D417" s="295">
        <v>200758.08600000001</v>
      </c>
      <c r="E417" s="295">
        <v>200758.08578996998</v>
      </c>
      <c r="F417" s="295">
        <v>200758.08578996998</v>
      </c>
      <c r="G417" s="295">
        <v>200758.08578996998</v>
      </c>
      <c r="H417" s="295"/>
      <c r="I417" s="295"/>
      <c r="J417" s="295"/>
      <c r="K417" s="295"/>
      <c r="L417" s="295"/>
      <c r="M417" s="295"/>
      <c r="N417" s="291"/>
      <c r="O417" s="295">
        <v>106.65565760899999</v>
      </c>
      <c r="P417" s="295">
        <v>106.65565760899999</v>
      </c>
      <c r="Q417" s="295">
        <v>106.65565760899999</v>
      </c>
      <c r="R417" s="295">
        <v>106.65565760899999</v>
      </c>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0">AA417</f>
        <v>0</v>
      </c>
      <c r="AB418" s="411">
        <f t="shared" si="120"/>
        <v>0</v>
      </c>
      <c r="AC418" s="411">
        <f t="shared" si="120"/>
        <v>0</v>
      </c>
      <c r="AD418" s="411">
        <f t="shared" si="120"/>
        <v>0</v>
      </c>
      <c r="AE418" s="411">
        <f t="shared" si="120"/>
        <v>0</v>
      </c>
      <c r="AF418" s="411">
        <f t="shared" si="120"/>
        <v>0</v>
      </c>
      <c r="AG418" s="411">
        <f t="shared" si="120"/>
        <v>0</v>
      </c>
      <c r="AH418" s="411">
        <f t="shared" si="120"/>
        <v>0</v>
      </c>
      <c r="AI418" s="411">
        <f t="shared" si="120"/>
        <v>0</v>
      </c>
      <c r="AJ418" s="411">
        <f t="shared" si="120"/>
        <v>0</v>
      </c>
      <c r="AK418" s="411">
        <f t="shared" si="120"/>
        <v>0</v>
      </c>
      <c r="AL418" s="411">
        <f t="shared" si="120"/>
        <v>0</v>
      </c>
      <c r="AM418" s="297"/>
    </row>
    <row r="419" spans="1:39" ht="15" outlineLevel="1">
      <c r="B419" s="294"/>
      <c r="C419" s="305"/>
      <c r="D419" s="291"/>
      <c r="E419" s="291"/>
      <c r="F419" s="291"/>
      <c r="G419" s="291"/>
      <c r="H419" s="291"/>
      <c r="I419" s="291"/>
      <c r="J419" s="291"/>
      <c r="K419" s="291"/>
      <c r="L419" s="291"/>
      <c r="M419" s="291"/>
      <c r="N419" s="283"/>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t="15" outlineLevel="1">
      <c r="A420" s="509">
        <v>4</v>
      </c>
      <c r="B420" s="294" t="s">
        <v>4</v>
      </c>
      <c r="C420" s="291" t="s">
        <v>25</v>
      </c>
      <c r="D420" s="295">
        <v>100435.247</v>
      </c>
      <c r="E420" s="295">
        <v>93583.216</v>
      </c>
      <c r="F420" s="295">
        <v>90273.855089999997</v>
      </c>
      <c r="G420" s="295">
        <v>90273.855089999997</v>
      </c>
      <c r="H420" s="295"/>
      <c r="I420" s="295"/>
      <c r="J420" s="295"/>
      <c r="K420" s="295"/>
      <c r="L420" s="295"/>
      <c r="M420" s="295"/>
      <c r="N420" s="291"/>
      <c r="O420" s="295">
        <v>7.5032792199999996</v>
      </c>
      <c r="P420" s="295">
        <v>7.0731272159999996</v>
      </c>
      <c r="Q420" s="295">
        <v>6.8653744769999996</v>
      </c>
      <c r="R420" s="295">
        <v>6.8653744769999996</v>
      </c>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1">AA420</f>
        <v>0</v>
      </c>
      <c r="AB421" s="411">
        <f t="shared" si="121"/>
        <v>0</v>
      </c>
      <c r="AC421" s="411">
        <f t="shared" si="121"/>
        <v>0</v>
      </c>
      <c r="AD421" s="411">
        <f t="shared" si="121"/>
        <v>0</v>
      </c>
      <c r="AE421" s="411">
        <f t="shared" si="121"/>
        <v>0</v>
      </c>
      <c r="AF421" s="411">
        <f t="shared" si="121"/>
        <v>0</v>
      </c>
      <c r="AG421" s="411">
        <f t="shared" si="121"/>
        <v>0</v>
      </c>
      <c r="AH421" s="411">
        <f t="shared" si="121"/>
        <v>0</v>
      </c>
      <c r="AI421" s="411">
        <f t="shared" si="121"/>
        <v>0</v>
      </c>
      <c r="AJ421" s="411">
        <f t="shared" si="121"/>
        <v>0</v>
      </c>
      <c r="AK421" s="411">
        <f t="shared" si="121"/>
        <v>0</v>
      </c>
      <c r="AL421" s="411">
        <f t="shared" si="12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5</v>
      </c>
      <c r="B423" s="294" t="s">
        <v>5</v>
      </c>
      <c r="C423" s="291" t="s">
        <v>25</v>
      </c>
      <c r="D423" s="295">
        <v>434468.75199999998</v>
      </c>
      <c r="E423" s="295">
        <v>376897.05290000001</v>
      </c>
      <c r="F423" s="295">
        <v>346893.87099999998</v>
      </c>
      <c r="G423" s="295">
        <v>346893.87099999998</v>
      </c>
      <c r="H423" s="295"/>
      <c r="I423" s="295"/>
      <c r="J423" s="295"/>
      <c r="K423" s="295"/>
      <c r="L423" s="295"/>
      <c r="M423" s="295"/>
      <c r="N423" s="291"/>
      <c r="O423" s="295">
        <v>28.433935559999998</v>
      </c>
      <c r="P423" s="295">
        <v>24.81973979</v>
      </c>
      <c r="Q423" s="295">
        <v>22.936221069999998</v>
      </c>
      <c r="R423" s="295">
        <v>22.936221069999998</v>
      </c>
      <c r="S423" s="295"/>
      <c r="T423" s="295"/>
      <c r="U423" s="295"/>
      <c r="V423" s="295"/>
      <c r="W423" s="295"/>
      <c r="X423" s="295"/>
      <c r="Y423" s="470">
        <v>1</v>
      </c>
      <c r="Z423" s="410"/>
      <c r="AA423" s="410"/>
      <c r="AB423" s="410"/>
      <c r="AC423" s="410"/>
      <c r="AD423" s="410"/>
      <c r="AE423" s="410"/>
      <c r="AF423" s="410"/>
      <c r="AG423" s="410"/>
      <c r="AH423" s="410"/>
      <c r="AI423" s="410"/>
      <c r="AJ423" s="410"/>
      <c r="AK423" s="410"/>
      <c r="AL423" s="410"/>
      <c r="AM423" s="296">
        <f>SUM(Y423:AL423)</f>
        <v>1</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1</v>
      </c>
      <c r="Z424" s="411">
        <f>Z423</f>
        <v>0</v>
      </c>
      <c r="AA424" s="411">
        <f t="shared" ref="AA424:AL424" si="122">AA423</f>
        <v>0</v>
      </c>
      <c r="AB424" s="411">
        <f t="shared" si="122"/>
        <v>0</v>
      </c>
      <c r="AC424" s="411">
        <f t="shared" si="122"/>
        <v>0</v>
      </c>
      <c r="AD424" s="411">
        <f t="shared" si="122"/>
        <v>0</v>
      </c>
      <c r="AE424" s="411">
        <f t="shared" si="122"/>
        <v>0</v>
      </c>
      <c r="AF424" s="411">
        <f t="shared" si="122"/>
        <v>0</v>
      </c>
      <c r="AG424" s="411">
        <f t="shared" si="122"/>
        <v>0</v>
      </c>
      <c r="AH424" s="411">
        <f t="shared" si="122"/>
        <v>0</v>
      </c>
      <c r="AI424" s="411">
        <f t="shared" si="122"/>
        <v>0</v>
      </c>
      <c r="AJ424" s="411">
        <f t="shared" si="122"/>
        <v>0</v>
      </c>
      <c r="AK424" s="411">
        <f t="shared" si="122"/>
        <v>0</v>
      </c>
      <c r="AL424" s="411">
        <f t="shared" si="122"/>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6</v>
      </c>
      <c r="B426" s="294" t="s">
        <v>6</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468"/>
      <c r="O427" s="295"/>
      <c r="P427" s="295"/>
      <c r="Q427" s="295"/>
      <c r="R427" s="295"/>
      <c r="S427" s="295"/>
      <c r="T427" s="295"/>
      <c r="U427" s="295"/>
      <c r="V427" s="295"/>
      <c r="W427" s="295"/>
      <c r="X427" s="295"/>
      <c r="Y427" s="411">
        <f>Y426</f>
        <v>0</v>
      </c>
      <c r="Z427" s="411">
        <f>Z426</f>
        <v>0</v>
      </c>
      <c r="AA427" s="411">
        <f t="shared" ref="AA427:AL427" si="123">AA426</f>
        <v>0</v>
      </c>
      <c r="AB427" s="411">
        <f t="shared" si="123"/>
        <v>0</v>
      </c>
      <c r="AC427" s="411">
        <f t="shared" si="123"/>
        <v>0</v>
      </c>
      <c r="AD427" s="411">
        <f t="shared" si="123"/>
        <v>0</v>
      </c>
      <c r="AE427" s="411">
        <f t="shared" si="123"/>
        <v>0</v>
      </c>
      <c r="AF427" s="411">
        <f t="shared" si="123"/>
        <v>0</v>
      </c>
      <c r="AG427" s="411">
        <f t="shared" si="123"/>
        <v>0</v>
      </c>
      <c r="AH427" s="411">
        <f t="shared" si="123"/>
        <v>0</v>
      </c>
      <c r="AI427" s="411">
        <f t="shared" si="123"/>
        <v>0</v>
      </c>
      <c r="AJ427" s="411">
        <f t="shared" si="123"/>
        <v>0</v>
      </c>
      <c r="AK427" s="411">
        <f t="shared" si="123"/>
        <v>0</v>
      </c>
      <c r="AL427" s="411">
        <f t="shared" si="123"/>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ht="15" outlineLevel="1">
      <c r="A429" s="509">
        <v>7</v>
      </c>
      <c r="B429" s="294" t="s">
        <v>42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ht="15" outlineLevel="1">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4">AA429</f>
        <v>0</v>
      </c>
      <c r="AB430" s="411">
        <f t="shared" si="124"/>
        <v>0</v>
      </c>
      <c r="AC430" s="411">
        <f t="shared" si="124"/>
        <v>0</v>
      </c>
      <c r="AD430" s="411">
        <f t="shared" si="124"/>
        <v>0</v>
      </c>
      <c r="AE430" s="411">
        <f t="shared" si="124"/>
        <v>0</v>
      </c>
      <c r="AF430" s="411">
        <f t="shared" si="124"/>
        <v>0</v>
      </c>
      <c r="AG430" s="411">
        <f t="shared" si="124"/>
        <v>0</v>
      </c>
      <c r="AH430" s="411">
        <f t="shared" si="124"/>
        <v>0</v>
      </c>
      <c r="AI430" s="411">
        <f t="shared" si="124"/>
        <v>0</v>
      </c>
      <c r="AJ430" s="411">
        <f t="shared" si="124"/>
        <v>0</v>
      </c>
      <c r="AK430" s="411">
        <f t="shared" si="124"/>
        <v>0</v>
      </c>
      <c r="AL430" s="411">
        <f t="shared" si="124"/>
        <v>0</v>
      </c>
      <c r="AM430" s="297"/>
    </row>
    <row r="431" spans="1:39" ht="15" outlineLevel="1">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s="283" customFormat="1" ht="15" outlineLevel="1">
      <c r="A432" s="509">
        <v>8</v>
      </c>
      <c r="B432" s="294" t="s">
        <v>484</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s="283" customFormat="1" ht="15" outlineLevel="1">
      <c r="A433" s="509"/>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5">AA432</f>
        <v>0</v>
      </c>
      <c r="AB433" s="411">
        <f t="shared" si="125"/>
        <v>0</v>
      </c>
      <c r="AC433" s="411">
        <f t="shared" si="125"/>
        <v>0</v>
      </c>
      <c r="AD433" s="411">
        <f t="shared" si="125"/>
        <v>0</v>
      </c>
      <c r="AE433" s="411">
        <f t="shared" si="125"/>
        <v>0</v>
      </c>
      <c r="AF433" s="411">
        <f t="shared" si="125"/>
        <v>0</v>
      </c>
      <c r="AG433" s="411">
        <f t="shared" si="125"/>
        <v>0</v>
      </c>
      <c r="AH433" s="411">
        <f t="shared" si="125"/>
        <v>0</v>
      </c>
      <c r="AI433" s="411">
        <f t="shared" si="125"/>
        <v>0</v>
      </c>
      <c r="AJ433" s="411">
        <f t="shared" si="125"/>
        <v>0</v>
      </c>
      <c r="AK433" s="411">
        <f t="shared" si="125"/>
        <v>0</v>
      </c>
      <c r="AL433" s="411">
        <f t="shared" si="125"/>
        <v>0</v>
      </c>
      <c r="AM433" s="297"/>
    </row>
    <row r="434" spans="1:39" s="283" customFormat="1" ht="15" outlineLevel="1">
      <c r="A434" s="509"/>
      <c r="B434" s="294"/>
      <c r="C434" s="305"/>
      <c r="D434" s="304"/>
      <c r="E434" s="304"/>
      <c r="F434" s="304"/>
      <c r="G434" s="304"/>
      <c r="H434" s="304"/>
      <c r="I434" s="304"/>
      <c r="J434" s="304"/>
      <c r="K434" s="304"/>
      <c r="L434" s="304"/>
      <c r="M434" s="304"/>
      <c r="N434" s="291"/>
      <c r="O434" s="304"/>
      <c r="P434" s="304"/>
      <c r="Q434" s="304"/>
      <c r="R434" s="304"/>
      <c r="S434" s="304"/>
      <c r="T434" s="304"/>
      <c r="U434" s="304"/>
      <c r="V434" s="304"/>
      <c r="W434" s="304"/>
      <c r="X434" s="304"/>
      <c r="Y434" s="412"/>
      <c r="Z434" s="412"/>
      <c r="AA434" s="412"/>
      <c r="AB434" s="412"/>
      <c r="AC434" s="412"/>
      <c r="AD434" s="412"/>
      <c r="AE434" s="412"/>
      <c r="AF434" s="412"/>
      <c r="AG434" s="412"/>
      <c r="AH434" s="412"/>
      <c r="AI434" s="412"/>
      <c r="AJ434" s="412"/>
      <c r="AK434" s="412"/>
      <c r="AL434" s="412"/>
      <c r="AM434" s="306"/>
    </row>
    <row r="435" spans="1:39" ht="15" outlineLevel="1">
      <c r="A435" s="509">
        <v>9</v>
      </c>
      <c r="B435" s="294" t="s">
        <v>7</v>
      </c>
      <c r="C435" s="291" t="s">
        <v>25</v>
      </c>
      <c r="D435" s="295"/>
      <c r="E435" s="295"/>
      <c r="F435" s="295"/>
      <c r="G435" s="295"/>
      <c r="H435" s="295"/>
      <c r="I435" s="295"/>
      <c r="J435" s="295"/>
      <c r="K435" s="295"/>
      <c r="L435" s="295"/>
      <c r="M435" s="295"/>
      <c r="N435" s="291"/>
      <c r="O435" s="295"/>
      <c r="P435" s="295"/>
      <c r="Q435" s="295"/>
      <c r="R435" s="295"/>
      <c r="S435" s="295"/>
      <c r="T435" s="295"/>
      <c r="U435" s="295"/>
      <c r="V435" s="295"/>
      <c r="W435" s="295"/>
      <c r="X435" s="295"/>
      <c r="Y435" s="410"/>
      <c r="Z435" s="410"/>
      <c r="AA435" s="410"/>
      <c r="AB435" s="410"/>
      <c r="AC435" s="410"/>
      <c r="AD435" s="410"/>
      <c r="AE435" s="410"/>
      <c r="AF435" s="410"/>
      <c r="AG435" s="410"/>
      <c r="AH435" s="410"/>
      <c r="AI435" s="410"/>
      <c r="AJ435" s="410"/>
      <c r="AK435" s="410"/>
      <c r="AL435" s="410"/>
      <c r="AM435" s="296">
        <f>SUM(Y435:AL435)</f>
        <v>0</v>
      </c>
    </row>
    <row r="436" spans="1:39" ht="15" outlineLevel="1">
      <c r="B436" s="294" t="s">
        <v>259</v>
      </c>
      <c r="C436" s="291" t="s">
        <v>163</v>
      </c>
      <c r="D436" s="295"/>
      <c r="E436" s="295"/>
      <c r="F436" s="295"/>
      <c r="G436" s="295"/>
      <c r="H436" s="295"/>
      <c r="I436" s="295"/>
      <c r="J436" s="295"/>
      <c r="K436" s="295"/>
      <c r="L436" s="295"/>
      <c r="M436" s="295"/>
      <c r="N436" s="291"/>
      <c r="O436" s="295"/>
      <c r="P436" s="295"/>
      <c r="Q436" s="295"/>
      <c r="R436" s="295"/>
      <c r="S436" s="295"/>
      <c r="T436" s="295"/>
      <c r="U436" s="295"/>
      <c r="V436" s="295"/>
      <c r="W436" s="295"/>
      <c r="X436" s="295"/>
      <c r="Y436" s="411">
        <f>Y435</f>
        <v>0</v>
      </c>
      <c r="Z436" s="411">
        <f>Z435</f>
        <v>0</v>
      </c>
      <c r="AA436" s="411">
        <f t="shared" ref="AA436:AL436" si="126">AA435</f>
        <v>0</v>
      </c>
      <c r="AB436" s="411">
        <f t="shared" si="126"/>
        <v>0</v>
      </c>
      <c r="AC436" s="411">
        <f t="shared" si="126"/>
        <v>0</v>
      </c>
      <c r="AD436" s="411">
        <f t="shared" si="126"/>
        <v>0</v>
      </c>
      <c r="AE436" s="411">
        <f t="shared" si="126"/>
        <v>0</v>
      </c>
      <c r="AF436" s="411">
        <f t="shared" si="126"/>
        <v>0</v>
      </c>
      <c r="AG436" s="411">
        <f t="shared" si="126"/>
        <v>0</v>
      </c>
      <c r="AH436" s="411">
        <f t="shared" si="126"/>
        <v>0</v>
      </c>
      <c r="AI436" s="411">
        <f t="shared" si="126"/>
        <v>0</v>
      </c>
      <c r="AJ436" s="411">
        <f t="shared" si="126"/>
        <v>0</v>
      </c>
      <c r="AK436" s="411">
        <f t="shared" si="126"/>
        <v>0</v>
      </c>
      <c r="AL436" s="411">
        <f t="shared" si="126"/>
        <v>0</v>
      </c>
      <c r="AM436" s="297"/>
    </row>
    <row r="437" spans="1:39" ht="15" outlineLevel="1">
      <c r="B437" s="307"/>
      <c r="C437" s="308"/>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12"/>
      <c r="Z437" s="412"/>
      <c r="AA437" s="412"/>
      <c r="AB437" s="412"/>
      <c r="AC437" s="412"/>
      <c r="AD437" s="412"/>
      <c r="AE437" s="412"/>
      <c r="AF437" s="412"/>
      <c r="AG437" s="412"/>
      <c r="AH437" s="412"/>
      <c r="AI437" s="412"/>
      <c r="AJ437" s="412"/>
      <c r="AK437" s="412"/>
      <c r="AL437" s="412"/>
      <c r="AM437" s="306"/>
    </row>
    <row r="438" spans="1:39" ht="15.6" outlineLevel="1">
      <c r="A438" s="510"/>
      <c r="B438" s="288" t="s">
        <v>8</v>
      </c>
      <c r="C438" s="289"/>
      <c r="D438" s="289"/>
      <c r="E438" s="289"/>
      <c r="F438" s="289"/>
      <c r="G438" s="289"/>
      <c r="H438" s="289"/>
      <c r="I438" s="289"/>
      <c r="J438" s="289"/>
      <c r="K438" s="289"/>
      <c r="L438" s="289"/>
      <c r="M438" s="289"/>
      <c r="N438" s="291"/>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15" outlineLevel="1">
      <c r="A439" s="509">
        <v>10</v>
      </c>
      <c r="B439" s="310" t="s">
        <v>22</v>
      </c>
      <c r="C439" s="291" t="s">
        <v>25</v>
      </c>
      <c r="D439" s="295">
        <v>1320811.9569999999</v>
      </c>
      <c r="E439" s="295">
        <v>1320811.9574199999</v>
      </c>
      <c r="F439" s="295">
        <v>1320811.9574199999</v>
      </c>
      <c r="G439" s="295">
        <v>1304228.7882299998</v>
      </c>
      <c r="H439" s="295"/>
      <c r="I439" s="295"/>
      <c r="J439" s="295"/>
      <c r="K439" s="295"/>
      <c r="L439" s="295"/>
      <c r="M439" s="295"/>
      <c r="N439" s="295">
        <v>12</v>
      </c>
      <c r="O439" s="295">
        <v>250.26134068100004</v>
      </c>
      <c r="P439" s="295">
        <v>250.26134068100004</v>
      </c>
      <c r="Q439" s="295">
        <v>250.26134068100004</v>
      </c>
      <c r="R439" s="295">
        <v>245.505658092</v>
      </c>
      <c r="S439" s="295"/>
      <c r="T439" s="295"/>
      <c r="U439" s="295"/>
      <c r="V439" s="295"/>
      <c r="W439" s="295"/>
      <c r="X439" s="295"/>
      <c r="Y439" s="415"/>
      <c r="Z439" s="469">
        <v>0.12370571575189149</v>
      </c>
      <c r="AA439" s="469">
        <v>0.30506348919903009</v>
      </c>
      <c r="AB439" s="469">
        <v>0.26684404891552976</v>
      </c>
      <c r="AC439" s="415">
        <v>0.30438674613354899</v>
      </c>
      <c r="AD439" s="415"/>
      <c r="AE439" s="415"/>
      <c r="AF439" s="415"/>
      <c r="AG439" s="415"/>
      <c r="AH439" s="415"/>
      <c r="AI439" s="415"/>
      <c r="AJ439" s="415"/>
      <c r="AK439" s="415"/>
      <c r="AL439" s="415"/>
      <c r="AM439" s="296">
        <f>SUM(Y439:AL439)</f>
        <v>1.0000000000000004</v>
      </c>
    </row>
    <row r="440" spans="1:39" ht="15" outlineLevel="1">
      <c r="B440" s="770" t="s">
        <v>740</v>
      </c>
      <c r="C440" s="291"/>
      <c r="D440" s="753">
        <f>-'8.  Streetlighting'!E25</f>
        <v>-731575.054</v>
      </c>
      <c r="E440" s="753">
        <f>D440</f>
        <v>-731575.054</v>
      </c>
      <c r="F440" s="753">
        <f>E440</f>
        <v>-731575.054</v>
      </c>
      <c r="G440" s="753">
        <f>F440</f>
        <v>-731575.054</v>
      </c>
      <c r="H440" s="295"/>
      <c r="I440" s="295"/>
      <c r="J440" s="295"/>
      <c r="K440" s="295"/>
      <c r="L440" s="295"/>
      <c r="M440" s="295"/>
      <c r="N440" s="295"/>
      <c r="O440" s="295"/>
      <c r="P440" s="295"/>
      <c r="Q440" s="295"/>
      <c r="R440" s="295"/>
      <c r="S440" s="295"/>
      <c r="T440" s="295"/>
      <c r="U440" s="295"/>
      <c r="V440" s="295"/>
      <c r="W440" s="295"/>
      <c r="X440" s="295"/>
      <c r="Y440" s="415"/>
      <c r="Z440" s="469">
        <f>Z439</f>
        <v>0.12370571575189149</v>
      </c>
      <c r="AA440" s="469">
        <f>AA439</f>
        <v>0.30506348919903009</v>
      </c>
      <c r="AB440" s="469">
        <f>AB439</f>
        <v>0.26684404891552976</v>
      </c>
      <c r="AC440" s="469">
        <f>AC439</f>
        <v>0.30438674613354899</v>
      </c>
      <c r="AD440" s="415"/>
      <c r="AE440" s="415"/>
      <c r="AF440" s="415"/>
      <c r="AG440" s="415"/>
      <c r="AH440" s="415"/>
      <c r="AI440" s="415"/>
      <c r="AJ440" s="415"/>
      <c r="AK440" s="415"/>
      <c r="AL440" s="415"/>
      <c r="AM440" s="296"/>
    </row>
    <row r="441" spans="1:39" ht="15" outlineLevel="1">
      <c r="B441" s="294" t="s">
        <v>259</v>
      </c>
      <c r="C441" s="291" t="s">
        <v>163</v>
      </c>
      <c r="D441" s="295"/>
      <c r="E441" s="295"/>
      <c r="F441" s="295"/>
      <c r="G441" s="295"/>
      <c r="H441" s="295"/>
      <c r="I441" s="295"/>
      <c r="J441" s="295"/>
      <c r="K441" s="295"/>
      <c r="L441" s="295"/>
      <c r="M441" s="295"/>
      <c r="N441" s="295">
        <f>N439</f>
        <v>12</v>
      </c>
      <c r="O441" s="295"/>
      <c r="P441" s="295"/>
      <c r="Q441" s="295"/>
      <c r="R441" s="295"/>
      <c r="S441" s="295"/>
      <c r="T441" s="295"/>
      <c r="U441" s="295"/>
      <c r="V441" s="295"/>
      <c r="W441" s="295"/>
      <c r="X441" s="295"/>
      <c r="Y441" s="411">
        <f>Y439</f>
        <v>0</v>
      </c>
      <c r="Z441" s="411">
        <f>Z439</f>
        <v>0.12370571575189149</v>
      </c>
      <c r="AA441" s="411">
        <f t="shared" ref="AA441:AL441" si="127">AA439</f>
        <v>0.30506348919903009</v>
      </c>
      <c r="AB441" s="411">
        <f t="shared" si="127"/>
        <v>0.26684404891552976</v>
      </c>
      <c r="AC441" s="411">
        <f t="shared" si="127"/>
        <v>0.30438674613354899</v>
      </c>
      <c r="AD441" s="411">
        <f t="shared" si="127"/>
        <v>0</v>
      </c>
      <c r="AE441" s="411">
        <f t="shared" si="127"/>
        <v>0</v>
      </c>
      <c r="AF441" s="411">
        <f t="shared" si="127"/>
        <v>0</v>
      </c>
      <c r="AG441" s="411">
        <f t="shared" si="127"/>
        <v>0</v>
      </c>
      <c r="AH441" s="411">
        <f t="shared" si="127"/>
        <v>0</v>
      </c>
      <c r="AI441" s="411">
        <f t="shared" si="127"/>
        <v>0</v>
      </c>
      <c r="AJ441" s="411">
        <f t="shared" si="127"/>
        <v>0</v>
      </c>
      <c r="AK441" s="411">
        <f t="shared" si="127"/>
        <v>0</v>
      </c>
      <c r="AL441" s="411">
        <f t="shared" si="127"/>
        <v>0</v>
      </c>
      <c r="AM441" s="311"/>
    </row>
    <row r="442" spans="1:39" ht="15" outlineLevel="1">
      <c r="B442" s="310"/>
      <c r="C442" s="312"/>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6"/>
      <c r="Z442" s="416"/>
      <c r="AA442" s="416"/>
      <c r="AB442" s="416"/>
      <c r="AC442" s="416"/>
      <c r="AD442" s="416"/>
      <c r="AE442" s="416"/>
      <c r="AF442" s="416"/>
      <c r="AG442" s="416"/>
      <c r="AH442" s="416"/>
      <c r="AI442" s="416"/>
      <c r="AJ442" s="416"/>
      <c r="AK442" s="416"/>
      <c r="AL442" s="416"/>
      <c r="AM442" s="313"/>
    </row>
    <row r="443" spans="1:39" ht="15" outlineLevel="1">
      <c r="A443" s="509">
        <v>11</v>
      </c>
      <c r="B443" s="314" t="s">
        <v>21</v>
      </c>
      <c r="C443" s="291" t="s">
        <v>25</v>
      </c>
      <c r="D443" s="295">
        <v>522791.60800000001</v>
      </c>
      <c r="E443" s="295">
        <v>512559.71460000001</v>
      </c>
      <c r="F443" s="295">
        <v>413072.64909999998</v>
      </c>
      <c r="G443" s="295">
        <v>285646.33789999998</v>
      </c>
      <c r="H443" s="295"/>
      <c r="I443" s="295"/>
      <c r="J443" s="295"/>
      <c r="K443" s="295"/>
      <c r="L443" s="295"/>
      <c r="M443" s="295"/>
      <c r="N443" s="295">
        <v>12</v>
      </c>
      <c r="O443" s="295">
        <v>132.0173728</v>
      </c>
      <c r="P443" s="295">
        <v>129.43892199999999</v>
      </c>
      <c r="Q443" s="295">
        <v>105.70291659999999</v>
      </c>
      <c r="R443" s="295">
        <v>68.97647284</v>
      </c>
      <c r="S443" s="295"/>
      <c r="T443" s="295"/>
      <c r="U443" s="295"/>
      <c r="V443" s="295"/>
      <c r="W443" s="295"/>
      <c r="X443" s="295"/>
      <c r="Y443" s="415"/>
      <c r="Z443" s="469">
        <v>1</v>
      </c>
      <c r="AA443" s="415"/>
      <c r="AB443" s="415"/>
      <c r="AC443" s="415"/>
      <c r="AD443" s="415"/>
      <c r="AE443" s="415"/>
      <c r="AF443" s="415"/>
      <c r="AG443" s="415"/>
      <c r="AH443" s="415"/>
      <c r="AI443" s="415"/>
      <c r="AJ443" s="415"/>
      <c r="AK443" s="415"/>
      <c r="AL443" s="415"/>
      <c r="AM443" s="296">
        <f>SUM(Y443:AL443)</f>
        <v>1</v>
      </c>
    </row>
    <row r="444" spans="1:39" ht="15" outlineLevel="1">
      <c r="B444" s="294" t="s">
        <v>259</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Z443</f>
        <v>1</v>
      </c>
      <c r="AA444" s="411">
        <f t="shared" ref="AA444:AL444" si="128">AA443</f>
        <v>0</v>
      </c>
      <c r="AB444" s="411">
        <f t="shared" si="128"/>
        <v>0</v>
      </c>
      <c r="AC444" s="411">
        <f t="shared" si="128"/>
        <v>0</v>
      </c>
      <c r="AD444" s="411">
        <f t="shared" si="128"/>
        <v>0</v>
      </c>
      <c r="AE444" s="411">
        <f t="shared" si="128"/>
        <v>0</v>
      </c>
      <c r="AF444" s="411">
        <f t="shared" si="128"/>
        <v>0</v>
      </c>
      <c r="AG444" s="411">
        <f t="shared" si="128"/>
        <v>0</v>
      </c>
      <c r="AH444" s="411">
        <f t="shared" si="128"/>
        <v>0</v>
      </c>
      <c r="AI444" s="411">
        <f t="shared" si="128"/>
        <v>0</v>
      </c>
      <c r="AJ444" s="411">
        <f t="shared" si="128"/>
        <v>0</v>
      </c>
      <c r="AK444" s="411">
        <f t="shared" si="128"/>
        <v>0</v>
      </c>
      <c r="AL444" s="411">
        <f t="shared" si="128"/>
        <v>0</v>
      </c>
      <c r="AM444" s="311"/>
    </row>
    <row r="445" spans="1:39" ht="15" outlineLevel="1">
      <c r="B445" s="314"/>
      <c r="C445" s="312"/>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6"/>
      <c r="Z445" s="417"/>
      <c r="AA445" s="416"/>
      <c r="AB445" s="416"/>
      <c r="AC445" s="416"/>
      <c r="AD445" s="416"/>
      <c r="AE445" s="416"/>
      <c r="AF445" s="416"/>
      <c r="AG445" s="416"/>
      <c r="AH445" s="416"/>
      <c r="AI445" s="416"/>
      <c r="AJ445" s="416"/>
      <c r="AK445" s="416"/>
      <c r="AL445" s="416"/>
      <c r="AM445" s="313"/>
    </row>
    <row r="446" spans="1:39" ht="15" outlineLevel="1">
      <c r="A446" s="509">
        <v>12</v>
      </c>
      <c r="B446" s="314" t="s">
        <v>23</v>
      </c>
      <c r="C446" s="291" t="s">
        <v>25</v>
      </c>
      <c r="D446" s="295"/>
      <c r="E446" s="295"/>
      <c r="F446" s="295"/>
      <c r="G446" s="295"/>
      <c r="H446" s="295"/>
      <c r="I446" s="295"/>
      <c r="J446" s="295"/>
      <c r="K446" s="295"/>
      <c r="L446" s="295"/>
      <c r="M446" s="295"/>
      <c r="N446" s="295">
        <v>3</v>
      </c>
      <c r="O446" s="295"/>
      <c r="P446" s="295"/>
      <c r="Q446" s="295"/>
      <c r="R446" s="295"/>
      <c r="S446" s="295"/>
      <c r="T446" s="295"/>
      <c r="U446" s="295"/>
      <c r="V446" s="295"/>
      <c r="W446" s="295"/>
      <c r="X446" s="295"/>
      <c r="Y446" s="415"/>
      <c r="Z446" s="415"/>
      <c r="AA446" s="469"/>
      <c r="AB446" s="415"/>
      <c r="AC446" s="415"/>
      <c r="AD446" s="415"/>
      <c r="AE446" s="415"/>
      <c r="AF446" s="415"/>
      <c r="AG446" s="415"/>
      <c r="AH446" s="415"/>
      <c r="AI446" s="415"/>
      <c r="AJ446" s="415"/>
      <c r="AK446" s="415"/>
      <c r="AL446" s="415"/>
      <c r="AM446" s="296">
        <f>SUM(Y446:AL446)</f>
        <v>0</v>
      </c>
    </row>
    <row r="447" spans="1:39" ht="15" outlineLevel="1">
      <c r="B447" s="294" t="s">
        <v>259</v>
      </c>
      <c r="C447" s="291" t="s">
        <v>163</v>
      </c>
      <c r="D447" s="295"/>
      <c r="E447" s="295"/>
      <c r="F447" s="295"/>
      <c r="G447" s="295"/>
      <c r="H447" s="295"/>
      <c r="I447" s="295"/>
      <c r="J447" s="295"/>
      <c r="K447" s="295"/>
      <c r="L447" s="295"/>
      <c r="M447" s="295"/>
      <c r="N447" s="295">
        <f>N446</f>
        <v>3</v>
      </c>
      <c r="O447" s="295"/>
      <c r="P447" s="295"/>
      <c r="Q447" s="295"/>
      <c r="R447" s="295"/>
      <c r="S447" s="295"/>
      <c r="T447" s="295"/>
      <c r="U447" s="295"/>
      <c r="V447" s="295"/>
      <c r="W447" s="295"/>
      <c r="X447" s="295"/>
      <c r="Y447" s="411">
        <f>Y446</f>
        <v>0</v>
      </c>
      <c r="Z447" s="411">
        <f>Z446</f>
        <v>0</v>
      </c>
      <c r="AA447" s="411">
        <f>AA446</f>
        <v>0</v>
      </c>
      <c r="AB447" s="411">
        <f t="shared" ref="AB447:AL447" si="129">AB446</f>
        <v>0</v>
      </c>
      <c r="AC447" s="411">
        <f t="shared" si="129"/>
        <v>0</v>
      </c>
      <c r="AD447" s="411">
        <f t="shared" si="129"/>
        <v>0</v>
      </c>
      <c r="AE447" s="411">
        <f t="shared" si="129"/>
        <v>0</v>
      </c>
      <c r="AF447" s="411">
        <f t="shared" si="129"/>
        <v>0</v>
      </c>
      <c r="AG447" s="411">
        <f t="shared" si="129"/>
        <v>0</v>
      </c>
      <c r="AH447" s="411">
        <f t="shared" si="129"/>
        <v>0</v>
      </c>
      <c r="AI447" s="411">
        <f t="shared" si="129"/>
        <v>0</v>
      </c>
      <c r="AJ447" s="411">
        <f t="shared" si="129"/>
        <v>0</v>
      </c>
      <c r="AK447" s="411">
        <f t="shared" si="129"/>
        <v>0</v>
      </c>
      <c r="AL447" s="411">
        <f t="shared" si="129"/>
        <v>0</v>
      </c>
      <c r="AM447" s="311"/>
    </row>
    <row r="448" spans="1:39" ht="15" outlineLevel="1">
      <c r="B448" s="314"/>
      <c r="C448" s="312"/>
      <c r="D448" s="316"/>
      <c r="E448" s="316"/>
      <c r="F448" s="316"/>
      <c r="G448" s="316"/>
      <c r="H448" s="316"/>
      <c r="I448" s="316"/>
      <c r="J448" s="316"/>
      <c r="K448" s="316"/>
      <c r="L448" s="316"/>
      <c r="M448" s="316"/>
      <c r="N448" s="291"/>
      <c r="O448" s="316"/>
      <c r="P448" s="316"/>
      <c r="Q448" s="316"/>
      <c r="R448" s="316"/>
      <c r="S448" s="316"/>
      <c r="T448" s="316"/>
      <c r="U448" s="316"/>
      <c r="V448" s="316"/>
      <c r="W448" s="316"/>
      <c r="X448" s="316"/>
      <c r="Y448" s="416"/>
      <c r="Z448" s="417"/>
      <c r="AA448" s="416"/>
      <c r="AB448" s="416"/>
      <c r="AC448" s="416"/>
      <c r="AD448" s="416"/>
      <c r="AE448" s="416"/>
      <c r="AF448" s="416"/>
      <c r="AG448" s="416"/>
      <c r="AH448" s="416"/>
      <c r="AI448" s="416"/>
      <c r="AJ448" s="416"/>
      <c r="AK448" s="416"/>
      <c r="AL448" s="416"/>
      <c r="AM448" s="313"/>
    </row>
    <row r="449" spans="1:39" ht="15" outlineLevel="1">
      <c r="A449" s="509">
        <v>13</v>
      </c>
      <c r="B449" s="314" t="s">
        <v>24</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5"/>
      <c r="Z449" s="415"/>
      <c r="AA449" s="415"/>
      <c r="AB449" s="415"/>
      <c r="AC449" s="415"/>
      <c r="AD449" s="415"/>
      <c r="AE449" s="415"/>
      <c r="AF449" s="415"/>
      <c r="AG449" s="415"/>
      <c r="AH449" s="415"/>
      <c r="AI449" s="415"/>
      <c r="AJ449" s="415"/>
      <c r="AK449" s="415"/>
      <c r="AL449" s="415"/>
      <c r="AM449" s="296">
        <f>SUM(Y449:AL449)</f>
        <v>0</v>
      </c>
    </row>
    <row r="450" spans="1:39" ht="15" outlineLevel="1">
      <c r="B450" s="294" t="s">
        <v>259</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Z449</f>
        <v>0</v>
      </c>
      <c r="AA450" s="411">
        <f>AA449</f>
        <v>0</v>
      </c>
      <c r="AB450" s="411">
        <f t="shared" ref="AB450:AL450" si="130">AB449</f>
        <v>0</v>
      </c>
      <c r="AC450" s="411">
        <f t="shared" si="130"/>
        <v>0</v>
      </c>
      <c r="AD450" s="411">
        <f t="shared" si="130"/>
        <v>0</v>
      </c>
      <c r="AE450" s="411">
        <f t="shared" si="130"/>
        <v>0</v>
      </c>
      <c r="AF450" s="411">
        <f t="shared" si="130"/>
        <v>0</v>
      </c>
      <c r="AG450" s="411">
        <f t="shared" si="130"/>
        <v>0</v>
      </c>
      <c r="AH450" s="411">
        <f t="shared" si="130"/>
        <v>0</v>
      </c>
      <c r="AI450" s="411">
        <f t="shared" si="130"/>
        <v>0</v>
      </c>
      <c r="AJ450" s="411">
        <f t="shared" si="130"/>
        <v>0</v>
      </c>
      <c r="AK450" s="411">
        <f t="shared" si="130"/>
        <v>0</v>
      </c>
      <c r="AL450" s="411">
        <f t="shared" si="130"/>
        <v>0</v>
      </c>
      <c r="AM450" s="311"/>
    </row>
    <row r="451" spans="1:39" ht="15" outlineLevel="1">
      <c r="B451" s="314"/>
      <c r="C451" s="312"/>
      <c r="D451" s="316"/>
      <c r="E451" s="316"/>
      <c r="F451" s="316"/>
      <c r="G451" s="316"/>
      <c r="H451" s="316"/>
      <c r="I451" s="316"/>
      <c r="J451" s="316"/>
      <c r="K451" s="316"/>
      <c r="L451" s="316"/>
      <c r="M451" s="316"/>
      <c r="N451" s="291"/>
      <c r="O451" s="316"/>
      <c r="P451" s="316"/>
      <c r="Q451" s="316"/>
      <c r="R451" s="316"/>
      <c r="S451" s="316"/>
      <c r="T451" s="316"/>
      <c r="U451" s="316"/>
      <c r="V451" s="316"/>
      <c r="W451" s="316"/>
      <c r="X451" s="316"/>
      <c r="Y451" s="416"/>
      <c r="Z451" s="416"/>
      <c r="AA451" s="416"/>
      <c r="AB451" s="416"/>
      <c r="AC451" s="416"/>
      <c r="AD451" s="416"/>
      <c r="AE451" s="416"/>
      <c r="AF451" s="416"/>
      <c r="AG451" s="416"/>
      <c r="AH451" s="416"/>
      <c r="AI451" s="416"/>
      <c r="AJ451" s="416"/>
      <c r="AK451" s="416"/>
      <c r="AL451" s="416"/>
      <c r="AM451" s="313"/>
    </row>
    <row r="452" spans="1:39" ht="15" outlineLevel="1">
      <c r="A452" s="509">
        <v>14</v>
      </c>
      <c r="B452" s="314" t="s">
        <v>20</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5"/>
      <c r="Z452" s="415"/>
      <c r="AA452" s="469"/>
      <c r="AB452" s="415"/>
      <c r="AC452" s="415"/>
      <c r="AD452" s="415"/>
      <c r="AE452" s="415"/>
      <c r="AF452" s="415"/>
      <c r="AG452" s="415"/>
      <c r="AH452" s="415"/>
      <c r="AI452" s="415"/>
      <c r="AJ452" s="415"/>
      <c r="AK452" s="415"/>
      <c r="AL452" s="415"/>
      <c r="AM452" s="296">
        <f>SUM(Y452:AL452)</f>
        <v>0</v>
      </c>
    </row>
    <row r="453" spans="1:39" ht="15" outlineLevel="1">
      <c r="B453" s="294" t="s">
        <v>259</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Z452</f>
        <v>0</v>
      </c>
      <c r="AA453" s="411">
        <f t="shared" ref="AA453:AL453" si="131">AA452</f>
        <v>0</v>
      </c>
      <c r="AB453" s="411">
        <f t="shared" si="131"/>
        <v>0</v>
      </c>
      <c r="AC453" s="411">
        <f t="shared" si="131"/>
        <v>0</v>
      </c>
      <c r="AD453" s="411">
        <f t="shared" si="131"/>
        <v>0</v>
      </c>
      <c r="AE453" s="411">
        <f t="shared" si="131"/>
        <v>0</v>
      </c>
      <c r="AF453" s="411">
        <f t="shared" si="131"/>
        <v>0</v>
      </c>
      <c r="AG453" s="411">
        <f t="shared" si="131"/>
        <v>0</v>
      </c>
      <c r="AH453" s="411">
        <f t="shared" si="131"/>
        <v>0</v>
      </c>
      <c r="AI453" s="411">
        <f t="shared" si="131"/>
        <v>0</v>
      </c>
      <c r="AJ453" s="411">
        <f t="shared" si="131"/>
        <v>0</v>
      </c>
      <c r="AK453" s="411">
        <f t="shared" si="131"/>
        <v>0</v>
      </c>
      <c r="AL453" s="411">
        <f t="shared" si="131"/>
        <v>0</v>
      </c>
      <c r="AM453" s="311"/>
    </row>
    <row r="454" spans="1:39" ht="15" outlineLevel="1">
      <c r="B454" s="314"/>
      <c r="C454" s="312"/>
      <c r="D454" s="316"/>
      <c r="E454" s="316"/>
      <c r="F454" s="316"/>
      <c r="G454" s="316"/>
      <c r="H454" s="316"/>
      <c r="I454" s="316"/>
      <c r="J454" s="316"/>
      <c r="K454" s="316"/>
      <c r="L454" s="316"/>
      <c r="M454" s="316"/>
      <c r="N454" s="291"/>
      <c r="O454" s="316"/>
      <c r="P454" s="316"/>
      <c r="Q454" s="316"/>
      <c r="R454" s="316"/>
      <c r="S454" s="316"/>
      <c r="T454" s="316"/>
      <c r="U454" s="316"/>
      <c r="V454" s="316"/>
      <c r="W454" s="316"/>
      <c r="X454" s="316"/>
      <c r="Y454" s="416"/>
      <c r="Z454" s="417"/>
      <c r="AA454" s="416"/>
      <c r="AB454" s="416"/>
      <c r="AC454" s="416"/>
      <c r="AD454" s="416"/>
      <c r="AE454" s="416"/>
      <c r="AF454" s="416"/>
      <c r="AG454" s="416"/>
      <c r="AH454" s="416"/>
      <c r="AI454" s="416"/>
      <c r="AJ454" s="416"/>
      <c r="AK454" s="416"/>
      <c r="AL454" s="416"/>
      <c r="AM454" s="313"/>
    </row>
    <row r="455" spans="1:39" s="283" customFormat="1" ht="15" outlineLevel="1">
      <c r="A455" s="509">
        <v>15</v>
      </c>
      <c r="B455" s="314" t="s">
        <v>485</v>
      </c>
      <c r="C455" s="291" t="s">
        <v>25</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5"/>
      <c r="Z455" s="415"/>
      <c r="AA455" s="415"/>
      <c r="AB455" s="415"/>
      <c r="AC455" s="415"/>
      <c r="AD455" s="415"/>
      <c r="AE455" s="415"/>
      <c r="AF455" s="415"/>
      <c r="AG455" s="415"/>
      <c r="AH455" s="415"/>
      <c r="AI455" s="415"/>
      <c r="AJ455" s="415"/>
      <c r="AK455" s="415"/>
      <c r="AL455" s="415"/>
      <c r="AM455" s="296">
        <f>SUM(Y455:AL455)</f>
        <v>0</v>
      </c>
    </row>
    <row r="456" spans="1:39" s="283" customFormat="1" ht="15" outlineLevel="1">
      <c r="A456" s="509"/>
      <c r="B456" s="314" t="s">
        <v>259</v>
      </c>
      <c r="C456" s="291" t="s">
        <v>163</v>
      </c>
      <c r="D456" s="295"/>
      <c r="E456" s="295"/>
      <c r="F456" s="295"/>
      <c r="G456" s="295"/>
      <c r="H456" s="295"/>
      <c r="I456" s="295"/>
      <c r="J456" s="295"/>
      <c r="K456" s="295"/>
      <c r="L456" s="295"/>
      <c r="M456" s="295"/>
      <c r="N456" s="291"/>
      <c r="O456" s="295"/>
      <c r="P456" s="295"/>
      <c r="Q456" s="295"/>
      <c r="R456" s="295"/>
      <c r="S456" s="295"/>
      <c r="T456" s="295"/>
      <c r="U456" s="295"/>
      <c r="V456" s="295"/>
      <c r="W456" s="295"/>
      <c r="X456" s="295"/>
      <c r="Y456" s="411">
        <f>Y455</f>
        <v>0</v>
      </c>
      <c r="Z456" s="411">
        <f>Z455</f>
        <v>0</v>
      </c>
      <c r="AA456" s="411">
        <f t="shared" ref="AA456:AL456" si="132">AA455</f>
        <v>0</v>
      </c>
      <c r="AB456" s="411">
        <f t="shared" si="132"/>
        <v>0</v>
      </c>
      <c r="AC456" s="411">
        <f t="shared" si="132"/>
        <v>0</v>
      </c>
      <c r="AD456" s="411">
        <f t="shared" si="132"/>
        <v>0</v>
      </c>
      <c r="AE456" s="411">
        <f t="shared" si="132"/>
        <v>0</v>
      </c>
      <c r="AF456" s="411">
        <f t="shared" si="132"/>
        <v>0</v>
      </c>
      <c r="AG456" s="411">
        <f t="shared" si="132"/>
        <v>0</v>
      </c>
      <c r="AH456" s="411">
        <f t="shared" si="132"/>
        <v>0</v>
      </c>
      <c r="AI456" s="411">
        <f t="shared" si="132"/>
        <v>0</v>
      </c>
      <c r="AJ456" s="411">
        <f t="shared" si="132"/>
        <v>0</v>
      </c>
      <c r="AK456" s="411">
        <f t="shared" si="132"/>
        <v>0</v>
      </c>
      <c r="AL456" s="411">
        <f t="shared" si="132"/>
        <v>0</v>
      </c>
      <c r="AM456" s="311"/>
    </row>
    <row r="457" spans="1:39" s="283" customFormat="1" ht="15" outlineLevel="1">
      <c r="A457" s="509"/>
      <c r="B457" s="314"/>
      <c r="C457" s="312"/>
      <c r="D457" s="316"/>
      <c r="E457" s="316"/>
      <c r="F457" s="316"/>
      <c r="G457" s="316"/>
      <c r="H457" s="316"/>
      <c r="I457" s="316"/>
      <c r="J457" s="316"/>
      <c r="K457" s="316"/>
      <c r="L457" s="316"/>
      <c r="M457" s="316"/>
      <c r="N457" s="291"/>
      <c r="O457" s="316"/>
      <c r="P457" s="316"/>
      <c r="Q457" s="316"/>
      <c r="R457" s="316"/>
      <c r="S457" s="316"/>
      <c r="T457" s="316"/>
      <c r="U457" s="316"/>
      <c r="V457" s="316"/>
      <c r="W457" s="316"/>
      <c r="X457" s="316"/>
      <c r="Y457" s="418"/>
      <c r="Z457" s="416"/>
      <c r="AA457" s="416"/>
      <c r="AB457" s="416"/>
      <c r="AC457" s="416"/>
      <c r="AD457" s="416"/>
      <c r="AE457" s="416"/>
      <c r="AF457" s="416"/>
      <c r="AG457" s="416"/>
      <c r="AH457" s="416"/>
      <c r="AI457" s="416"/>
      <c r="AJ457" s="416"/>
      <c r="AK457" s="416"/>
      <c r="AL457" s="416"/>
      <c r="AM457" s="313"/>
    </row>
    <row r="458" spans="1:39" s="283" customFormat="1" ht="30" outlineLevel="1">
      <c r="A458" s="509">
        <v>16</v>
      </c>
      <c r="B458" s="314" t="s">
        <v>486</v>
      </c>
      <c r="C458" s="291" t="s">
        <v>25</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5"/>
      <c r="Z458" s="415"/>
      <c r="AA458" s="415"/>
      <c r="AB458" s="415"/>
      <c r="AC458" s="415"/>
      <c r="AD458" s="415"/>
      <c r="AE458" s="415"/>
      <c r="AF458" s="415"/>
      <c r="AG458" s="415"/>
      <c r="AH458" s="415"/>
      <c r="AI458" s="415"/>
      <c r="AJ458" s="415"/>
      <c r="AK458" s="415"/>
      <c r="AL458" s="415"/>
      <c r="AM458" s="296">
        <f>SUM(Y458:AL458)</f>
        <v>0</v>
      </c>
    </row>
    <row r="459" spans="1:39" s="283" customFormat="1" ht="15" outlineLevel="1">
      <c r="A459" s="509"/>
      <c r="B459" s="314" t="s">
        <v>259</v>
      </c>
      <c r="C459" s="291" t="s">
        <v>163</v>
      </c>
      <c r="D459" s="295"/>
      <c r="E459" s="295"/>
      <c r="F459" s="295"/>
      <c r="G459" s="295"/>
      <c r="H459" s="295"/>
      <c r="I459" s="295"/>
      <c r="J459" s="295"/>
      <c r="K459" s="295"/>
      <c r="L459" s="295"/>
      <c r="M459" s="295"/>
      <c r="N459" s="291"/>
      <c r="O459" s="295"/>
      <c r="P459" s="295"/>
      <c r="Q459" s="295"/>
      <c r="R459" s="295"/>
      <c r="S459" s="295"/>
      <c r="T459" s="295"/>
      <c r="U459" s="295"/>
      <c r="V459" s="295"/>
      <c r="W459" s="295"/>
      <c r="X459" s="295"/>
      <c r="Y459" s="411">
        <f>Y458</f>
        <v>0</v>
      </c>
      <c r="Z459" s="411">
        <f>Z458</f>
        <v>0</v>
      </c>
      <c r="AA459" s="411">
        <f t="shared" ref="AA459:AL459" si="133">AA458</f>
        <v>0</v>
      </c>
      <c r="AB459" s="411">
        <f t="shared" si="133"/>
        <v>0</v>
      </c>
      <c r="AC459" s="411">
        <f t="shared" si="133"/>
        <v>0</v>
      </c>
      <c r="AD459" s="411">
        <f t="shared" si="133"/>
        <v>0</v>
      </c>
      <c r="AE459" s="411">
        <f t="shared" si="133"/>
        <v>0</v>
      </c>
      <c r="AF459" s="411">
        <f t="shared" si="133"/>
        <v>0</v>
      </c>
      <c r="AG459" s="411">
        <f t="shared" si="133"/>
        <v>0</v>
      </c>
      <c r="AH459" s="411">
        <f t="shared" si="133"/>
        <v>0</v>
      </c>
      <c r="AI459" s="411">
        <f t="shared" si="133"/>
        <v>0</v>
      </c>
      <c r="AJ459" s="411">
        <f t="shared" si="133"/>
        <v>0</v>
      </c>
      <c r="AK459" s="411">
        <f t="shared" si="133"/>
        <v>0</v>
      </c>
      <c r="AL459" s="411">
        <f t="shared" si="133"/>
        <v>0</v>
      </c>
      <c r="AM459" s="311"/>
    </row>
    <row r="460" spans="1:39" s="283" customFormat="1" ht="15" outlineLevel="1">
      <c r="A460" s="509"/>
      <c r="B460" s="314"/>
      <c r="C460" s="312"/>
      <c r="D460" s="316"/>
      <c r="E460" s="316"/>
      <c r="F460" s="316"/>
      <c r="G460" s="316"/>
      <c r="H460" s="316"/>
      <c r="I460" s="316"/>
      <c r="J460" s="316"/>
      <c r="K460" s="316"/>
      <c r="L460" s="316"/>
      <c r="M460" s="316"/>
      <c r="N460" s="291"/>
      <c r="O460" s="316"/>
      <c r="P460" s="316"/>
      <c r="Q460" s="316"/>
      <c r="R460" s="316"/>
      <c r="S460" s="316"/>
      <c r="T460" s="316"/>
      <c r="U460" s="316"/>
      <c r="V460" s="316"/>
      <c r="W460" s="316"/>
      <c r="X460" s="316"/>
      <c r="Y460" s="418"/>
      <c r="Z460" s="416"/>
      <c r="AA460" s="416"/>
      <c r="AB460" s="416"/>
      <c r="AC460" s="416"/>
      <c r="AD460" s="416"/>
      <c r="AE460" s="416"/>
      <c r="AF460" s="416"/>
      <c r="AG460" s="416"/>
      <c r="AH460" s="416"/>
      <c r="AI460" s="416"/>
      <c r="AJ460" s="416"/>
      <c r="AK460" s="416"/>
      <c r="AL460" s="416"/>
      <c r="AM460" s="313"/>
    </row>
    <row r="461" spans="1:39" ht="15" outlineLevel="1">
      <c r="A461" s="509">
        <v>17</v>
      </c>
      <c r="B461" s="314" t="s">
        <v>9</v>
      </c>
      <c r="C461" s="291" t="s">
        <v>25</v>
      </c>
      <c r="D461" s="295"/>
      <c r="E461" s="295"/>
      <c r="F461" s="295"/>
      <c r="G461" s="295"/>
      <c r="H461" s="295"/>
      <c r="I461" s="295"/>
      <c r="J461" s="295"/>
      <c r="K461" s="295"/>
      <c r="L461" s="295"/>
      <c r="M461" s="295"/>
      <c r="N461" s="291"/>
      <c r="O461" s="295">
        <v>0</v>
      </c>
      <c r="P461" s="295">
        <v>0</v>
      </c>
      <c r="Q461" s="295">
        <v>0</v>
      </c>
      <c r="R461" s="295">
        <v>0</v>
      </c>
      <c r="S461" s="295"/>
      <c r="T461" s="295"/>
      <c r="U461" s="295"/>
      <c r="V461" s="295"/>
      <c r="W461" s="295"/>
      <c r="X461" s="295"/>
      <c r="Y461" s="415"/>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1"/>
      <c r="O462" s="295"/>
      <c r="P462" s="295"/>
      <c r="Q462" s="295"/>
      <c r="R462" s="295"/>
      <c r="S462" s="295"/>
      <c r="T462" s="295"/>
      <c r="U462" s="295"/>
      <c r="V462" s="295"/>
      <c r="W462" s="295"/>
      <c r="X462" s="295"/>
      <c r="Y462" s="411">
        <f>Y461</f>
        <v>0</v>
      </c>
      <c r="Z462" s="411">
        <f>Z461</f>
        <v>0</v>
      </c>
      <c r="AA462" s="411">
        <f t="shared" ref="AA462:AL462" si="134">AA461</f>
        <v>0</v>
      </c>
      <c r="AB462" s="411">
        <f t="shared" si="134"/>
        <v>0</v>
      </c>
      <c r="AC462" s="411">
        <f t="shared" si="134"/>
        <v>0</v>
      </c>
      <c r="AD462" s="411">
        <f t="shared" si="134"/>
        <v>0</v>
      </c>
      <c r="AE462" s="411">
        <f t="shared" si="134"/>
        <v>0</v>
      </c>
      <c r="AF462" s="411">
        <f t="shared" si="134"/>
        <v>0</v>
      </c>
      <c r="AG462" s="411">
        <f t="shared" si="134"/>
        <v>0</v>
      </c>
      <c r="AH462" s="411">
        <f t="shared" si="134"/>
        <v>0</v>
      </c>
      <c r="AI462" s="411">
        <f t="shared" si="134"/>
        <v>0</v>
      </c>
      <c r="AJ462" s="411">
        <f t="shared" si="134"/>
        <v>0</v>
      </c>
      <c r="AK462" s="411">
        <f t="shared" si="134"/>
        <v>0</v>
      </c>
      <c r="AL462" s="411">
        <f t="shared" si="134"/>
        <v>0</v>
      </c>
      <c r="AM462" s="311"/>
    </row>
    <row r="463" spans="1:39" ht="15" outlineLevel="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9"/>
      <c r="Z463" s="420"/>
      <c r="AA463" s="420"/>
      <c r="AB463" s="420"/>
      <c r="AC463" s="420"/>
      <c r="AD463" s="420"/>
      <c r="AE463" s="420"/>
      <c r="AF463" s="420"/>
      <c r="AG463" s="420"/>
      <c r="AH463" s="420"/>
      <c r="AI463" s="420"/>
      <c r="AJ463" s="420"/>
      <c r="AK463" s="420"/>
      <c r="AL463" s="420"/>
      <c r="AM463" s="317"/>
    </row>
    <row r="464" spans="1:39" ht="15.6" outlineLevel="1">
      <c r="A464" s="510"/>
      <c r="B464" s="288" t="s">
        <v>10</v>
      </c>
      <c r="C464" s="289"/>
      <c r="D464" s="289"/>
      <c r="E464" s="289"/>
      <c r="F464" s="289"/>
      <c r="G464" s="289"/>
      <c r="H464" s="289"/>
      <c r="I464" s="289"/>
      <c r="J464" s="289"/>
      <c r="K464" s="289"/>
      <c r="L464" s="289"/>
      <c r="M464" s="289"/>
      <c r="N464" s="290"/>
      <c r="O464" s="289"/>
      <c r="P464" s="289"/>
      <c r="Q464" s="289"/>
      <c r="R464" s="289"/>
      <c r="S464" s="289"/>
      <c r="T464" s="289"/>
      <c r="U464" s="289"/>
      <c r="V464" s="289"/>
      <c r="W464" s="289"/>
      <c r="X464" s="289"/>
      <c r="Y464" s="414"/>
      <c r="Z464" s="414"/>
      <c r="AA464" s="414"/>
      <c r="AB464" s="414"/>
      <c r="AC464" s="414"/>
      <c r="AD464" s="414"/>
      <c r="AE464" s="414"/>
      <c r="AF464" s="414"/>
      <c r="AG464" s="414"/>
      <c r="AH464" s="414"/>
      <c r="AI464" s="414"/>
      <c r="AJ464" s="414"/>
      <c r="AK464" s="414"/>
      <c r="AL464" s="414"/>
      <c r="AM464" s="292"/>
    </row>
    <row r="465" spans="1:39" ht="15" outlineLevel="1">
      <c r="A465" s="509">
        <v>18</v>
      </c>
      <c r="B465" s="315" t="s">
        <v>11</v>
      </c>
      <c r="C465" s="291" t="s">
        <v>25</v>
      </c>
      <c r="D465" s="295">
        <v>5195250</v>
      </c>
      <c r="E465" s="295">
        <v>5195250</v>
      </c>
      <c r="F465" s="295">
        <v>5195250</v>
      </c>
      <c r="G465" s="295">
        <v>5195250</v>
      </c>
      <c r="H465" s="295"/>
      <c r="I465" s="295"/>
      <c r="J465" s="295"/>
      <c r="K465" s="295"/>
      <c r="L465" s="295"/>
      <c r="M465" s="295"/>
      <c r="N465" s="295">
        <v>12</v>
      </c>
      <c r="O465" s="295">
        <v>593.25</v>
      </c>
      <c r="P465" s="295">
        <v>593.25</v>
      </c>
      <c r="Q465" s="295">
        <v>593.25</v>
      </c>
      <c r="R465" s="295">
        <v>593.25</v>
      </c>
      <c r="S465" s="295"/>
      <c r="T465" s="295"/>
      <c r="U465" s="295"/>
      <c r="V465" s="295"/>
      <c r="W465" s="295"/>
      <c r="X465" s="295"/>
      <c r="Y465" s="426"/>
      <c r="Z465" s="415"/>
      <c r="AA465" s="415"/>
      <c r="AB465" s="415">
        <v>1</v>
      </c>
      <c r="AC465" s="415"/>
      <c r="AD465" s="415"/>
      <c r="AE465" s="415"/>
      <c r="AF465" s="415"/>
      <c r="AG465" s="415"/>
      <c r="AH465" s="415"/>
      <c r="AI465" s="415"/>
      <c r="AJ465" s="415"/>
      <c r="AK465" s="415"/>
      <c r="AL465" s="415"/>
      <c r="AM465" s="296">
        <f>SUM(Y465:AL465)</f>
        <v>1</v>
      </c>
    </row>
    <row r="466" spans="1:39" ht="15" outlineLevel="1">
      <c r="B466" s="294" t="s">
        <v>259</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Z465</f>
        <v>0</v>
      </c>
      <c r="AA466" s="411">
        <f t="shared" ref="AA466:AL466" si="135">AA465</f>
        <v>0</v>
      </c>
      <c r="AB466" s="411">
        <f t="shared" si="135"/>
        <v>1</v>
      </c>
      <c r="AC466" s="411">
        <f t="shared" si="135"/>
        <v>0</v>
      </c>
      <c r="AD466" s="411">
        <f t="shared" si="135"/>
        <v>0</v>
      </c>
      <c r="AE466" s="411">
        <f t="shared" si="135"/>
        <v>0</v>
      </c>
      <c r="AF466" s="411">
        <f t="shared" si="135"/>
        <v>0</v>
      </c>
      <c r="AG466" s="411">
        <f t="shared" si="135"/>
        <v>0</v>
      </c>
      <c r="AH466" s="411">
        <f t="shared" si="135"/>
        <v>0</v>
      </c>
      <c r="AI466" s="411">
        <f t="shared" si="135"/>
        <v>0</v>
      </c>
      <c r="AJ466" s="411">
        <f t="shared" si="135"/>
        <v>0</v>
      </c>
      <c r="AK466" s="411">
        <f t="shared" si="135"/>
        <v>0</v>
      </c>
      <c r="AL466" s="411">
        <f t="shared" si="135"/>
        <v>0</v>
      </c>
      <c r="AM466" s="297"/>
    </row>
    <row r="467" spans="1:39" ht="15" outlineLevel="1">
      <c r="A467" s="512"/>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12"/>
      <c r="Z467" s="421"/>
      <c r="AA467" s="421"/>
      <c r="AB467" s="421"/>
      <c r="AC467" s="421"/>
      <c r="AD467" s="421"/>
      <c r="AE467" s="421"/>
      <c r="AF467" s="421"/>
      <c r="AG467" s="421"/>
      <c r="AH467" s="421"/>
      <c r="AI467" s="421"/>
      <c r="AJ467" s="421"/>
      <c r="AK467" s="421"/>
      <c r="AL467" s="421"/>
      <c r="AM467" s="306"/>
    </row>
    <row r="468" spans="1:39" ht="15" outlineLevel="1">
      <c r="A468" s="509">
        <v>19</v>
      </c>
      <c r="B468" s="315" t="s">
        <v>12</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0"/>
      <c r="Z468" s="415"/>
      <c r="AA468" s="415"/>
      <c r="AB468" s="415"/>
      <c r="AC468" s="415"/>
      <c r="AD468" s="415"/>
      <c r="AE468" s="415"/>
      <c r="AF468" s="415"/>
      <c r="AG468" s="415"/>
      <c r="AH468" s="415"/>
      <c r="AI468" s="415"/>
      <c r="AJ468" s="415"/>
      <c r="AK468" s="415"/>
      <c r="AL468" s="415"/>
      <c r="AM468" s="296">
        <f>SUM(Y468:AL468)</f>
        <v>0</v>
      </c>
    </row>
    <row r="469" spans="1:39" ht="15" outlineLevel="1">
      <c r="B469" s="294" t="s">
        <v>259</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Z468</f>
        <v>0</v>
      </c>
      <c r="AA469" s="411">
        <f t="shared" ref="AA469:AL469" si="136">AA468</f>
        <v>0</v>
      </c>
      <c r="AB469" s="411">
        <f t="shared" si="136"/>
        <v>0</v>
      </c>
      <c r="AC469" s="411">
        <f t="shared" si="136"/>
        <v>0</v>
      </c>
      <c r="AD469" s="411">
        <f t="shared" si="136"/>
        <v>0</v>
      </c>
      <c r="AE469" s="411">
        <f t="shared" si="136"/>
        <v>0</v>
      </c>
      <c r="AF469" s="411">
        <f t="shared" si="136"/>
        <v>0</v>
      </c>
      <c r="AG469" s="411">
        <f t="shared" si="136"/>
        <v>0</v>
      </c>
      <c r="AH469" s="411">
        <f t="shared" si="136"/>
        <v>0</v>
      </c>
      <c r="AI469" s="411">
        <f t="shared" si="136"/>
        <v>0</v>
      </c>
      <c r="AJ469" s="411">
        <f t="shared" si="136"/>
        <v>0</v>
      </c>
      <c r="AK469" s="411">
        <f t="shared" si="136"/>
        <v>0</v>
      </c>
      <c r="AL469" s="411">
        <f t="shared" si="136"/>
        <v>0</v>
      </c>
      <c r="AM469" s="297"/>
    </row>
    <row r="470" spans="1:39" ht="15" outlineLevel="1">
      <c r="B470" s="315"/>
      <c r="C470" s="305"/>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2"/>
      <c r="AA470" s="412"/>
      <c r="AB470" s="412"/>
      <c r="AC470" s="412"/>
      <c r="AD470" s="412"/>
      <c r="AE470" s="412"/>
      <c r="AF470" s="412"/>
      <c r="AG470" s="412"/>
      <c r="AH470" s="412"/>
      <c r="AI470" s="412"/>
      <c r="AJ470" s="412"/>
      <c r="AK470" s="412"/>
      <c r="AL470" s="412"/>
      <c r="AM470" s="306"/>
    </row>
    <row r="471" spans="1:39" ht="15" outlineLevel="1">
      <c r="A471" s="509">
        <v>20</v>
      </c>
      <c r="B471" s="315" t="s">
        <v>13</v>
      </c>
      <c r="C471" s="291" t="s">
        <v>25</v>
      </c>
      <c r="D471" s="295">
        <v>876960</v>
      </c>
      <c r="E471" s="295">
        <v>876960</v>
      </c>
      <c r="F471" s="295">
        <v>280800</v>
      </c>
      <c r="G471" s="295">
        <v>280800</v>
      </c>
      <c r="H471" s="295"/>
      <c r="I471" s="295"/>
      <c r="J471" s="295"/>
      <c r="K471" s="295"/>
      <c r="L471" s="295"/>
      <c r="M471" s="295"/>
      <c r="N471" s="295">
        <v>12</v>
      </c>
      <c r="O471" s="295">
        <v>181.81800000000001</v>
      </c>
      <c r="P471" s="295">
        <v>181.81800000000001</v>
      </c>
      <c r="Q471" s="295">
        <v>31.122</v>
      </c>
      <c r="R471" s="295">
        <v>31.122</v>
      </c>
      <c r="S471" s="295"/>
      <c r="T471" s="295"/>
      <c r="U471" s="295"/>
      <c r="V471" s="295"/>
      <c r="W471" s="295"/>
      <c r="X471" s="295"/>
      <c r="Y471" s="410"/>
      <c r="Z471" s="415"/>
      <c r="AA471" s="415"/>
      <c r="AB471" s="415"/>
      <c r="AC471" s="415">
        <v>1</v>
      </c>
      <c r="AD471" s="415"/>
      <c r="AE471" s="415"/>
      <c r="AF471" s="415"/>
      <c r="AG471" s="415"/>
      <c r="AH471" s="415"/>
      <c r="AI471" s="415"/>
      <c r="AJ471" s="415"/>
      <c r="AK471" s="415"/>
      <c r="AL471" s="415"/>
      <c r="AM471" s="296">
        <f>SUM(Y471:AL471)</f>
        <v>1</v>
      </c>
    </row>
    <row r="472" spans="1:39" ht="15" outlineLevel="1">
      <c r="B472" s="294" t="s">
        <v>259</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Z471</f>
        <v>0</v>
      </c>
      <c r="AA472" s="411">
        <f t="shared" ref="AA472:AL472" si="137">AA471</f>
        <v>0</v>
      </c>
      <c r="AB472" s="411">
        <f t="shared" si="137"/>
        <v>0</v>
      </c>
      <c r="AC472" s="411">
        <f t="shared" si="137"/>
        <v>1</v>
      </c>
      <c r="AD472" s="411">
        <f t="shared" si="137"/>
        <v>0</v>
      </c>
      <c r="AE472" s="411">
        <f t="shared" si="137"/>
        <v>0</v>
      </c>
      <c r="AF472" s="411">
        <f t="shared" si="137"/>
        <v>0</v>
      </c>
      <c r="AG472" s="411">
        <f t="shared" si="137"/>
        <v>0</v>
      </c>
      <c r="AH472" s="411">
        <f t="shared" si="137"/>
        <v>0</v>
      </c>
      <c r="AI472" s="411">
        <f t="shared" si="137"/>
        <v>0</v>
      </c>
      <c r="AJ472" s="411">
        <f t="shared" si="137"/>
        <v>0</v>
      </c>
      <c r="AK472" s="411">
        <f t="shared" si="137"/>
        <v>0</v>
      </c>
      <c r="AL472" s="411">
        <f t="shared" si="137"/>
        <v>0</v>
      </c>
      <c r="AM472" s="306"/>
    </row>
    <row r="473" spans="1:39" ht="15" outlineLevel="1">
      <c r="B473" s="315"/>
      <c r="C473" s="305"/>
      <c r="D473" s="291"/>
      <c r="E473" s="291"/>
      <c r="F473" s="291"/>
      <c r="G473" s="291"/>
      <c r="H473" s="291"/>
      <c r="I473" s="291"/>
      <c r="J473" s="291"/>
      <c r="K473" s="291"/>
      <c r="L473" s="291"/>
      <c r="M473" s="291"/>
      <c r="N473" s="318"/>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t="15" outlineLevel="1">
      <c r="A474" s="509">
        <v>21</v>
      </c>
      <c r="B474" s="315" t="s">
        <v>22</v>
      </c>
      <c r="C474" s="291" t="s">
        <v>25</v>
      </c>
      <c r="D474" s="295"/>
      <c r="E474" s="295"/>
      <c r="F474" s="295"/>
      <c r="G474" s="295"/>
      <c r="H474" s="295"/>
      <c r="I474" s="295"/>
      <c r="J474" s="295"/>
      <c r="K474" s="295"/>
      <c r="L474" s="295"/>
      <c r="M474" s="295"/>
      <c r="N474" s="295">
        <v>12</v>
      </c>
      <c r="O474" s="295"/>
      <c r="P474" s="295"/>
      <c r="Q474" s="295"/>
      <c r="R474" s="295"/>
      <c r="S474" s="295"/>
      <c r="T474" s="295"/>
      <c r="U474" s="295"/>
      <c r="V474" s="295"/>
      <c r="W474" s="295"/>
      <c r="X474" s="295"/>
      <c r="Y474" s="410"/>
      <c r="Z474" s="415"/>
      <c r="AA474" s="415"/>
      <c r="AB474" s="415"/>
      <c r="AC474" s="415"/>
      <c r="AD474" s="415"/>
      <c r="AE474" s="415"/>
      <c r="AF474" s="415"/>
      <c r="AG474" s="415"/>
      <c r="AH474" s="415"/>
      <c r="AI474" s="415"/>
      <c r="AJ474" s="415"/>
      <c r="AK474" s="415"/>
      <c r="AL474" s="415"/>
      <c r="AM474" s="296">
        <f>SUM(Y474:AL474)</f>
        <v>0</v>
      </c>
    </row>
    <row r="475" spans="1:39" ht="15" outlineLevel="1">
      <c r="B475" s="294" t="s">
        <v>259</v>
      </c>
      <c r="C475" s="291" t="s">
        <v>163</v>
      </c>
      <c r="D475" s="295"/>
      <c r="E475" s="295"/>
      <c r="F475" s="295"/>
      <c r="G475" s="295"/>
      <c r="H475" s="295"/>
      <c r="I475" s="295"/>
      <c r="J475" s="295"/>
      <c r="K475" s="295"/>
      <c r="L475" s="295"/>
      <c r="M475" s="295"/>
      <c r="N475" s="295">
        <f>N474</f>
        <v>12</v>
      </c>
      <c r="O475" s="295"/>
      <c r="P475" s="295"/>
      <c r="Q475" s="295"/>
      <c r="R475" s="295"/>
      <c r="S475" s="295"/>
      <c r="T475" s="295"/>
      <c r="U475" s="295"/>
      <c r="V475" s="295"/>
      <c r="W475" s="295"/>
      <c r="X475" s="295"/>
      <c r="Y475" s="411">
        <f>Y474</f>
        <v>0</v>
      </c>
      <c r="Z475" s="411">
        <f>Z474</f>
        <v>0</v>
      </c>
      <c r="AA475" s="411">
        <f t="shared" ref="AA475:AL475" si="138">AA474</f>
        <v>0</v>
      </c>
      <c r="AB475" s="411">
        <f t="shared" si="138"/>
        <v>0</v>
      </c>
      <c r="AC475" s="411">
        <f t="shared" si="138"/>
        <v>0</v>
      </c>
      <c r="AD475" s="411">
        <f t="shared" si="138"/>
        <v>0</v>
      </c>
      <c r="AE475" s="411">
        <f t="shared" si="138"/>
        <v>0</v>
      </c>
      <c r="AF475" s="411">
        <f t="shared" si="138"/>
        <v>0</v>
      </c>
      <c r="AG475" s="411">
        <f t="shared" si="138"/>
        <v>0</v>
      </c>
      <c r="AH475" s="411">
        <f t="shared" si="138"/>
        <v>0</v>
      </c>
      <c r="AI475" s="411">
        <f t="shared" si="138"/>
        <v>0</v>
      </c>
      <c r="AJ475" s="411">
        <f t="shared" si="138"/>
        <v>0</v>
      </c>
      <c r="AK475" s="411">
        <f t="shared" si="138"/>
        <v>0</v>
      </c>
      <c r="AL475" s="411">
        <f t="shared" si="138"/>
        <v>0</v>
      </c>
      <c r="AM475" s="297"/>
    </row>
    <row r="476" spans="1:39" ht="15" outlineLevel="1">
      <c r="B476" s="315"/>
      <c r="C476" s="305"/>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12"/>
      <c r="AA476" s="412"/>
      <c r="AB476" s="412"/>
      <c r="AC476" s="412"/>
      <c r="AD476" s="412"/>
      <c r="AE476" s="412"/>
      <c r="AF476" s="412"/>
      <c r="AG476" s="412"/>
      <c r="AH476" s="412"/>
      <c r="AI476" s="412"/>
      <c r="AJ476" s="412"/>
      <c r="AK476" s="412"/>
      <c r="AL476" s="412"/>
      <c r="AM476" s="306"/>
    </row>
    <row r="477" spans="1:39" ht="15" outlineLevel="1">
      <c r="A477" s="509">
        <v>22</v>
      </c>
      <c r="B477" s="315" t="s">
        <v>9</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5"/>
      <c r="AA477" s="415"/>
      <c r="AB477" s="415"/>
      <c r="AC477" s="415"/>
      <c r="AD477" s="415"/>
      <c r="AE477" s="415"/>
      <c r="AF477" s="415"/>
      <c r="AG477" s="415"/>
      <c r="AH477" s="415"/>
      <c r="AI477" s="415"/>
      <c r="AJ477" s="415"/>
      <c r="AK477" s="415"/>
      <c r="AL477" s="415"/>
      <c r="AM477" s="296">
        <f>SUM(Y477:AL477)</f>
        <v>0</v>
      </c>
    </row>
    <row r="478" spans="1:39" ht="15" outlineLevel="1">
      <c r="B478" s="294" t="s">
        <v>259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Z477</f>
        <v>0</v>
      </c>
      <c r="AA478" s="411">
        <f t="shared" ref="AA478:AL478" si="139">AA477</f>
        <v>0</v>
      </c>
      <c r="AB478" s="411">
        <f t="shared" si="139"/>
        <v>0</v>
      </c>
      <c r="AC478" s="411">
        <f t="shared" si="139"/>
        <v>0</v>
      </c>
      <c r="AD478" s="411">
        <f t="shared" si="139"/>
        <v>0</v>
      </c>
      <c r="AE478" s="411">
        <f t="shared" si="139"/>
        <v>0</v>
      </c>
      <c r="AF478" s="411">
        <f t="shared" si="139"/>
        <v>0</v>
      </c>
      <c r="AG478" s="411">
        <f t="shared" si="139"/>
        <v>0</v>
      </c>
      <c r="AH478" s="411">
        <f t="shared" si="139"/>
        <v>0</v>
      </c>
      <c r="AI478" s="411">
        <f t="shared" si="139"/>
        <v>0</v>
      </c>
      <c r="AJ478" s="411">
        <f t="shared" si="139"/>
        <v>0</v>
      </c>
      <c r="AK478" s="411">
        <f t="shared" si="139"/>
        <v>0</v>
      </c>
      <c r="AL478" s="411">
        <f t="shared" si="139"/>
        <v>0</v>
      </c>
      <c r="AM478" s="306"/>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ht="15.6" outlineLevel="1">
      <c r="A480" s="510"/>
      <c r="B480" s="288" t="s">
        <v>14</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ht="15" outlineLevel="1">
      <c r="A481" s="509">
        <v>23</v>
      </c>
      <c r="B481" s="315" t="s">
        <v>14</v>
      </c>
      <c r="C481" s="291" t="s">
        <v>25</v>
      </c>
      <c r="D481" s="295">
        <v>55232.841</v>
      </c>
      <c r="E481" s="295">
        <v>55212.912510000002</v>
      </c>
      <c r="F481" s="295">
        <v>47287.476360000001</v>
      </c>
      <c r="G481" s="295">
        <v>43404.474770000001</v>
      </c>
      <c r="H481" s="295"/>
      <c r="I481" s="295"/>
      <c r="J481" s="295"/>
      <c r="K481" s="295"/>
      <c r="L481" s="295"/>
      <c r="M481" s="295"/>
      <c r="N481" s="291"/>
      <c r="O481" s="295">
        <v>3.8906341260000001</v>
      </c>
      <c r="P481" s="295">
        <v>3.8896107459999998</v>
      </c>
      <c r="Q481" s="295">
        <v>3.4762408979999999</v>
      </c>
      <c r="R481" s="295">
        <v>3.2736494569999999</v>
      </c>
      <c r="S481" s="295"/>
      <c r="T481" s="295"/>
      <c r="U481" s="295"/>
      <c r="V481" s="295"/>
      <c r="W481" s="295"/>
      <c r="X481" s="295"/>
      <c r="Y481" s="470">
        <v>1</v>
      </c>
      <c r="Z481" s="410"/>
      <c r="AA481" s="410"/>
      <c r="AB481" s="410"/>
      <c r="AC481" s="410"/>
      <c r="AD481" s="410"/>
      <c r="AE481" s="410"/>
      <c r="AF481" s="410"/>
      <c r="AG481" s="410"/>
      <c r="AH481" s="410"/>
      <c r="AI481" s="410"/>
      <c r="AJ481" s="410"/>
      <c r="AK481" s="410"/>
      <c r="AL481" s="410"/>
      <c r="AM481" s="296">
        <f>SUM(Y481:AL481)</f>
        <v>1</v>
      </c>
    </row>
    <row r="482" spans="1:39" ht="15" outlineLevel="1">
      <c r="B482" s="294"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1</v>
      </c>
      <c r="Z482" s="411">
        <f>Z481</f>
        <v>0</v>
      </c>
      <c r="AA482" s="411">
        <f t="shared" ref="AA482:AL482" si="140">AA481</f>
        <v>0</v>
      </c>
      <c r="AB482" s="411">
        <f t="shared" si="140"/>
        <v>0</v>
      </c>
      <c r="AC482" s="411">
        <f t="shared" si="140"/>
        <v>0</v>
      </c>
      <c r="AD482" s="411">
        <f t="shared" si="140"/>
        <v>0</v>
      </c>
      <c r="AE482" s="411">
        <f t="shared" si="140"/>
        <v>0</v>
      </c>
      <c r="AF482" s="411">
        <f t="shared" si="140"/>
        <v>0</v>
      </c>
      <c r="AG482" s="411">
        <f t="shared" si="140"/>
        <v>0</v>
      </c>
      <c r="AH482" s="411">
        <f t="shared" si="140"/>
        <v>0</v>
      </c>
      <c r="AI482" s="411">
        <f t="shared" si="140"/>
        <v>0</v>
      </c>
      <c r="AJ482" s="411">
        <f t="shared" si="140"/>
        <v>0</v>
      </c>
      <c r="AK482" s="411">
        <f t="shared" si="140"/>
        <v>0</v>
      </c>
      <c r="AL482" s="411">
        <f t="shared" si="140"/>
        <v>0</v>
      </c>
      <c r="AM482" s="297"/>
    </row>
    <row r="483" spans="1:39" ht="15" outlineLevel="1">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93" customFormat="1" ht="15.6" outlineLevel="1">
      <c r="A484" s="510"/>
      <c r="B484" s="288" t="s">
        <v>487</v>
      </c>
      <c r="C484" s="289"/>
      <c r="D484" s="290"/>
      <c r="E484" s="290"/>
      <c r="F484" s="290"/>
      <c r="G484" s="290"/>
      <c r="H484" s="290"/>
      <c r="I484" s="290"/>
      <c r="J484" s="290"/>
      <c r="K484" s="290"/>
      <c r="L484" s="290"/>
      <c r="M484" s="290"/>
      <c r="N484" s="290"/>
      <c r="O484" s="290"/>
      <c r="P484" s="289"/>
      <c r="Q484" s="289"/>
      <c r="R484" s="289"/>
      <c r="S484" s="289"/>
      <c r="T484" s="289"/>
      <c r="U484" s="289"/>
      <c r="V484" s="289"/>
      <c r="W484" s="289"/>
      <c r="X484" s="289"/>
      <c r="Y484" s="414"/>
      <c r="Z484" s="414"/>
      <c r="AA484" s="414"/>
      <c r="AB484" s="414"/>
      <c r="AC484" s="414"/>
      <c r="AD484" s="414"/>
      <c r="AE484" s="414"/>
      <c r="AF484" s="414"/>
      <c r="AG484" s="414"/>
      <c r="AH484" s="414"/>
      <c r="AI484" s="414"/>
      <c r="AJ484" s="414"/>
      <c r="AK484" s="414"/>
      <c r="AL484" s="414"/>
      <c r="AM484" s="292"/>
    </row>
    <row r="485" spans="1:39" s="283" customFormat="1" ht="15" outlineLevel="1">
      <c r="A485" s="509">
        <v>24</v>
      </c>
      <c r="B485" s="315" t="s">
        <v>14</v>
      </c>
      <c r="C485" s="291" t="s">
        <v>25</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0"/>
      <c r="Z485" s="410"/>
      <c r="AA485" s="410"/>
      <c r="AB485" s="410"/>
      <c r="AC485" s="410"/>
      <c r="AD485" s="410"/>
      <c r="AE485" s="410"/>
      <c r="AF485" s="410"/>
      <c r="AG485" s="410"/>
      <c r="AH485" s="410"/>
      <c r="AI485" s="410"/>
      <c r="AJ485" s="410"/>
      <c r="AK485" s="410"/>
      <c r="AL485" s="410"/>
      <c r="AM485" s="296">
        <f>SUM(Y485:AL485)</f>
        <v>0</v>
      </c>
    </row>
    <row r="486" spans="1:39" s="283" customFormat="1" ht="15" outlineLevel="1">
      <c r="A486" s="509"/>
      <c r="B486" s="315" t="s">
        <v>259</v>
      </c>
      <c r="C486" s="291" t="s">
        <v>163</v>
      </c>
      <c r="D486" s="295"/>
      <c r="E486" s="295"/>
      <c r="F486" s="295"/>
      <c r="G486" s="295"/>
      <c r="H486" s="295"/>
      <c r="I486" s="295"/>
      <c r="J486" s="295"/>
      <c r="K486" s="295"/>
      <c r="L486" s="295"/>
      <c r="M486" s="295"/>
      <c r="N486" s="468"/>
      <c r="O486" s="295"/>
      <c r="P486" s="295"/>
      <c r="Q486" s="295"/>
      <c r="R486" s="295"/>
      <c r="S486" s="295"/>
      <c r="T486" s="295"/>
      <c r="U486" s="295"/>
      <c r="V486" s="295"/>
      <c r="W486" s="295"/>
      <c r="X486" s="295"/>
      <c r="Y486" s="411">
        <f>Y485</f>
        <v>0</v>
      </c>
      <c r="Z486" s="411">
        <f>Z485</f>
        <v>0</v>
      </c>
      <c r="AA486" s="411">
        <f t="shared" ref="AA486:AL486" si="141">AA485</f>
        <v>0</v>
      </c>
      <c r="AB486" s="411">
        <f t="shared" si="141"/>
        <v>0</v>
      </c>
      <c r="AC486" s="411">
        <f t="shared" si="141"/>
        <v>0</v>
      </c>
      <c r="AD486" s="411">
        <f t="shared" si="141"/>
        <v>0</v>
      </c>
      <c r="AE486" s="411">
        <f t="shared" si="141"/>
        <v>0</v>
      </c>
      <c r="AF486" s="411">
        <f t="shared" si="141"/>
        <v>0</v>
      </c>
      <c r="AG486" s="411">
        <f t="shared" si="141"/>
        <v>0</v>
      </c>
      <c r="AH486" s="411">
        <f t="shared" si="141"/>
        <v>0</v>
      </c>
      <c r="AI486" s="411">
        <f t="shared" si="141"/>
        <v>0</v>
      </c>
      <c r="AJ486" s="411">
        <f t="shared" si="141"/>
        <v>0</v>
      </c>
      <c r="AK486" s="411">
        <f t="shared" si="141"/>
        <v>0</v>
      </c>
      <c r="AL486" s="411">
        <f t="shared" si="141"/>
        <v>0</v>
      </c>
      <c r="AM486" s="297"/>
    </row>
    <row r="487" spans="1:39" s="283" customFormat="1" ht="15" outlineLevel="1">
      <c r="A487" s="509"/>
      <c r="B487" s="315"/>
      <c r="C487" s="305"/>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12"/>
      <c r="AA487" s="412"/>
      <c r="AB487" s="412"/>
      <c r="AC487" s="412"/>
      <c r="AD487" s="412"/>
      <c r="AE487" s="412"/>
      <c r="AF487" s="412"/>
      <c r="AG487" s="412"/>
      <c r="AH487" s="412"/>
      <c r="AI487" s="412"/>
      <c r="AJ487" s="412"/>
      <c r="AK487" s="412"/>
      <c r="AL487" s="412"/>
      <c r="AM487" s="306"/>
    </row>
    <row r="488" spans="1:39" s="283" customFormat="1" ht="15" outlineLevel="1">
      <c r="A488" s="509">
        <v>25</v>
      </c>
      <c r="B488" s="314" t="s">
        <v>21</v>
      </c>
      <c r="C488" s="291" t="s">
        <v>25</v>
      </c>
      <c r="D488" s="295"/>
      <c r="E488" s="295"/>
      <c r="F488" s="295"/>
      <c r="G488" s="295"/>
      <c r="H488" s="295"/>
      <c r="I488" s="295"/>
      <c r="J488" s="295"/>
      <c r="K488" s="295"/>
      <c r="L488" s="295"/>
      <c r="M488" s="295"/>
      <c r="N488" s="295">
        <v>0</v>
      </c>
      <c r="O488" s="295"/>
      <c r="P488" s="295"/>
      <c r="Q488" s="295"/>
      <c r="R488" s="295"/>
      <c r="S488" s="295"/>
      <c r="T488" s="295"/>
      <c r="U488" s="295"/>
      <c r="V488" s="295"/>
      <c r="W488" s="295"/>
      <c r="X488" s="295"/>
      <c r="Y488" s="415"/>
      <c r="Z488" s="415"/>
      <c r="AA488" s="415"/>
      <c r="AB488" s="415"/>
      <c r="AC488" s="415"/>
      <c r="AD488" s="415"/>
      <c r="AE488" s="415"/>
      <c r="AF488" s="415"/>
      <c r="AG488" s="415"/>
      <c r="AH488" s="415"/>
      <c r="AI488" s="415"/>
      <c r="AJ488" s="415"/>
      <c r="AK488" s="415"/>
      <c r="AL488" s="415"/>
      <c r="AM488" s="296">
        <f>SUM(Y488:AL488)</f>
        <v>0</v>
      </c>
    </row>
    <row r="489" spans="1:39" s="283" customFormat="1" ht="15" outlineLevel="1">
      <c r="A489" s="509"/>
      <c r="B489" s="315" t="s">
        <v>259</v>
      </c>
      <c r="C489" s="291" t="s">
        <v>163</v>
      </c>
      <c r="D489" s="295"/>
      <c r="E489" s="295"/>
      <c r="F489" s="295"/>
      <c r="G489" s="295"/>
      <c r="H489" s="295"/>
      <c r="I489" s="295"/>
      <c r="J489" s="295"/>
      <c r="K489" s="295"/>
      <c r="L489" s="295"/>
      <c r="M489" s="295"/>
      <c r="N489" s="295">
        <f>N488</f>
        <v>0</v>
      </c>
      <c r="O489" s="295"/>
      <c r="P489" s="295"/>
      <c r="Q489" s="295"/>
      <c r="R489" s="295"/>
      <c r="S489" s="295"/>
      <c r="T489" s="295"/>
      <c r="U489" s="295"/>
      <c r="V489" s="295"/>
      <c r="W489" s="295"/>
      <c r="X489" s="295"/>
      <c r="Y489" s="411">
        <f>Y488</f>
        <v>0</v>
      </c>
      <c r="Z489" s="411">
        <f>Z488</f>
        <v>0</v>
      </c>
      <c r="AA489" s="411">
        <f t="shared" ref="AA489:AL489" si="142">AA488</f>
        <v>0</v>
      </c>
      <c r="AB489" s="411">
        <f t="shared" si="142"/>
        <v>0</v>
      </c>
      <c r="AC489" s="411">
        <f t="shared" si="142"/>
        <v>0</v>
      </c>
      <c r="AD489" s="411">
        <f t="shared" si="142"/>
        <v>0</v>
      </c>
      <c r="AE489" s="411">
        <f t="shared" si="142"/>
        <v>0</v>
      </c>
      <c r="AF489" s="411">
        <f t="shared" si="142"/>
        <v>0</v>
      </c>
      <c r="AG489" s="411">
        <f t="shared" si="142"/>
        <v>0</v>
      </c>
      <c r="AH489" s="411">
        <f t="shared" si="142"/>
        <v>0</v>
      </c>
      <c r="AI489" s="411">
        <f t="shared" si="142"/>
        <v>0</v>
      </c>
      <c r="AJ489" s="411">
        <f t="shared" si="142"/>
        <v>0</v>
      </c>
      <c r="AK489" s="411">
        <f t="shared" si="142"/>
        <v>0</v>
      </c>
      <c r="AL489" s="411">
        <f t="shared" si="142"/>
        <v>0</v>
      </c>
      <c r="AM489" s="311"/>
    </row>
    <row r="490" spans="1:39" s="283" customFormat="1" ht="15" outlineLevel="1">
      <c r="A490" s="509"/>
      <c r="B490" s="314"/>
      <c r="C490" s="312"/>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6"/>
      <c r="Z490" s="417"/>
      <c r="AA490" s="416"/>
      <c r="AB490" s="416"/>
      <c r="AC490" s="416"/>
      <c r="AD490" s="416"/>
      <c r="AE490" s="416"/>
      <c r="AF490" s="416"/>
      <c r="AG490" s="416"/>
      <c r="AH490" s="416"/>
      <c r="AI490" s="416"/>
      <c r="AJ490" s="416"/>
      <c r="AK490" s="416"/>
      <c r="AL490" s="416"/>
      <c r="AM490" s="313"/>
    </row>
    <row r="491" spans="1:39" ht="15.6" outlineLevel="1">
      <c r="A491" s="510"/>
      <c r="B491" s="288" t="s">
        <v>15</v>
      </c>
      <c r="C491" s="320"/>
      <c r="D491" s="290"/>
      <c r="E491" s="289"/>
      <c r="F491" s="289"/>
      <c r="G491" s="289"/>
      <c r="H491" s="289"/>
      <c r="I491" s="289"/>
      <c r="J491" s="289"/>
      <c r="K491" s="289"/>
      <c r="L491" s="289"/>
      <c r="M491" s="289"/>
      <c r="N491" s="291"/>
      <c r="O491" s="289"/>
      <c r="P491" s="289"/>
      <c r="Q491" s="289"/>
      <c r="R491" s="289"/>
      <c r="S491" s="289"/>
      <c r="T491" s="289"/>
      <c r="U491" s="289"/>
      <c r="V491" s="289"/>
      <c r="W491" s="289"/>
      <c r="X491" s="289"/>
      <c r="Y491" s="414"/>
      <c r="Z491" s="414"/>
      <c r="AA491" s="414"/>
      <c r="AB491" s="414"/>
      <c r="AC491" s="414"/>
      <c r="AD491" s="414"/>
      <c r="AE491" s="414"/>
      <c r="AF491" s="414"/>
      <c r="AG491" s="414"/>
      <c r="AH491" s="414"/>
      <c r="AI491" s="414"/>
      <c r="AJ491" s="414"/>
      <c r="AK491" s="414"/>
      <c r="AL491" s="414"/>
      <c r="AM491" s="292"/>
    </row>
    <row r="492" spans="1:39" ht="15" outlineLevel="1">
      <c r="A492" s="509">
        <v>26</v>
      </c>
      <c r="B492" s="321" t="s">
        <v>16</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5"/>
      <c r="AA492" s="415"/>
      <c r="AB492" s="415"/>
      <c r="AC492" s="415"/>
      <c r="AD492" s="415"/>
      <c r="AE492" s="415"/>
      <c r="AF492" s="415"/>
      <c r="AG492" s="415"/>
      <c r="AH492" s="415"/>
      <c r="AI492" s="415"/>
      <c r="AJ492" s="415"/>
      <c r="AK492" s="415"/>
      <c r="AL492" s="415"/>
      <c r="AM492" s="296">
        <f>SUM(Y492:AL492)</f>
        <v>0</v>
      </c>
    </row>
    <row r="493" spans="1:39" ht="15" outlineLevel="1">
      <c r="B493" s="294" t="s">
        <v>259</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Z492</f>
        <v>0</v>
      </c>
      <c r="AA493" s="411">
        <f t="shared" ref="AA493:AL493" si="143">AA492</f>
        <v>0</v>
      </c>
      <c r="AB493" s="411">
        <f t="shared" si="143"/>
        <v>0</v>
      </c>
      <c r="AC493" s="411">
        <f t="shared" si="143"/>
        <v>0</v>
      </c>
      <c r="AD493" s="411">
        <f t="shared" si="143"/>
        <v>0</v>
      </c>
      <c r="AE493" s="411">
        <f t="shared" si="143"/>
        <v>0</v>
      </c>
      <c r="AF493" s="411">
        <f t="shared" si="143"/>
        <v>0</v>
      </c>
      <c r="AG493" s="411">
        <f t="shared" si="143"/>
        <v>0</v>
      </c>
      <c r="AH493" s="411">
        <f t="shared" si="143"/>
        <v>0</v>
      </c>
      <c r="AI493" s="411">
        <f t="shared" si="143"/>
        <v>0</v>
      </c>
      <c r="AJ493" s="411">
        <f t="shared" si="143"/>
        <v>0</v>
      </c>
      <c r="AK493" s="411">
        <f t="shared" si="143"/>
        <v>0</v>
      </c>
      <c r="AL493" s="411">
        <f t="shared" si="143"/>
        <v>0</v>
      </c>
      <c r="AM493" s="306"/>
    </row>
    <row r="494" spans="1:39" ht="15" outlineLevel="1">
      <c r="A494" s="512"/>
      <c r="B494" s="322"/>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23"/>
      <c r="Z494" s="424"/>
      <c r="AA494" s="424"/>
      <c r="AB494" s="424"/>
      <c r="AC494" s="424"/>
      <c r="AD494" s="424"/>
      <c r="AE494" s="424"/>
      <c r="AF494" s="424"/>
      <c r="AG494" s="424"/>
      <c r="AH494" s="424"/>
      <c r="AI494" s="424"/>
      <c r="AJ494" s="424"/>
      <c r="AK494" s="424"/>
      <c r="AL494" s="424"/>
      <c r="AM494" s="297"/>
    </row>
    <row r="495" spans="1:39" ht="15" outlineLevel="1">
      <c r="A495" s="509">
        <v>27</v>
      </c>
      <c r="B495" s="321" t="s">
        <v>17</v>
      </c>
      <c r="C495" s="291" t="s">
        <v>25</v>
      </c>
      <c r="D495" s="295"/>
      <c r="E495" s="295"/>
      <c r="F495" s="295"/>
      <c r="G495" s="295"/>
      <c r="H495" s="295"/>
      <c r="I495" s="295"/>
      <c r="J495" s="295"/>
      <c r="K495" s="295"/>
      <c r="L495" s="295"/>
      <c r="M495" s="295"/>
      <c r="N495" s="295">
        <v>12</v>
      </c>
      <c r="O495" s="295"/>
      <c r="P495" s="295"/>
      <c r="Q495" s="295"/>
      <c r="R495" s="295"/>
      <c r="S495" s="295"/>
      <c r="T495" s="295"/>
      <c r="U495" s="295"/>
      <c r="V495" s="295"/>
      <c r="W495" s="295"/>
      <c r="X495" s="295"/>
      <c r="Y495" s="426"/>
      <c r="Z495" s="415"/>
      <c r="AA495" s="415"/>
      <c r="AB495" s="415"/>
      <c r="AC495" s="415"/>
      <c r="AD495" s="415"/>
      <c r="AE495" s="415"/>
      <c r="AF495" s="415"/>
      <c r="AG495" s="415"/>
      <c r="AH495" s="415"/>
      <c r="AI495" s="415"/>
      <c r="AJ495" s="415"/>
      <c r="AK495" s="415"/>
      <c r="AL495" s="415"/>
      <c r="AM495" s="296">
        <f>SUM(Y495:AL495)</f>
        <v>0</v>
      </c>
    </row>
    <row r="496" spans="1:39" ht="15" outlineLevel="1">
      <c r="B496" s="294" t="s">
        <v>259</v>
      </c>
      <c r="C496" s="291" t="s">
        <v>163</v>
      </c>
      <c r="D496" s="295"/>
      <c r="E496" s="295"/>
      <c r="F496" s="295"/>
      <c r="G496" s="295"/>
      <c r="H496" s="295"/>
      <c r="I496" s="295"/>
      <c r="J496" s="295"/>
      <c r="K496" s="295"/>
      <c r="L496" s="295"/>
      <c r="M496" s="295"/>
      <c r="N496" s="295">
        <f>N495</f>
        <v>12</v>
      </c>
      <c r="O496" s="295"/>
      <c r="P496" s="295"/>
      <c r="Q496" s="295"/>
      <c r="R496" s="295"/>
      <c r="S496" s="295"/>
      <c r="T496" s="295"/>
      <c r="U496" s="295"/>
      <c r="V496" s="295"/>
      <c r="W496" s="295"/>
      <c r="X496" s="295"/>
      <c r="Y496" s="411">
        <f>Y495</f>
        <v>0</v>
      </c>
      <c r="Z496" s="411">
        <f>Z495</f>
        <v>0</v>
      </c>
      <c r="AA496" s="411">
        <f t="shared" ref="AA496:AL496" si="144">AA495</f>
        <v>0</v>
      </c>
      <c r="AB496" s="411">
        <f t="shared" si="144"/>
        <v>0</v>
      </c>
      <c r="AC496" s="411">
        <f t="shared" si="144"/>
        <v>0</v>
      </c>
      <c r="AD496" s="411">
        <f t="shared" si="144"/>
        <v>0</v>
      </c>
      <c r="AE496" s="411">
        <f t="shared" si="144"/>
        <v>0</v>
      </c>
      <c r="AF496" s="411">
        <f t="shared" si="144"/>
        <v>0</v>
      </c>
      <c r="AG496" s="411">
        <f t="shared" si="144"/>
        <v>0</v>
      </c>
      <c r="AH496" s="411">
        <f t="shared" si="144"/>
        <v>0</v>
      </c>
      <c r="AI496" s="411">
        <f t="shared" si="144"/>
        <v>0</v>
      </c>
      <c r="AJ496" s="411">
        <f t="shared" si="144"/>
        <v>0</v>
      </c>
      <c r="AK496" s="411">
        <f t="shared" si="144"/>
        <v>0</v>
      </c>
      <c r="AL496" s="411">
        <f t="shared" si="144"/>
        <v>0</v>
      </c>
      <c r="AM496" s="306"/>
    </row>
    <row r="497" spans="1:39" ht="15.6" outlineLevel="1">
      <c r="A497" s="512"/>
      <c r="B497" s="323"/>
      <c r="C497" s="300"/>
      <c r="D497" s="291"/>
      <c r="E497" s="291"/>
      <c r="F497" s="291"/>
      <c r="G497" s="291"/>
      <c r="H497" s="291"/>
      <c r="I497" s="291"/>
      <c r="J497" s="291"/>
      <c r="K497" s="291"/>
      <c r="L497" s="291"/>
      <c r="M497" s="291"/>
      <c r="N497" s="300"/>
      <c r="O497" s="291"/>
      <c r="P497" s="291"/>
      <c r="Q497" s="291"/>
      <c r="R497" s="291"/>
      <c r="S497" s="291"/>
      <c r="T497" s="291"/>
      <c r="U497" s="291"/>
      <c r="V497" s="291"/>
      <c r="W497" s="291"/>
      <c r="X497" s="291"/>
      <c r="Y497" s="412"/>
      <c r="Z497" s="412"/>
      <c r="AA497" s="412"/>
      <c r="AB497" s="412"/>
      <c r="AC497" s="412"/>
      <c r="AD497" s="412"/>
      <c r="AE497" s="412"/>
      <c r="AF497" s="412"/>
      <c r="AG497" s="412"/>
      <c r="AH497" s="412"/>
      <c r="AI497" s="412"/>
      <c r="AJ497" s="412"/>
      <c r="AK497" s="412"/>
      <c r="AL497" s="412"/>
      <c r="AM497" s="306"/>
    </row>
    <row r="498" spans="1:39" ht="15" outlineLevel="1">
      <c r="A498" s="509">
        <v>28</v>
      </c>
      <c r="B498" s="321" t="s">
        <v>18</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5"/>
      <c r="AA498" s="415"/>
      <c r="AB498" s="415"/>
      <c r="AC498" s="415"/>
      <c r="AD498" s="415"/>
      <c r="AE498" s="415"/>
      <c r="AF498" s="415"/>
      <c r="AG498" s="415"/>
      <c r="AH498" s="415"/>
      <c r="AI498" s="415"/>
      <c r="AJ498" s="415"/>
      <c r="AK498" s="415"/>
      <c r="AL498" s="415"/>
      <c r="AM498" s="296">
        <f>SUM(Y498:AL498)</f>
        <v>0</v>
      </c>
    </row>
    <row r="499" spans="1:39" ht="15" outlineLevel="1">
      <c r="B499" s="294" t="s">
        <v>259</v>
      </c>
      <c r="C499" s="291" t="s">
        <v>163</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Z498</f>
        <v>0</v>
      </c>
      <c r="AA499" s="411">
        <f t="shared" ref="AA499:AL499" si="145">AA498</f>
        <v>0</v>
      </c>
      <c r="AB499" s="411">
        <f t="shared" si="145"/>
        <v>0</v>
      </c>
      <c r="AC499" s="411">
        <f t="shared" si="145"/>
        <v>0</v>
      </c>
      <c r="AD499" s="411">
        <f t="shared" si="145"/>
        <v>0</v>
      </c>
      <c r="AE499" s="411">
        <f t="shared" si="145"/>
        <v>0</v>
      </c>
      <c r="AF499" s="411">
        <f t="shared" si="145"/>
        <v>0</v>
      </c>
      <c r="AG499" s="411">
        <f t="shared" si="145"/>
        <v>0</v>
      </c>
      <c r="AH499" s="411">
        <f t="shared" si="145"/>
        <v>0</v>
      </c>
      <c r="AI499" s="411">
        <f t="shared" si="145"/>
        <v>0</v>
      </c>
      <c r="AJ499" s="411">
        <f t="shared" si="145"/>
        <v>0</v>
      </c>
      <c r="AK499" s="411">
        <f t="shared" si="145"/>
        <v>0</v>
      </c>
      <c r="AL499" s="411">
        <f t="shared" si="145"/>
        <v>0</v>
      </c>
      <c r="AM499" s="297"/>
    </row>
    <row r="500" spans="1:39" ht="15" outlineLevel="1">
      <c r="A500" s="512"/>
      <c r="B500" s="322"/>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12"/>
      <c r="AA500" s="412"/>
      <c r="AB500" s="412"/>
      <c r="AC500" s="412"/>
      <c r="AD500" s="412"/>
      <c r="AE500" s="412"/>
      <c r="AF500" s="412"/>
      <c r="AG500" s="412"/>
      <c r="AH500" s="412"/>
      <c r="AI500" s="412"/>
      <c r="AJ500" s="412"/>
      <c r="AK500" s="412"/>
      <c r="AL500" s="412"/>
      <c r="AM500" s="306"/>
    </row>
    <row r="501" spans="1:39" ht="15" outlineLevel="1">
      <c r="A501" s="509">
        <v>29</v>
      </c>
      <c r="B501" s="324" t="s">
        <v>19</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26"/>
      <c r="Z501" s="415"/>
      <c r="AA501" s="415"/>
      <c r="AB501" s="415"/>
      <c r="AC501" s="415"/>
      <c r="AD501" s="415"/>
      <c r="AE501" s="415"/>
      <c r="AF501" s="415"/>
      <c r="AG501" s="415"/>
      <c r="AH501" s="415"/>
      <c r="AI501" s="415"/>
      <c r="AJ501" s="415"/>
      <c r="AK501" s="415"/>
      <c r="AL501" s="415"/>
      <c r="AM501" s="296">
        <f>SUM(Y501:AL501)</f>
        <v>0</v>
      </c>
    </row>
    <row r="502" spans="1:39" ht="15" outlineLevel="1">
      <c r="B502" s="324" t="s">
        <v>259</v>
      </c>
      <c r="C502" s="291" t="s">
        <v>163</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AL502" si="146">Z501</f>
        <v>0</v>
      </c>
      <c r="AA502" s="411">
        <f t="shared" si="146"/>
        <v>0</v>
      </c>
      <c r="AB502" s="411">
        <f t="shared" si="146"/>
        <v>0</v>
      </c>
      <c r="AC502" s="411">
        <f t="shared" si="146"/>
        <v>0</v>
      </c>
      <c r="AD502" s="411">
        <f t="shared" si="146"/>
        <v>0</v>
      </c>
      <c r="AE502" s="411">
        <f t="shared" si="146"/>
        <v>0</v>
      </c>
      <c r="AF502" s="411">
        <f t="shared" si="146"/>
        <v>0</v>
      </c>
      <c r="AG502" s="411">
        <f t="shared" si="146"/>
        <v>0</v>
      </c>
      <c r="AH502" s="411">
        <f t="shared" si="146"/>
        <v>0</v>
      </c>
      <c r="AI502" s="411">
        <f t="shared" si="146"/>
        <v>0</v>
      </c>
      <c r="AJ502" s="411">
        <f t="shared" si="146"/>
        <v>0</v>
      </c>
      <c r="AK502" s="411">
        <f t="shared" si="146"/>
        <v>0</v>
      </c>
      <c r="AL502" s="411">
        <f t="shared" si="146"/>
        <v>0</v>
      </c>
      <c r="AM502" s="297"/>
    </row>
    <row r="503" spans="1:39" ht="15" outlineLevel="1">
      <c r="B503" s="324"/>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23"/>
      <c r="Z503" s="423"/>
      <c r="AA503" s="423"/>
      <c r="AB503" s="423"/>
      <c r="AC503" s="423"/>
      <c r="AD503" s="423"/>
      <c r="AE503" s="423"/>
      <c r="AF503" s="423"/>
      <c r="AG503" s="423"/>
      <c r="AH503" s="423"/>
      <c r="AI503" s="423"/>
      <c r="AJ503" s="423"/>
      <c r="AK503" s="423"/>
      <c r="AL503" s="423"/>
      <c r="AM503" s="313"/>
    </row>
    <row r="504" spans="1:39" s="283" customFormat="1" ht="15" outlineLevel="1">
      <c r="A504" s="509">
        <v>30</v>
      </c>
      <c r="B504" s="31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7">Z504</f>
        <v>0</v>
      </c>
      <c r="AA505" s="411">
        <f t="shared" si="147"/>
        <v>0</v>
      </c>
      <c r="AB505" s="411">
        <f t="shared" si="147"/>
        <v>0</v>
      </c>
      <c r="AC505" s="411">
        <f t="shared" si="147"/>
        <v>0</v>
      </c>
      <c r="AD505" s="411">
        <f t="shared" si="147"/>
        <v>0</v>
      </c>
      <c r="AE505" s="411">
        <f t="shared" si="147"/>
        <v>0</v>
      </c>
      <c r="AF505" s="411">
        <f t="shared" si="147"/>
        <v>0</v>
      </c>
      <c r="AG505" s="411">
        <f t="shared" si="147"/>
        <v>0</v>
      </c>
      <c r="AH505" s="411">
        <f t="shared" si="147"/>
        <v>0</v>
      </c>
      <c r="AI505" s="411">
        <f t="shared" si="147"/>
        <v>0</v>
      </c>
      <c r="AJ505" s="411">
        <f t="shared" si="147"/>
        <v>0</v>
      </c>
      <c r="AK505" s="411">
        <f t="shared" si="147"/>
        <v>0</v>
      </c>
      <c r="AL505" s="411">
        <f t="shared" si="147"/>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6" outlineLevel="1">
      <c r="A507" s="509"/>
      <c r="B507" s="288" t="s">
        <v>489</v>
      </c>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12"/>
      <c r="AE507" s="412"/>
      <c r="AF507" s="412"/>
      <c r="AG507" s="412"/>
      <c r="AH507" s="412"/>
      <c r="AI507" s="412"/>
      <c r="AJ507" s="412"/>
      <c r="AK507" s="412"/>
      <c r="AL507" s="412"/>
      <c r="AM507" s="313"/>
    </row>
    <row r="508" spans="1:39" s="283" customFormat="1" ht="15" outlineLevel="1">
      <c r="A508" s="509">
        <v>31</v>
      </c>
      <c r="B508" s="324" t="s">
        <v>490</v>
      </c>
      <c r="C508" s="291" t="s">
        <v>25</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0"/>
      <c r="Z508" s="410"/>
      <c r="AA508" s="410"/>
      <c r="AB508" s="410"/>
      <c r="AC508" s="410"/>
      <c r="AD508" s="410"/>
      <c r="AE508" s="410"/>
      <c r="AF508" s="410"/>
      <c r="AG508" s="410"/>
      <c r="AH508" s="410"/>
      <c r="AI508" s="410"/>
      <c r="AJ508" s="410"/>
      <c r="AK508" s="410"/>
      <c r="AL508" s="410"/>
      <c r="AM508" s="296">
        <f>SUM(Y508:AL508)</f>
        <v>0</v>
      </c>
    </row>
    <row r="509" spans="1:39" s="283" customFormat="1" ht="15" outlineLevel="1">
      <c r="A509" s="509"/>
      <c r="B509" s="324" t="s">
        <v>259</v>
      </c>
      <c r="C509" s="291" t="s">
        <v>163</v>
      </c>
      <c r="D509" s="295"/>
      <c r="E509" s="295"/>
      <c r="F509" s="295"/>
      <c r="G509" s="295"/>
      <c r="H509" s="295"/>
      <c r="I509" s="295"/>
      <c r="J509" s="295"/>
      <c r="K509" s="295"/>
      <c r="L509" s="295"/>
      <c r="M509" s="295"/>
      <c r="N509" s="295">
        <f>N508</f>
        <v>0</v>
      </c>
      <c r="O509" s="295"/>
      <c r="P509" s="295"/>
      <c r="Q509" s="295"/>
      <c r="R509" s="295"/>
      <c r="S509" s="295"/>
      <c r="T509" s="295"/>
      <c r="U509" s="295"/>
      <c r="V509" s="295"/>
      <c r="W509" s="295"/>
      <c r="X509" s="295"/>
      <c r="Y509" s="411">
        <f>Y508</f>
        <v>0</v>
      </c>
      <c r="Z509" s="411">
        <f t="shared" ref="Z509:AL509" si="148">Z508</f>
        <v>0</v>
      </c>
      <c r="AA509" s="411">
        <f t="shared" si="148"/>
        <v>0</v>
      </c>
      <c r="AB509" s="411">
        <f t="shared" si="148"/>
        <v>0</v>
      </c>
      <c r="AC509" s="411">
        <f t="shared" si="148"/>
        <v>0</v>
      </c>
      <c r="AD509" s="411">
        <f t="shared" si="148"/>
        <v>0</v>
      </c>
      <c r="AE509" s="411">
        <f t="shared" si="148"/>
        <v>0</v>
      </c>
      <c r="AF509" s="411">
        <f t="shared" si="148"/>
        <v>0</v>
      </c>
      <c r="AG509" s="411">
        <f t="shared" si="148"/>
        <v>0</v>
      </c>
      <c r="AH509" s="411">
        <f t="shared" si="148"/>
        <v>0</v>
      </c>
      <c r="AI509" s="411">
        <f t="shared" si="148"/>
        <v>0</v>
      </c>
      <c r="AJ509" s="411">
        <f t="shared" si="148"/>
        <v>0</v>
      </c>
      <c r="AK509" s="411">
        <f t="shared" si="148"/>
        <v>0</v>
      </c>
      <c r="AL509" s="411">
        <f t="shared" si="148"/>
        <v>0</v>
      </c>
      <c r="AM509" s="297"/>
    </row>
    <row r="510" spans="1:39" s="283" customFormat="1" ht="15" outlineLevel="1">
      <c r="A510" s="509"/>
      <c r="B510" s="324"/>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12"/>
      <c r="AA510" s="412"/>
      <c r="AB510" s="412"/>
      <c r="AC510" s="412"/>
      <c r="AD510" s="412"/>
      <c r="AE510" s="412"/>
      <c r="AF510" s="412"/>
      <c r="AG510" s="412"/>
      <c r="AH510" s="412"/>
      <c r="AI510" s="412"/>
      <c r="AJ510" s="412"/>
      <c r="AK510" s="412"/>
      <c r="AL510" s="412"/>
      <c r="AM510" s="313"/>
    </row>
    <row r="511" spans="1:39" s="283" customFormat="1" ht="15" outlineLevel="1">
      <c r="A511" s="509">
        <v>32</v>
      </c>
      <c r="B511" s="324" t="s">
        <v>491</v>
      </c>
      <c r="C511" s="291" t="s">
        <v>25</v>
      </c>
      <c r="D511" s="295">
        <v>0</v>
      </c>
      <c r="E511" s="295">
        <v>0</v>
      </c>
      <c r="F511" s="295">
        <v>0</v>
      </c>
      <c r="G511" s="295">
        <v>0</v>
      </c>
      <c r="H511" s="295"/>
      <c r="I511" s="295"/>
      <c r="J511" s="295"/>
      <c r="K511" s="295"/>
      <c r="L511" s="295"/>
      <c r="M511" s="295"/>
      <c r="N511" s="295">
        <v>0</v>
      </c>
      <c r="O511" s="295">
        <v>215.05524260000001</v>
      </c>
      <c r="P511" s="295">
        <v>0</v>
      </c>
      <c r="Q511" s="295">
        <v>0</v>
      </c>
      <c r="R511" s="295">
        <v>0</v>
      </c>
      <c r="S511" s="295"/>
      <c r="T511" s="295"/>
      <c r="U511" s="295"/>
      <c r="V511" s="295"/>
      <c r="W511" s="295"/>
      <c r="X511" s="295"/>
      <c r="Y511" s="410"/>
      <c r="Z511" s="410"/>
      <c r="AA511" s="410"/>
      <c r="AB511" s="410"/>
      <c r="AC511" s="410"/>
      <c r="AD511" s="410"/>
      <c r="AE511" s="410"/>
      <c r="AF511" s="410"/>
      <c r="AG511" s="410"/>
      <c r="AH511" s="410"/>
      <c r="AI511" s="410"/>
      <c r="AJ511" s="410"/>
      <c r="AK511" s="410"/>
      <c r="AL511" s="410"/>
      <c r="AM511" s="296">
        <f>SUM(Y511:AL511)</f>
        <v>0</v>
      </c>
    </row>
    <row r="512" spans="1:39" s="283" customFormat="1" ht="15" outlineLevel="1">
      <c r="A512" s="509"/>
      <c r="B512" s="324" t="s">
        <v>259</v>
      </c>
      <c r="C512" s="291" t="s">
        <v>163</v>
      </c>
      <c r="D512" s="295"/>
      <c r="E512" s="295"/>
      <c r="F512" s="295"/>
      <c r="G512" s="295"/>
      <c r="H512" s="295"/>
      <c r="I512" s="295"/>
      <c r="J512" s="295"/>
      <c r="K512" s="295"/>
      <c r="L512" s="295"/>
      <c r="M512" s="295"/>
      <c r="N512" s="295">
        <f>N511</f>
        <v>0</v>
      </c>
      <c r="O512" s="295"/>
      <c r="P512" s="295"/>
      <c r="Q512" s="295"/>
      <c r="R512" s="295"/>
      <c r="S512" s="295"/>
      <c r="T512" s="295"/>
      <c r="U512" s="295"/>
      <c r="V512" s="295"/>
      <c r="W512" s="295"/>
      <c r="X512" s="295"/>
      <c r="Y512" s="411">
        <f>Y511</f>
        <v>0</v>
      </c>
      <c r="Z512" s="411">
        <f t="shared" ref="Z512:AL512" si="149">Z511</f>
        <v>0</v>
      </c>
      <c r="AA512" s="411">
        <f t="shared" si="149"/>
        <v>0</v>
      </c>
      <c r="AB512" s="411">
        <f t="shared" si="149"/>
        <v>0</v>
      </c>
      <c r="AC512" s="411">
        <f t="shared" si="149"/>
        <v>0</v>
      </c>
      <c r="AD512" s="411">
        <f t="shared" si="149"/>
        <v>0</v>
      </c>
      <c r="AE512" s="411">
        <f t="shared" si="149"/>
        <v>0</v>
      </c>
      <c r="AF512" s="411">
        <f t="shared" si="149"/>
        <v>0</v>
      </c>
      <c r="AG512" s="411">
        <f t="shared" si="149"/>
        <v>0</v>
      </c>
      <c r="AH512" s="411">
        <f t="shared" si="149"/>
        <v>0</v>
      </c>
      <c r="AI512" s="411">
        <f t="shared" si="149"/>
        <v>0</v>
      </c>
      <c r="AJ512" s="411">
        <f t="shared" si="149"/>
        <v>0</v>
      </c>
      <c r="AK512" s="411">
        <f t="shared" si="149"/>
        <v>0</v>
      </c>
      <c r="AL512" s="411">
        <f t="shared" si="149"/>
        <v>0</v>
      </c>
      <c r="AM512" s="297"/>
    </row>
    <row r="513" spans="1:41" s="283" customFormat="1" ht="15" outlineLevel="1">
      <c r="A513" s="509"/>
      <c r="B513" s="324"/>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12"/>
      <c r="AA513" s="412"/>
      <c r="AB513" s="412"/>
      <c r="AC513" s="412"/>
      <c r="AD513" s="412"/>
      <c r="AE513" s="412"/>
      <c r="AF513" s="412"/>
      <c r="AG513" s="412"/>
      <c r="AH513" s="412"/>
      <c r="AI513" s="412"/>
      <c r="AJ513" s="412"/>
      <c r="AK513" s="412"/>
      <c r="AL513" s="412"/>
      <c r="AM513" s="313"/>
    </row>
    <row r="514" spans="1:41" s="283" customFormat="1" ht="15" outlineLevel="1">
      <c r="A514" s="509">
        <v>33</v>
      </c>
      <c r="B514" s="324" t="s">
        <v>492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10"/>
      <c r="Z514" s="410"/>
      <c r="AA514" s="410"/>
      <c r="AB514" s="410"/>
      <c r="AC514" s="410"/>
      <c r="AD514" s="410"/>
      <c r="AE514" s="410"/>
      <c r="AF514" s="410"/>
      <c r="AG514" s="410"/>
      <c r="AH514" s="410"/>
      <c r="AI514" s="410"/>
      <c r="AJ514" s="410"/>
      <c r="AK514" s="410"/>
      <c r="AL514" s="410"/>
      <c r="AM514" s="296">
        <f>SUM(Y514:AL514)</f>
        <v>0</v>
      </c>
    </row>
    <row r="515" spans="1:41" s="283" customFormat="1" ht="15" outlineLevel="1">
      <c r="A515" s="509"/>
      <c r="B515" s="324" t="s">
        <v>259</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K515" si="150">Z514</f>
        <v>0</v>
      </c>
      <c r="AA515" s="411">
        <f t="shared" si="150"/>
        <v>0</v>
      </c>
      <c r="AB515" s="411">
        <f t="shared" si="150"/>
        <v>0</v>
      </c>
      <c r="AC515" s="411">
        <f t="shared" si="150"/>
        <v>0</v>
      </c>
      <c r="AD515" s="411">
        <f t="shared" si="150"/>
        <v>0</v>
      </c>
      <c r="AE515" s="411">
        <f t="shared" si="150"/>
        <v>0</v>
      </c>
      <c r="AF515" s="411">
        <f t="shared" si="150"/>
        <v>0</v>
      </c>
      <c r="AG515" s="411">
        <f t="shared" si="150"/>
        <v>0</v>
      </c>
      <c r="AH515" s="411">
        <f t="shared" si="150"/>
        <v>0</v>
      </c>
      <c r="AI515" s="411">
        <f t="shared" si="150"/>
        <v>0</v>
      </c>
      <c r="AJ515" s="411">
        <f t="shared" si="150"/>
        <v>0</v>
      </c>
      <c r="AK515" s="411">
        <f t="shared" si="150"/>
        <v>0</v>
      </c>
      <c r="AL515" s="411">
        <f>AL514</f>
        <v>0</v>
      </c>
      <c r="AM515" s="297"/>
    </row>
    <row r="516" spans="1:41" ht="15" outlineLevel="1">
      <c r="B516" s="315"/>
      <c r="C516" s="325"/>
      <c r="D516" s="291"/>
      <c r="E516" s="291"/>
      <c r="F516" s="291"/>
      <c r="G516" s="291"/>
      <c r="H516" s="291"/>
      <c r="I516" s="291"/>
      <c r="J516" s="291"/>
      <c r="K516" s="291"/>
      <c r="L516" s="291"/>
      <c r="M516" s="291"/>
      <c r="N516" s="300"/>
      <c r="O516" s="291"/>
      <c r="P516" s="326"/>
      <c r="Q516" s="326"/>
      <c r="R516" s="326"/>
      <c r="S516" s="326"/>
      <c r="T516" s="326"/>
      <c r="U516" s="326"/>
      <c r="V516" s="326"/>
      <c r="W516" s="326"/>
      <c r="X516" s="326"/>
      <c r="Y516" s="301"/>
      <c r="Z516" s="301"/>
      <c r="AA516" s="301"/>
      <c r="AB516" s="301"/>
      <c r="AC516" s="301"/>
      <c r="AD516" s="301"/>
      <c r="AE516" s="301"/>
      <c r="AF516" s="301"/>
      <c r="AG516" s="301"/>
      <c r="AH516" s="301"/>
      <c r="AI516" s="301"/>
      <c r="AJ516" s="301"/>
      <c r="AK516" s="301"/>
      <c r="AL516" s="301"/>
      <c r="AM516" s="306"/>
    </row>
    <row r="517" spans="1:41" ht="15.6">
      <c r="B517" s="327" t="s">
        <v>260</v>
      </c>
      <c r="C517" s="329"/>
      <c r="D517" s="329">
        <f>SUM(D411:D515)</f>
        <v>8059586.1140000001</v>
      </c>
      <c r="E517" s="329"/>
      <c r="F517" s="329"/>
      <c r="G517" s="329"/>
      <c r="H517" s="329"/>
      <c r="I517" s="329"/>
      <c r="J517" s="329"/>
      <c r="K517" s="329"/>
      <c r="L517" s="329"/>
      <c r="M517" s="329"/>
      <c r="N517" s="329"/>
      <c r="O517" s="329">
        <f>SUM(O411:O515)</f>
        <v>1537.3937976907553</v>
      </c>
      <c r="P517" s="329"/>
      <c r="Q517" s="329"/>
      <c r="R517" s="329"/>
      <c r="S517" s="329"/>
      <c r="T517" s="329"/>
      <c r="U517" s="329"/>
      <c r="V517" s="329"/>
      <c r="W517" s="329"/>
      <c r="X517" s="329"/>
      <c r="Y517" s="329">
        <f>IF(Y410="kWh",SUMPRODUCT(D411:D515,Y411:Y515))</f>
        <v>875347.603</v>
      </c>
      <c r="Z517" s="329">
        <f>IF(Z410="kWh",SUMPRODUCT(D411:D515,Z411:Z515))</f>
        <v>595683.58083304286</v>
      </c>
      <c r="AA517" s="329">
        <f>IF(AA410="kW",SUMPRODUCT(N411:N515,O411:O515,AA411:AA515),SUMPRODUCT(D411:D515,AA411:AA515))</f>
        <v>916.14717359727649</v>
      </c>
      <c r="AB517" s="329">
        <f>IF(AB410="kW",SUMPRODUCT(N411:N515,O411:O515,AB411:AB515),SUMPRODUCT(D411:D515,AB411:AB515))</f>
        <v>7920.3689932121615</v>
      </c>
      <c r="AC517" s="329">
        <f>IF(AC410="kW",SUMPRODUCT(N411:N515,O411:O515,AC411:AC515),SUMPRODUCT(D411:D515,AC411:AC515))</f>
        <v>3095.9308220749103</v>
      </c>
      <c r="AD517" s="329">
        <f>IF(AD410="kW",SUMPRODUCT(N411:N515,O411:O515,AD411:AD515),SUMPRODUCT(D411:D515,AD411:AD515))</f>
        <v>0</v>
      </c>
      <c r="AE517" s="329">
        <f>IF(AE410="kW",SUMPRODUCT(N411:N515,O411:O515,AE411:AE515),SUMPRODUCT(D411:D515,AE411:AE515))</f>
        <v>0</v>
      </c>
      <c r="AF517" s="329">
        <f>IF(AF410="kW",SUMPRODUCT(N411:N515,O411:O515,AF411:AF515),SUMPRODUCT(D411:D515,AF411:AF515))</f>
        <v>0</v>
      </c>
      <c r="AG517" s="754">
        <f>'8.  Streetlighting'!F219</f>
        <v>0</v>
      </c>
      <c r="AH517" s="329">
        <f>IF(AH410="kW",SUMPRODUCT(N411:N515,O411:O515,AH411:AH515),SUMPRODUCT(D411:D515,AH411:AH515))</f>
        <v>0</v>
      </c>
      <c r="AI517" s="329">
        <f>IF(AI410="kW",SUMPRODUCT(N411:N515,O411:O515,AI411:AI515),SUMPRODUCT(D411:D515,AI411:AI515))</f>
        <v>0</v>
      </c>
      <c r="AJ517" s="329">
        <f>IF(AJ410="kW",SUMPRODUCT(N411:N515,O411:O515,AJ411:AJ515),SUMPRODUCT(D411:D515,AJ411:AJ515))</f>
        <v>0</v>
      </c>
      <c r="AK517" s="329">
        <f>IF(AK410="kW",SUMPRODUCT(N411:N515,O411:O515,AK411:AK515),SUMPRODUCT(D411:D515,AK411:AK515))</f>
        <v>0</v>
      </c>
      <c r="AL517" s="329">
        <f>IF(AL410="kW",SUMPRODUCT(N411:N515,O411:O515,AL411:AL515),SUMPRODUCT(D411:D515,AL411:AL515))</f>
        <v>0</v>
      </c>
      <c r="AM517" s="330"/>
    </row>
    <row r="518" spans="1:41" ht="15.6">
      <c r="B518" s="391" t="s">
        <v>261</v>
      </c>
      <c r="C518" s="392"/>
      <c r="D518" s="392"/>
      <c r="E518" s="392"/>
      <c r="F518" s="392"/>
      <c r="G518" s="392"/>
      <c r="H518" s="392"/>
      <c r="I518" s="392"/>
      <c r="J518" s="392"/>
      <c r="K518" s="392"/>
      <c r="L518" s="392"/>
      <c r="M518" s="392"/>
      <c r="N518" s="392"/>
      <c r="O518" s="392"/>
      <c r="P518" s="392"/>
      <c r="Q518" s="392"/>
      <c r="R518" s="392"/>
      <c r="S518" s="392"/>
      <c r="T518" s="392"/>
      <c r="U518" s="392"/>
      <c r="V518" s="392"/>
      <c r="W518" s="392"/>
      <c r="X518" s="392"/>
      <c r="Y518" s="328">
        <f>HLOOKUP(Y409,'2. LRAMVA Threshold'!$B$42:$Q$53,6,FALSE)</f>
        <v>0</v>
      </c>
      <c r="Z518" s="328">
        <f>HLOOKUP(Z409,'2. LRAMVA Threshold'!$B$42:$Q$53,6,FALSE)</f>
        <v>0</v>
      </c>
      <c r="AA518" s="328">
        <f>HLOOKUP(AA409,'2. LRAMVA Threshold'!$B$42:$Q$53,6,FALSE)</f>
        <v>0</v>
      </c>
      <c r="AB518" s="328">
        <f>HLOOKUP(AB409,'2. LRAMVA Threshold'!$B$42:$Q$53,6,FALSE)</f>
        <v>0</v>
      </c>
      <c r="AC518" s="328">
        <f>HLOOKUP(AC409,'2. LRAMVA Threshold'!$B$42:$Q$53,6,FALSE)</f>
        <v>0</v>
      </c>
      <c r="AD518" s="328">
        <f>HLOOKUP(AD409,'2. LRAMVA Threshold'!$B$42:$Q$53,6,FALSE)</f>
        <v>0</v>
      </c>
      <c r="AE518" s="328">
        <f>HLOOKUP(AE409,'2. LRAMVA Threshold'!$B$42:$Q$53,6,FALSE)</f>
        <v>0</v>
      </c>
      <c r="AF518" s="328">
        <f>HLOOKUP(AF409,'2. LRAMVA Threshold'!$B$42:$Q$53,6,FALSE)</f>
        <v>0</v>
      </c>
      <c r="AG518" s="328">
        <f>HLOOKUP(AG409,'2. LRAMVA Threshold'!$B$42:$Q$53,6,FALSE)</f>
        <v>0</v>
      </c>
      <c r="AH518" s="328">
        <f>HLOOKUP(AH409,'2. LRAMVA Threshold'!$B$42:$Q$53,6,FALSE)</f>
        <v>0</v>
      </c>
      <c r="AI518" s="328">
        <f>HLOOKUP(AI409,'2. LRAMVA Threshold'!$B$42:$Q$53,6,FALSE)</f>
        <v>0</v>
      </c>
      <c r="AJ518" s="328">
        <f>HLOOKUP(AJ409,'2. LRAMVA Threshold'!$B$42:$Q$53,6,FALSE)</f>
        <v>0</v>
      </c>
      <c r="AK518" s="328">
        <f>HLOOKUP(AK409,'2. LRAMVA Threshold'!$B$42:$Q$53,6,FALSE)</f>
        <v>0</v>
      </c>
      <c r="AL518" s="328">
        <f>HLOOKUP(AL409,'2. LRAMVA Threshold'!$B$42:$Q$53,6,FALSE)</f>
        <v>0</v>
      </c>
      <c r="AM518" s="393"/>
    </row>
    <row r="519" spans="1:41" ht="15">
      <c r="B519" s="394"/>
      <c r="C519" s="395"/>
      <c r="D519" s="396"/>
      <c r="E519" s="396"/>
      <c r="F519" s="396"/>
      <c r="G519" s="396"/>
      <c r="H519" s="396"/>
      <c r="I519" s="396"/>
      <c r="J519" s="396"/>
      <c r="K519" s="396"/>
      <c r="L519" s="396"/>
      <c r="M519" s="396"/>
      <c r="N519" s="396"/>
      <c r="O519" s="397"/>
      <c r="P519" s="396"/>
      <c r="Q519" s="396"/>
      <c r="R519" s="396"/>
      <c r="S519" s="398"/>
      <c r="T519" s="398"/>
      <c r="U519" s="398"/>
      <c r="V519" s="398"/>
      <c r="W519" s="396"/>
      <c r="X519" s="396"/>
      <c r="Y519" s="399"/>
      <c r="Z519" s="399"/>
      <c r="AA519" s="399"/>
      <c r="AB519" s="399"/>
      <c r="AC519" s="399"/>
      <c r="AD519" s="399"/>
      <c r="AE519" s="399"/>
      <c r="AF519" s="399"/>
      <c r="AG519" s="399"/>
      <c r="AH519" s="399"/>
      <c r="AI519" s="399"/>
      <c r="AJ519" s="399"/>
      <c r="AK519" s="399"/>
      <c r="AL519" s="399"/>
      <c r="AM519" s="400"/>
    </row>
    <row r="520" spans="1:41" ht="15">
      <c r="B520" s="324" t="s">
        <v>167</v>
      </c>
      <c r="C520" s="338"/>
      <c r="D520" s="338"/>
      <c r="E520" s="376"/>
      <c r="F520" s="376"/>
      <c r="G520" s="376"/>
      <c r="H520" s="376"/>
      <c r="I520" s="376"/>
      <c r="J520" s="376"/>
      <c r="K520" s="376"/>
      <c r="L520" s="376"/>
      <c r="M520" s="376"/>
      <c r="N520" s="376"/>
      <c r="O520" s="291"/>
      <c r="P520" s="340"/>
      <c r="Q520" s="340"/>
      <c r="R520" s="340"/>
      <c r="S520" s="339"/>
      <c r="T520" s="339"/>
      <c r="U520" s="339"/>
      <c r="V520" s="339"/>
      <c r="W520" s="340"/>
      <c r="X520" s="340"/>
      <c r="Y520" s="341">
        <f>HLOOKUP(Y$20,'3.  Distribution Rates'!$C$122:$P$133,6,FALSE)</f>
        <v>0</v>
      </c>
      <c r="Z520" s="341">
        <f>HLOOKUP(Z$20,'3.  Distribution Rates'!$C$122:$P$133,6,FALSE)</f>
        <v>0</v>
      </c>
      <c r="AA520" s="341">
        <f>HLOOKUP(AA$20,'3.  Distribution Rates'!$C$122:$P$133,6,FALSE)</f>
        <v>0</v>
      </c>
      <c r="AB520" s="341">
        <f>HLOOKUP(AB$20,'3.  Distribution Rates'!$C$122:$P$133,6,FALSE)</f>
        <v>0</v>
      </c>
      <c r="AC520" s="341">
        <f>HLOOKUP(AC$20,'3.  Distribution Rates'!$C$122:$P$133,6,FALSE)</f>
        <v>0</v>
      </c>
      <c r="AD520" s="341">
        <f>HLOOKUP(AD$20,'3.  Distribution Rates'!$C$122:$P$133,6,FALSE)</f>
        <v>0</v>
      </c>
      <c r="AE520" s="341">
        <f>HLOOKUP(AE$20,'3.  Distribution Rates'!$C$122:$P$133,6,FALSE)</f>
        <v>0</v>
      </c>
      <c r="AF520" s="341">
        <f>HLOOKUP(AF$20,'3.  Distribution Rates'!$C$122:$P$133,6,FALSE)</f>
        <v>0</v>
      </c>
      <c r="AG520" s="341">
        <f>HLOOKUP(AG$20,'3.  Distribution Rates'!$C$122:$P$133,6,FALSE)</f>
        <v>0</v>
      </c>
      <c r="AH520" s="341">
        <f>HLOOKUP(AH$20,'3.  Distribution Rates'!$C$122:$P$133,6,FALSE)</f>
        <v>0</v>
      </c>
      <c r="AI520" s="341">
        <f>HLOOKUP(AI$20,'3.  Distribution Rates'!$C$122:$P$133,6,FALSE)</f>
        <v>0</v>
      </c>
      <c r="AJ520" s="341">
        <f>HLOOKUP(AJ$20,'3.  Distribution Rates'!$C$122:$P$133,6,FALSE)</f>
        <v>0</v>
      </c>
      <c r="AK520" s="341">
        <f>HLOOKUP(AK$20,'3.  Distribution Rates'!$C$122:$P$133,6,FALSE)</f>
        <v>0</v>
      </c>
      <c r="AL520" s="341">
        <f>HLOOKUP(AL$20,'3.  Distribution Rates'!$C$122:$P$133,6,FALSE)</f>
        <v>0</v>
      </c>
      <c r="AM520" s="401"/>
    </row>
    <row r="521" spans="1:41" ht="15">
      <c r="B521" s="324" t="s">
        <v>159</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Y137*Y520</f>
        <v>0</v>
      </c>
      <c r="Z521" s="378">
        <f t="shared" ref="Z521:AL521" si="151">Z137*Z520</f>
        <v>0</v>
      </c>
      <c r="AA521" s="378">
        <f t="shared" si="151"/>
        <v>0</v>
      </c>
      <c r="AB521" s="378">
        <f t="shared" si="151"/>
        <v>0</v>
      </c>
      <c r="AC521" s="378">
        <f t="shared" si="151"/>
        <v>0</v>
      </c>
      <c r="AD521" s="378">
        <f t="shared" si="151"/>
        <v>0</v>
      </c>
      <c r="AE521" s="378">
        <f t="shared" si="151"/>
        <v>0</v>
      </c>
      <c r="AF521" s="378">
        <f t="shared" si="151"/>
        <v>0</v>
      </c>
      <c r="AG521" s="378">
        <f t="shared" si="151"/>
        <v>0</v>
      </c>
      <c r="AH521" s="378">
        <f t="shared" si="151"/>
        <v>0</v>
      </c>
      <c r="AI521" s="378">
        <f t="shared" si="151"/>
        <v>0</v>
      </c>
      <c r="AJ521" s="378">
        <f t="shared" si="151"/>
        <v>0</v>
      </c>
      <c r="AK521" s="378">
        <f t="shared" si="151"/>
        <v>0</v>
      </c>
      <c r="AL521" s="378">
        <f t="shared" si="151"/>
        <v>0</v>
      </c>
      <c r="AM521" s="629">
        <f>SUM(Y521:AL521)</f>
        <v>0</v>
      </c>
      <c r="AO521" s="283"/>
    </row>
    <row r="522" spans="1:41" ht="15">
      <c r="B522" s="324" t="s">
        <v>160</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Y268*Y520</f>
        <v>0</v>
      </c>
      <c r="Z522" s="378">
        <f t="shared" ref="Z522:AL522" si="152">Z268*Z520</f>
        <v>0</v>
      </c>
      <c r="AA522" s="378">
        <f t="shared" si="152"/>
        <v>0</v>
      </c>
      <c r="AB522" s="378">
        <f t="shared" si="152"/>
        <v>0</v>
      </c>
      <c r="AC522" s="378">
        <f t="shared" si="152"/>
        <v>0</v>
      </c>
      <c r="AD522" s="378">
        <f t="shared" si="152"/>
        <v>0</v>
      </c>
      <c r="AE522" s="378">
        <f t="shared" si="152"/>
        <v>0</v>
      </c>
      <c r="AF522" s="378">
        <f t="shared" si="152"/>
        <v>0</v>
      </c>
      <c r="AG522" s="378">
        <f t="shared" si="152"/>
        <v>0</v>
      </c>
      <c r="AH522" s="378">
        <f t="shared" si="152"/>
        <v>0</v>
      </c>
      <c r="AI522" s="378">
        <f t="shared" si="152"/>
        <v>0</v>
      </c>
      <c r="AJ522" s="378">
        <f t="shared" si="152"/>
        <v>0</v>
      </c>
      <c r="AK522" s="378">
        <f t="shared" si="152"/>
        <v>0</v>
      </c>
      <c r="AL522" s="378">
        <f t="shared" si="152"/>
        <v>0</v>
      </c>
      <c r="AM522" s="629">
        <f>SUM(Y522:AL522)</f>
        <v>0</v>
      </c>
    </row>
    <row r="523" spans="1:41" ht="15">
      <c r="B523" s="324" t="s">
        <v>161</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Y398*Y520</f>
        <v>0</v>
      </c>
      <c r="Z523" s="378">
        <f t="shared" ref="Z523:AL523" si="153">Z398*Z520</f>
        <v>0</v>
      </c>
      <c r="AA523" s="378">
        <f t="shared" si="153"/>
        <v>0</v>
      </c>
      <c r="AB523" s="378">
        <f t="shared" si="153"/>
        <v>0</v>
      </c>
      <c r="AC523" s="378">
        <f t="shared" si="153"/>
        <v>0</v>
      </c>
      <c r="AD523" s="378">
        <f t="shared" si="153"/>
        <v>0</v>
      </c>
      <c r="AE523" s="378">
        <f t="shared" si="153"/>
        <v>0</v>
      </c>
      <c r="AF523" s="378">
        <f t="shared" si="153"/>
        <v>0</v>
      </c>
      <c r="AG523" s="378">
        <f t="shared" si="153"/>
        <v>0</v>
      </c>
      <c r="AH523" s="378">
        <f t="shared" si="153"/>
        <v>0</v>
      </c>
      <c r="AI523" s="378">
        <f t="shared" si="153"/>
        <v>0</v>
      </c>
      <c r="AJ523" s="378">
        <f t="shared" si="153"/>
        <v>0</v>
      </c>
      <c r="AK523" s="378">
        <f t="shared" si="153"/>
        <v>0</v>
      </c>
      <c r="AL523" s="378">
        <f t="shared" si="153"/>
        <v>0</v>
      </c>
      <c r="AM523" s="629">
        <f>SUM(Y523:AL523)</f>
        <v>0</v>
      </c>
    </row>
    <row r="524" spans="1:41" ht="15">
      <c r="B524" s="324" t="s">
        <v>162</v>
      </c>
      <c r="C524" s="345"/>
      <c r="D524" s="309"/>
      <c r="E524" s="279"/>
      <c r="F524" s="279"/>
      <c r="G524" s="279"/>
      <c r="H524" s="279"/>
      <c r="I524" s="279"/>
      <c r="J524" s="279"/>
      <c r="K524" s="279"/>
      <c r="L524" s="279"/>
      <c r="M524" s="279"/>
      <c r="N524" s="279"/>
      <c r="O524" s="291"/>
      <c r="P524" s="279"/>
      <c r="Q524" s="279"/>
      <c r="R524" s="279"/>
      <c r="S524" s="309"/>
      <c r="T524" s="309"/>
      <c r="U524" s="309"/>
      <c r="V524" s="309"/>
      <c r="W524" s="279"/>
      <c r="X524" s="279"/>
      <c r="Y524" s="378">
        <f>Y517*Y520</f>
        <v>0</v>
      </c>
      <c r="Z524" s="378">
        <f t="shared" ref="Z524:AK524" si="154">Z517*Z520</f>
        <v>0</v>
      </c>
      <c r="AA524" s="378">
        <f t="shared" si="154"/>
        <v>0</v>
      </c>
      <c r="AB524" s="378">
        <f t="shared" si="154"/>
        <v>0</v>
      </c>
      <c r="AC524" s="378">
        <f t="shared" si="154"/>
        <v>0</v>
      </c>
      <c r="AD524" s="378">
        <f t="shared" si="154"/>
        <v>0</v>
      </c>
      <c r="AE524" s="378">
        <f t="shared" si="154"/>
        <v>0</v>
      </c>
      <c r="AF524" s="378">
        <f t="shared" si="154"/>
        <v>0</v>
      </c>
      <c r="AG524" s="378">
        <f t="shared" si="154"/>
        <v>0</v>
      </c>
      <c r="AH524" s="378">
        <f t="shared" si="154"/>
        <v>0</v>
      </c>
      <c r="AI524" s="378">
        <f>AI517*AI520</f>
        <v>0</v>
      </c>
      <c r="AJ524" s="378">
        <f t="shared" si="154"/>
        <v>0</v>
      </c>
      <c r="AK524" s="378">
        <f t="shared" si="154"/>
        <v>0</v>
      </c>
      <c r="AL524" s="378">
        <f>AL517*AL520</f>
        <v>0</v>
      </c>
      <c r="AM524" s="629">
        <f>SUM(Y524:AL524)</f>
        <v>0</v>
      </c>
    </row>
    <row r="525" spans="1:41" ht="15.6">
      <c r="B525" s="349" t="s">
        <v>262</v>
      </c>
      <c r="C525" s="345"/>
      <c r="D525" s="336"/>
      <c r="E525" s="334"/>
      <c r="F525" s="334"/>
      <c r="G525" s="334"/>
      <c r="H525" s="334"/>
      <c r="I525" s="334"/>
      <c r="J525" s="334"/>
      <c r="K525" s="334"/>
      <c r="L525" s="334"/>
      <c r="M525" s="334"/>
      <c r="N525" s="334"/>
      <c r="O525" s="300"/>
      <c r="P525" s="334"/>
      <c r="Q525" s="334"/>
      <c r="R525" s="334"/>
      <c r="S525" s="336"/>
      <c r="T525" s="336"/>
      <c r="U525" s="336"/>
      <c r="V525" s="336"/>
      <c r="W525" s="334"/>
      <c r="X525" s="334"/>
      <c r="Y525" s="346">
        <f>SUM(Y521:Y524)</f>
        <v>0</v>
      </c>
      <c r="Z525" s="346">
        <f t="shared" ref="Z525:AK525" si="155">SUM(Z521:Z524)</f>
        <v>0</v>
      </c>
      <c r="AA525" s="346">
        <f t="shared" si="155"/>
        <v>0</v>
      </c>
      <c r="AB525" s="346">
        <f t="shared" si="155"/>
        <v>0</v>
      </c>
      <c r="AC525" s="346">
        <f t="shared" si="155"/>
        <v>0</v>
      </c>
      <c r="AD525" s="346">
        <f t="shared" si="155"/>
        <v>0</v>
      </c>
      <c r="AE525" s="346">
        <f t="shared" si="155"/>
        <v>0</v>
      </c>
      <c r="AF525" s="346">
        <f t="shared" si="155"/>
        <v>0</v>
      </c>
      <c r="AG525" s="346">
        <f t="shared" si="155"/>
        <v>0</v>
      </c>
      <c r="AH525" s="346">
        <f t="shared" si="155"/>
        <v>0</v>
      </c>
      <c r="AI525" s="346">
        <f t="shared" si="155"/>
        <v>0</v>
      </c>
      <c r="AJ525" s="346">
        <f t="shared" si="155"/>
        <v>0</v>
      </c>
      <c r="AK525" s="346">
        <f t="shared" si="155"/>
        <v>0</v>
      </c>
      <c r="AL525" s="346">
        <f>SUM(AL521:AL524)</f>
        <v>0</v>
      </c>
      <c r="AM525" s="407">
        <f>SUM(AM521:AM524)</f>
        <v>0</v>
      </c>
    </row>
    <row r="526" spans="1:41" ht="15.6">
      <c r="B526" s="349" t="s">
        <v>263</v>
      </c>
      <c r="C526" s="345"/>
      <c r="D526" s="350"/>
      <c r="E526" s="334"/>
      <c r="F526" s="334"/>
      <c r="G526" s="334"/>
      <c r="H526" s="334"/>
      <c r="I526" s="334"/>
      <c r="J526" s="334"/>
      <c r="K526" s="334"/>
      <c r="L526" s="334"/>
      <c r="M526" s="334"/>
      <c r="N526" s="334"/>
      <c r="O526" s="300"/>
      <c r="P526" s="334"/>
      <c r="Q526" s="334"/>
      <c r="R526" s="334"/>
      <c r="S526" s="336"/>
      <c r="T526" s="336"/>
      <c r="U526" s="336"/>
      <c r="V526" s="336"/>
      <c r="W526" s="334"/>
      <c r="X526" s="334"/>
      <c r="Y526" s="347">
        <f>Y518*Y520</f>
        <v>0</v>
      </c>
      <c r="Z526" s="347">
        <f t="shared" ref="Z526:AJ526" si="156">Z518*Z520</f>
        <v>0</v>
      </c>
      <c r="AA526" s="347">
        <f>AA518*AA520</f>
        <v>0</v>
      </c>
      <c r="AB526" s="347">
        <f t="shared" si="156"/>
        <v>0</v>
      </c>
      <c r="AC526" s="347">
        <f t="shared" si="156"/>
        <v>0</v>
      </c>
      <c r="AD526" s="347">
        <f>AD518*AD520</f>
        <v>0</v>
      </c>
      <c r="AE526" s="347">
        <f t="shared" si="156"/>
        <v>0</v>
      </c>
      <c r="AF526" s="347">
        <f t="shared" si="156"/>
        <v>0</v>
      </c>
      <c r="AG526" s="347">
        <f t="shared" si="156"/>
        <v>0</v>
      </c>
      <c r="AH526" s="347">
        <f t="shared" si="156"/>
        <v>0</v>
      </c>
      <c r="AI526" s="347">
        <f t="shared" si="156"/>
        <v>0</v>
      </c>
      <c r="AJ526" s="347">
        <f t="shared" si="156"/>
        <v>0</v>
      </c>
      <c r="AK526" s="347">
        <f>AK518*AK520</f>
        <v>0</v>
      </c>
      <c r="AL526" s="347">
        <f>AL518*AL520</f>
        <v>0</v>
      </c>
      <c r="AM526" s="407">
        <f>SUM(Y526:AL526)</f>
        <v>0</v>
      </c>
    </row>
    <row r="527" spans="1:41" ht="15.6">
      <c r="B527" s="349" t="s">
        <v>265</v>
      </c>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f>AM525-AM526</f>
        <v>0</v>
      </c>
    </row>
    <row r="528" spans="1:41" ht="15.6">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7"/>
    </row>
    <row r="529" spans="2:39" ht="15.6">
      <c r="B529" s="349"/>
      <c r="C529" s="345"/>
      <c r="D529" s="350"/>
      <c r="E529" s="334"/>
      <c r="F529" s="334"/>
      <c r="G529" s="334"/>
      <c r="H529" s="334"/>
      <c r="I529" s="334"/>
      <c r="J529" s="334"/>
      <c r="K529" s="334"/>
      <c r="L529" s="334"/>
      <c r="M529" s="334"/>
      <c r="N529" s="334"/>
      <c r="O529" s="300"/>
      <c r="P529" s="334"/>
      <c r="Q529" s="334"/>
      <c r="R529" s="334"/>
      <c r="S529" s="350"/>
      <c r="T529" s="350"/>
      <c r="U529" s="350"/>
      <c r="V529" s="350"/>
      <c r="W529" s="334"/>
      <c r="X529" s="334"/>
      <c r="Y529" s="351"/>
      <c r="Z529" s="351"/>
      <c r="AA529" s="351"/>
      <c r="AB529" s="351"/>
      <c r="AC529" s="351"/>
      <c r="AD529" s="351"/>
      <c r="AE529" s="351"/>
      <c r="AF529" s="351"/>
      <c r="AG529" s="351"/>
      <c r="AH529" s="351"/>
      <c r="AI529" s="351"/>
      <c r="AJ529" s="351"/>
      <c r="AK529" s="351"/>
      <c r="AL529" s="351"/>
      <c r="AM529" s="408"/>
    </row>
    <row r="530" spans="2:39" ht="15">
      <c r="B530" s="324" t="s">
        <v>201</v>
      </c>
      <c r="C530" s="350"/>
      <c r="D530" s="350"/>
      <c r="E530" s="334"/>
      <c r="F530" s="334"/>
      <c r="G530" s="334"/>
      <c r="H530" s="334"/>
      <c r="I530" s="334"/>
      <c r="J530" s="334"/>
      <c r="K530" s="334"/>
      <c r="L530" s="334"/>
      <c r="M530" s="334"/>
      <c r="N530" s="334"/>
      <c r="O530" s="300"/>
      <c r="P530" s="334"/>
      <c r="Q530" s="334"/>
      <c r="R530" s="334"/>
      <c r="S530" s="350"/>
      <c r="T530" s="345"/>
      <c r="U530" s="350"/>
      <c r="V530" s="350"/>
      <c r="W530" s="334"/>
      <c r="X530" s="334"/>
      <c r="Y530" s="291">
        <f>SUMPRODUCT(E411:E515,Y411:Y515)</f>
        <v>810903.94389194495</v>
      </c>
      <c r="Z530" s="291">
        <f>SUMPRODUCT(E411:E515,Z411:Z515)</f>
        <v>585451.6874849993</v>
      </c>
      <c r="AA530" s="291">
        <f>IF(AA410="kW",SUMPRODUCT(N411:N515,P411:P515,AA411:AA515),SUMPRODUCT(E411:E515,AA411:AA515))</f>
        <v>916.14717359727649</v>
      </c>
      <c r="AB530" s="291">
        <f>IF(AB410="kW",SUMPRODUCT(N411:N515,P411:P515,AB411:AB515),SUMPRODUCT(E411:E515,AB411:AB515))</f>
        <v>7920.3689932121615</v>
      </c>
      <c r="AC530" s="291">
        <f>IF(AC410="kW",SUMPRODUCT(N411:N515,P411:P515,AC411:AC515),SUMPRODUCT(E411:E515,AC411:AC515))</f>
        <v>3095.9308220749103</v>
      </c>
      <c r="AD530" s="291">
        <f>IF(AD410="kW",SUMPRODUCT(N411:N515,P411:P515,AD411:AD515),SUMPRODUCT(E411:E515, AD411:AD515))</f>
        <v>0</v>
      </c>
      <c r="AE530" s="291">
        <f>IF(AE410="kW",SUMPRODUCT(N411:N515,P411:P515,AE411:AE515),SUMPRODUCT(E411:E515,AE411:AE515))</f>
        <v>0</v>
      </c>
      <c r="AF530" s="291">
        <f>IF(AF410="kW",SUMPRODUCT(N411:N515,P411:P515,AF411:AF515),SUMPRODUCT(E411:E515,AF411:AF515))</f>
        <v>0</v>
      </c>
      <c r="AG530" s="340">
        <f>'8.  Streetlighting'!F109</f>
        <v>2111.0376000000001</v>
      </c>
      <c r="AH530" s="291">
        <f>IF(AH410="kW",SUMPRODUCT(N411:N515,P411:P515,AH411:AH515),SUMPRODUCT(E411:E515,AH411:AH515))</f>
        <v>0</v>
      </c>
      <c r="AI530" s="291">
        <f>IF(AI410="kW",SUMPRODUCT(N411:N515,P411:P515,AI411:AI515),SUMPRODUCT(E411:E515,AI411:AI515))</f>
        <v>0</v>
      </c>
      <c r="AJ530" s="291">
        <f>IF(AJ410="kW",SUMPRODUCT(N411:N515,P411:P515,AJ411:AJ515),SUMPRODUCT(E411:E515,AJ411:AJ515))</f>
        <v>0</v>
      </c>
      <c r="AK530" s="291">
        <f>IF(AK410="kW",SUMPRODUCT(N411:N515,P411:P515,AK411:AK515),SUMPRODUCT(E411:E515,AK411:AK515))</f>
        <v>0</v>
      </c>
      <c r="AL530" s="291">
        <f>IF(AL410="kW",SUMPRODUCT(N411:N515,P411:P515,AL411:AL515),SUMPRODUCT(E411:E515,AL411:AL515))</f>
        <v>0</v>
      </c>
      <c r="AM530" s="353"/>
    </row>
    <row r="531" spans="2:39" ht="15">
      <c r="B531" s="324" t="s">
        <v>202</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SUMPRODUCT(F411:F515,Y411:Y515)</f>
        <v>769665.96493194485</v>
      </c>
      <c r="Z531" s="291">
        <f>SUMPRODUCT(F411:F515,Z411:Z515)</f>
        <v>485964.62198499922</v>
      </c>
      <c r="AA531" s="291">
        <f>IF(AA410="kW",SUMPRODUCT(N411:N515,Q411:Q515,AA411:AA515),SUMPRODUCT(F411:F515,AA411:AA515))</f>
        <v>916.14717359727649</v>
      </c>
      <c r="AB531" s="291">
        <f>IF(AB410="kW",SUMPRODUCT(N411:N515,Q411:Q515,AB411:AB515),SUMPRODUCT(F411:F515,AB411:AB515))</f>
        <v>7920.3689932121615</v>
      </c>
      <c r="AC531" s="291">
        <f>IF(AC410="kW",SUMPRODUCT(N411:N515,Q411:Q515,AC411:AC515),SUMPRODUCT(F411:F515, AC411:AC515))</f>
        <v>1287.57882207491</v>
      </c>
      <c r="AD531" s="291">
        <f>IF(AD410="kW",SUMPRODUCT(N411:N515,Q411:Q515,AD411:AD515),SUMPRODUCT(F411:F515, AD411:AD515))</f>
        <v>0</v>
      </c>
      <c r="AE531" s="291">
        <f>IF(AE410="kW",SUMPRODUCT(N411:N515,Q411:Q515,AE411:AE515),SUMPRODUCT(F411:F515,AE411:AE515))</f>
        <v>0</v>
      </c>
      <c r="AF531" s="291">
        <f>IF(AF410="kW",SUMPRODUCT(N411:N515,Q411:Q515,AF411:AF515),SUMPRODUCT(F411:F515,AF411:AF515))</f>
        <v>0</v>
      </c>
      <c r="AG531" s="340">
        <f>'8.  Streetlighting'!F110</f>
        <v>2111.0376000000001</v>
      </c>
      <c r="AH531" s="291">
        <f>IF(AH410="kW",SUMPRODUCT(N411:N515,Q411:Q515,AH411:AH515),SUMPRODUCT(F411:F515,AH411:AH515))</f>
        <v>0</v>
      </c>
      <c r="AI531" s="291">
        <f>IF(AI410="kW",SUMPRODUCT(N411:N515,Q411:Q515,AI411:AI515),SUMPRODUCT(F411:F515,AI411:AI515))</f>
        <v>0</v>
      </c>
      <c r="AJ531" s="291">
        <f>IF(AJ410="kW",SUMPRODUCT(N411:N515,Q411:Q515,AJ411:AJ515),SUMPRODUCT(F411:F515,AJ411:AJ515))</f>
        <v>0</v>
      </c>
      <c r="AK531" s="291">
        <f>IF(AK410="kW",SUMPRODUCT(N411:N515,Q411:Q515,AK411:AK515),SUMPRODUCT(F411:F515,AK411:AK515))</f>
        <v>0</v>
      </c>
      <c r="AL531" s="291">
        <f>IF(AL410="kW",SUMPRODUCT(N411:N515,Q411:Q515,AL411:AL515),SUMPRODUCT(F411:F515,AL411:AL515))</f>
        <v>0</v>
      </c>
      <c r="AM531" s="337"/>
    </row>
    <row r="532" spans="2:39" ht="15">
      <c r="B532" s="324" t="s">
        <v>203</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SUMPRODUCT(G411:G515,Y411:Y515)</f>
        <v>765574.14724874473</v>
      </c>
      <c r="Z532" s="291">
        <f>SUMPRODUCT(G411:G515,Z411:Z515)</f>
        <v>356486.87797091558</v>
      </c>
      <c r="AA532" s="291">
        <f>IF(AA410="kW",SUMPRODUCT(N411:N515,R411:R515,AA411:AA515),SUMPRODUCT(G411:G515,AA411:AA515))</f>
        <v>898.73775210779547</v>
      </c>
      <c r="AB532" s="291">
        <f>IF(AB410="kW",SUMPRODUCT(N411:N515,R411:R515,AB411:AB515),SUMPRODUCT(G411:G515,AB411:AB515))</f>
        <v>7905.1406860432917</v>
      </c>
      <c r="AC532" s="291">
        <f>IF(AC410="kW",SUMPRODUCT(N411:N515,R411:R515,AC411:AC515),SUMPRODUCT(G411:G515, AC411:AC515))</f>
        <v>1270.2080210879938</v>
      </c>
      <c r="AD532" s="291">
        <f>IF(AD410="kW",SUMPRODUCT(N411:N515,R411:R515,AD411:AD515),SUMPRODUCT(G411:G515, AD411:AD515))</f>
        <v>0</v>
      </c>
      <c r="AE532" s="291">
        <f>IF(AE410="kW",SUMPRODUCT(N411:N515,R411:R515,AE411:AE515),SUMPRODUCT(G411:G515,AE411:AE515))</f>
        <v>0</v>
      </c>
      <c r="AF532" s="291">
        <f>IF(AF410="kW",SUMPRODUCT(N411:N515,R411:R515,AF411:AF515),SUMPRODUCT(G411:G515,AF411:AF515))</f>
        <v>0</v>
      </c>
      <c r="AG532" s="340">
        <f>'8.  Streetlighting'!F111</f>
        <v>2111.0376000000001</v>
      </c>
      <c r="AH532" s="291">
        <f>IF(AH410="kW",SUMPRODUCT(N411:N515,R411:R515,AH411:AH515),SUMPRODUCT(G411:G515,AH411:AH515))</f>
        <v>0</v>
      </c>
      <c r="AI532" s="291">
        <f>IF(AI410="kW",SUMPRODUCT(N411:N515,R411:R515,AI411:AI515),SUMPRODUCT(G411:G515,AI411:AI515))</f>
        <v>0</v>
      </c>
      <c r="AJ532" s="291">
        <f>IF(AJ410="kW",SUMPRODUCT(N411:N515,R411:R515,AJ411:AJ515),SUMPRODUCT(G411:G515,AJ411:AJ515))</f>
        <v>0</v>
      </c>
      <c r="AK532" s="291">
        <f>IF(AK410="kW",SUMPRODUCT(N411:N515,R411:R515,AK411:AK515),SUMPRODUCT(G411:G515,AK411:AK515))</f>
        <v>0</v>
      </c>
      <c r="AL532" s="291">
        <f>IF(AL410="kW",SUMPRODUCT(N411:N515,R411:R515,AL411:AL515),SUMPRODUCT(G411:G515,AL411:AL515))</f>
        <v>0</v>
      </c>
      <c r="AM532" s="337"/>
    </row>
    <row r="533" spans="2:39" ht="15">
      <c r="B533" s="324" t="s">
        <v>204</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SUMPRODUCT(H411:H515,Y411:Y515)</f>
        <v>0</v>
      </c>
      <c r="Z533" s="291">
        <f>SUMPRODUCT(H411:H515,Z411:Z515)</f>
        <v>0</v>
      </c>
      <c r="AA533" s="291">
        <f>IF(AA410="kW",SUMPRODUCT(N411:N515,S411:S515,AA411:AA515),SUMPRODUCT(H411:H515,AA411:AA515))</f>
        <v>0</v>
      </c>
      <c r="AB533" s="291">
        <f>IF(AB410="kW",SUMPRODUCT(N411:N515,S411:S515,AB411:AB515),SUMPRODUCT(H411:H515,AB411:AB515))</f>
        <v>0</v>
      </c>
      <c r="AC533" s="291">
        <f>IF(AC410="kW",SUMPRODUCT(N411:N515,S411:S515,AC411:AC515),SUMPRODUCT(H411:H515, AC411:AC515))</f>
        <v>0</v>
      </c>
      <c r="AD533" s="291">
        <f>IF(AD410="kW",SUMPRODUCT(N411:N515,S411:S515,AD411:AD515),SUMPRODUCT(H411:H515, AD411:AD515))</f>
        <v>0</v>
      </c>
      <c r="AE533" s="291">
        <f>IF(AE410="kW",SUMPRODUCT(N411:N515,S411:S515,AE411:AE515),SUMPRODUCT(H411:H515,AE411:AE515))</f>
        <v>0</v>
      </c>
      <c r="AF533" s="291">
        <f>IF(AF410="kW",SUMPRODUCT(N411:N515,S411:S515,AF411:AF515),SUMPRODUCT(H411:H515,AF411:AF515))</f>
        <v>0</v>
      </c>
      <c r="AG533" s="340">
        <f>'8.  Streetlighting'!F225</f>
        <v>0</v>
      </c>
      <c r="AH533" s="291">
        <f>IF(AH410="kW",SUMPRODUCT(N411:N515,S411:S515,AH411:AH515),SUMPRODUCT(H411:H515,AH411:AH515))</f>
        <v>0</v>
      </c>
      <c r="AI533" s="291">
        <f>IF(AI410="kW",SUMPRODUCT(N411:N515,S411:S515,AI411:AI515),SUMPRODUCT(H411:H515,AI411:AI515))</f>
        <v>0</v>
      </c>
      <c r="AJ533" s="291">
        <f>IF(AJ410="kW",SUMPRODUCT(N411:N515,S411:S515,AJ411:AJ515),SUMPRODUCT(H411:H515,AJ411:AJ515))</f>
        <v>0</v>
      </c>
      <c r="AK533" s="291">
        <f>IF(AK410="kW",SUMPRODUCT(N411:N515,S411:S515,AK411:AK515),SUMPRODUCT(H411:H515,AK411:AK515))</f>
        <v>0</v>
      </c>
      <c r="AL533" s="291">
        <f>IF(AL410="kW",SUMPRODUCT(N411:N515,S411:S515,AL411:AL515),SUMPRODUCT(H411:H515,AL411:AL515))</f>
        <v>0</v>
      </c>
      <c r="AM533" s="337"/>
    </row>
    <row r="534" spans="2:39" ht="15">
      <c r="B534" s="324" t="s">
        <v>205</v>
      </c>
      <c r="C534" s="356"/>
      <c r="D534" s="279"/>
      <c r="E534" s="279"/>
      <c r="F534" s="279"/>
      <c r="G534" s="279"/>
      <c r="H534" s="279"/>
      <c r="I534" s="279"/>
      <c r="J534" s="279"/>
      <c r="K534" s="279"/>
      <c r="L534" s="279"/>
      <c r="M534" s="279"/>
      <c r="N534" s="279"/>
      <c r="O534" s="357"/>
      <c r="P534" s="279"/>
      <c r="Q534" s="279"/>
      <c r="R534" s="279"/>
      <c r="S534" s="304"/>
      <c r="T534" s="309"/>
      <c r="U534" s="309"/>
      <c r="V534" s="279"/>
      <c r="W534" s="279"/>
      <c r="X534" s="309"/>
      <c r="Y534" s="291">
        <f>SUMPRODUCT(I411:I515,Y411:Y515)</f>
        <v>0</v>
      </c>
      <c r="Z534" s="291">
        <f>SUMPRODUCT(I411:I515,Z411:Z515)</f>
        <v>0</v>
      </c>
      <c r="AA534" s="291">
        <f>IF(AA410="kW",SUMPRODUCT(N411:N515,T411:T515,AA411:AA515),SUMPRODUCT(I411:I515,AA411:AA515))</f>
        <v>0</v>
      </c>
      <c r="AB534" s="291">
        <f>IF(AB410="kW",SUMPRODUCT(N411:N515,T411:T515,AB411:AB515),SUMPRODUCT(I411:I515,AB411:AB515))</f>
        <v>0</v>
      </c>
      <c r="AC534" s="291">
        <f>IF(AC410="kW",SUMPRODUCT(N411:N515,T411:T515,AC411:AC515),SUMPRODUCT(I411:I515, AC411:AC515))</f>
        <v>0</v>
      </c>
      <c r="AD534" s="291">
        <f>IF(AD410="kW",SUMPRODUCT(N411:N515,T411:T515,AD411:AD515),SUMPRODUCT(I411:I515, AD411:AD515))</f>
        <v>0</v>
      </c>
      <c r="AE534" s="291">
        <f>IF(AE410="kW",SUMPRODUCT(N411:N515,T411:T515,AE411:AE515),SUMPRODUCT(I411:I515,AE411:AE515))</f>
        <v>0</v>
      </c>
      <c r="AF534" s="291">
        <f>IF(AF410="kW",SUMPRODUCT(N411:N515,T411:T515,AF411:AF515),SUMPRODUCT(I411:I515,AF411:AF515))</f>
        <v>0</v>
      </c>
      <c r="AG534" s="291">
        <f>IF(AG410="kW",SUMPRODUCT(N411:N515,T411:T515,AG411:AG515),SUMPRODUCT(I411:I515,AG411:AG515))</f>
        <v>0</v>
      </c>
      <c r="AH534" s="291">
        <f>IF(AH410="kW",SUMPRODUCT(N411:N515,T411:T515,AH411:AH515),SUMPRODUCT(I411:I515,AH411:AH515))</f>
        <v>0</v>
      </c>
      <c r="AI534" s="291">
        <f>IF(AI410="kW",SUMPRODUCT(N411:N515,T411:T515,AI411:AI515),SUMPRODUCT(I411:I515,AI411:AI515))</f>
        <v>0</v>
      </c>
      <c r="AJ534" s="291">
        <f>IF(AJ410="kW",SUMPRODUCT(N411:N515,T411:T515,AJ411:AJ515),SUMPRODUCT(I411:I515,AJ411:AJ515))</f>
        <v>0</v>
      </c>
      <c r="AK534" s="291">
        <f>IF(AK410="kW",SUMPRODUCT(N411:N515,T411:T515,AK411:AK515),SUMPRODUCT(I411:I515,AK411:AK515))</f>
        <v>0</v>
      </c>
      <c r="AL534" s="291">
        <f>IF(AL410="kW",SUMPRODUCT(N411:N515,T411:T515,AL411:AL515),SUMPRODUCT(I411:I515,AL411:AL515))</f>
        <v>0</v>
      </c>
      <c r="AM534" s="337"/>
    </row>
    <row r="535" spans="2:39" ht="15">
      <c r="B535" s="381" t="s">
        <v>206</v>
      </c>
      <c r="C535" s="359"/>
      <c r="D535" s="384"/>
      <c r="E535" s="384"/>
      <c r="F535" s="384"/>
      <c r="G535" s="384"/>
      <c r="H535" s="384"/>
      <c r="I535" s="384"/>
      <c r="J535" s="384"/>
      <c r="K535" s="384"/>
      <c r="L535" s="384"/>
      <c r="M535" s="384"/>
      <c r="N535" s="384"/>
      <c r="O535" s="383"/>
      <c r="P535" s="384"/>
      <c r="Q535" s="384"/>
      <c r="R535" s="384"/>
      <c r="S535" s="364"/>
      <c r="T535" s="385"/>
      <c r="U535" s="385"/>
      <c r="V535" s="384"/>
      <c r="W535" s="384"/>
      <c r="X535" s="385"/>
      <c r="Y535" s="326">
        <f>SUMPRODUCT(J411:J515,Y411:Y515)</f>
        <v>0</v>
      </c>
      <c r="Z535" s="326">
        <f>SUMPRODUCT(J411:J515,Z411:Z515)</f>
        <v>0</v>
      </c>
      <c r="AA535" s="326">
        <f>IF(AA410="kW",SUMPRODUCT(N411:N515,U411:U515,AA411:AA515),SUMPRODUCT(J411:J515,AA411:AA515))</f>
        <v>0</v>
      </c>
      <c r="AB535" s="326">
        <f>IF(AB410="kW",SUMPRODUCT(N411:N515,U411:U515,AB411:AB515),SUMPRODUCT(J411:J515,AB411:AB515))</f>
        <v>0</v>
      </c>
      <c r="AC535" s="326">
        <f>IF(AC410="kW",SUMPRODUCT(N411:N515,U411:U515,AC411:AC515),SUMPRODUCT(J411:J515, AC411:AC515))</f>
        <v>0</v>
      </c>
      <c r="AD535" s="326">
        <f>IF(AD410="kW",SUMPRODUCT(N411:N515,U411:U515,AD411:AD515),SUMPRODUCT(J411:J515, AD411:AD515))</f>
        <v>0</v>
      </c>
      <c r="AE535" s="326">
        <f>IF(AE410="kW",SUMPRODUCT(N411:N515,U411:U515,AE411:AE515),SUMPRODUCT(J411:J515,AE411:AE515))</f>
        <v>0</v>
      </c>
      <c r="AF535" s="326">
        <f>IF(AF410="kW",SUMPRODUCT(N411:N515,U411:U515,AF411:AF515),SUMPRODUCT(J411:J515,AF411:AF515))</f>
        <v>0</v>
      </c>
      <c r="AG535" s="326">
        <f>IF(AG410="kW",SUMPRODUCT(N411:N515,U411:U515,AG411:AG515),SUMPRODUCT(J411:J515,AG411:AG515))</f>
        <v>0</v>
      </c>
      <c r="AH535" s="326">
        <f>IF(AH410="kW",SUMPRODUCT(N411:N515,U411:U515,AH411:AH515),SUMPRODUCT(J411:J515,AH411:AH515))</f>
        <v>0</v>
      </c>
      <c r="AI535" s="326">
        <f>IF(AI410="kW",SUMPRODUCT(N411:N515,U411:U515,AI411:AI515),SUMPRODUCT(J411:J515,AI411:AI515))</f>
        <v>0</v>
      </c>
      <c r="AJ535" s="326">
        <f>IF(AJ410="kW",SUMPRODUCT(N411:N515,U411:U515,AJ411:AJ515),SUMPRODUCT(J411:J515,AJ411:AJ515))</f>
        <v>0</v>
      </c>
      <c r="AK535" s="326">
        <f>IF(AK410="kW",SUMPRODUCT(N411:N515,U411:U515,AK411:AK515),SUMPRODUCT(J411:J515,AK411:AK515))</f>
        <v>0</v>
      </c>
      <c r="AL535" s="326">
        <f>IF(AL410="kW",SUMPRODUCT(N411:N515,U411:U515,AL411:AL515),SUMPRODUCT(J411:J515,AL411:AL515))</f>
        <v>0</v>
      </c>
      <c r="AM535" s="386"/>
    </row>
    <row r="536" spans="2:39" ht="22.5" customHeight="1">
      <c r="B536" s="368" t="s">
        <v>741</v>
      </c>
      <c r="C536" s="387"/>
      <c r="D536" s="388"/>
      <c r="E536" s="388"/>
      <c r="F536" s="388"/>
      <c r="G536" s="388"/>
      <c r="H536" s="388"/>
      <c r="I536" s="388"/>
      <c r="J536" s="388"/>
      <c r="K536" s="388"/>
      <c r="L536" s="388"/>
      <c r="M536" s="388"/>
      <c r="N536" s="388"/>
      <c r="O536" s="388"/>
      <c r="P536" s="388"/>
      <c r="Q536" s="388"/>
      <c r="R536" s="388"/>
      <c r="S536" s="371"/>
      <c r="T536" s="372"/>
      <c r="U536" s="388"/>
      <c r="V536" s="388"/>
      <c r="W536" s="388"/>
      <c r="X536" s="388"/>
      <c r="Y536" s="409"/>
      <c r="Z536" s="409"/>
      <c r="AA536" s="409"/>
      <c r="AB536" s="409"/>
      <c r="AC536" s="409"/>
      <c r="AD536" s="409"/>
      <c r="AE536" s="409"/>
      <c r="AF536" s="409"/>
      <c r="AG536" s="409"/>
      <c r="AH536" s="409"/>
      <c r="AI536" s="409"/>
      <c r="AJ536" s="409"/>
      <c r="AK536" s="409"/>
      <c r="AL536" s="409"/>
      <c r="AM536" s="389"/>
    </row>
    <row r="538" spans="2:39" ht="14.4">
      <c r="B538" s="595" t="s">
        <v>525</v>
      </c>
    </row>
  </sheetData>
  <sheetProtection formatCells="0" formatColumns="0" formatRows="0" insertColumns="0" insertRows="0" insertHyperlinks="0" deleteColumns="0" deleteRows="0" sort="0" autoFilter="0" pivotTables="0"/>
  <mergeCells count="33">
    <mergeCell ref="Y278:AM278"/>
    <mergeCell ref="Y408:AM408"/>
    <mergeCell ref="B278:B279"/>
    <mergeCell ref="C278:C279"/>
    <mergeCell ref="E278:M278"/>
    <mergeCell ref="N278:N279"/>
    <mergeCell ref="P278:X278"/>
    <mergeCell ref="B408:B409"/>
    <mergeCell ref="C408:C409"/>
    <mergeCell ref="E408:M408"/>
    <mergeCell ref="N408:N409"/>
    <mergeCell ref="P408:X408"/>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7"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7" location="'4.  2011-2014 LRAM'!A1" display="Return to top"/>
    <hyperlink ref="B538"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41"/>
  <sheetViews>
    <sheetView topLeftCell="A129" zoomScale="90" zoomScaleNormal="90" workbookViewId="0">
      <pane xSplit="2" topLeftCell="C1" activePane="topRight" state="frozen"/>
      <selection pane="topRight" activeCell="Q136" sqref="Q136"/>
    </sheetView>
  </sheetViews>
  <sheetFormatPr defaultColWidth="9.109375" defaultRowHeight="14.4" outlineLevelRow="1" outlineLevelCol="1"/>
  <cols>
    <col min="1" max="1" width="4.44140625" style="522" customWidth="1"/>
    <col min="2" max="2" width="44.109375" style="427" customWidth="1"/>
    <col min="3" max="3" width="13.44140625" style="427" customWidth="1"/>
    <col min="4" max="4" width="17" style="427" customWidth="1"/>
    <col min="5" max="5" width="11.33203125" style="427" bestFit="1" customWidth="1" outlineLevel="1"/>
    <col min="6" max="13" width="10.109375" style="427" bestFit="1" customWidth="1" outlineLevel="1"/>
    <col min="14" max="14" width="13.44140625" style="427" customWidth="1" outlineLevel="1"/>
    <col min="15" max="15" width="15.6640625" style="427" customWidth="1"/>
    <col min="16" max="24" width="9.109375" style="427" customWidth="1" outlineLevel="1"/>
    <col min="25" max="25" width="16.4414062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4.44140625" style="427" customWidth="1"/>
    <col min="40" max="40" width="11.6640625" style="427" customWidth="1"/>
    <col min="41" max="16384" width="9.109375" style="427"/>
  </cols>
  <sheetData>
    <row r="13" spans="2:39" ht="15" thickBot="1"/>
    <row r="14" spans="2:39" ht="26.25" customHeight="1" thickBot="1">
      <c r="B14" s="852"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52"/>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52"/>
      <c r="C16" s="849" t="s">
        <v>550</v>
      </c>
      <c r="D16" s="85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52" t="s">
        <v>504</v>
      </c>
      <c r="C18" s="853" t="s">
        <v>692</v>
      </c>
      <c r="D18" s="853"/>
      <c r="E18" s="853"/>
      <c r="F18" s="853"/>
      <c r="G18" s="853"/>
      <c r="H18" s="853"/>
      <c r="I18" s="853"/>
      <c r="J18" s="853"/>
      <c r="K18" s="853"/>
      <c r="L18" s="853"/>
      <c r="M18" s="853"/>
      <c r="N18" s="853"/>
      <c r="O18" s="853"/>
      <c r="P18" s="853"/>
      <c r="Q18" s="853"/>
      <c r="R18" s="853"/>
      <c r="S18" s="853"/>
      <c r="T18" s="853"/>
      <c r="U18" s="853"/>
      <c r="V18" s="853"/>
      <c r="W18" s="853"/>
      <c r="X18" s="853"/>
      <c r="Y18" s="606"/>
      <c r="Z18" s="606"/>
      <c r="AA18" s="606"/>
      <c r="AB18" s="606"/>
      <c r="AC18" s="606"/>
      <c r="AD18" s="606"/>
      <c r="AE18" s="270"/>
      <c r="AF18" s="265"/>
      <c r="AG18" s="265"/>
      <c r="AH18" s="265"/>
      <c r="AI18" s="265"/>
      <c r="AJ18" s="265"/>
      <c r="AK18" s="265"/>
      <c r="AL18" s="265"/>
      <c r="AM18" s="265"/>
    </row>
    <row r="19" spans="2:39" ht="45.75" customHeight="1">
      <c r="B19" s="852"/>
      <c r="C19" s="853" t="s">
        <v>573</v>
      </c>
      <c r="D19" s="853"/>
      <c r="E19" s="853"/>
      <c r="F19" s="853"/>
      <c r="G19" s="853"/>
      <c r="H19" s="853"/>
      <c r="I19" s="853"/>
      <c r="J19" s="853"/>
      <c r="K19" s="853"/>
      <c r="L19" s="853"/>
      <c r="M19" s="853"/>
      <c r="N19" s="853"/>
      <c r="O19" s="853"/>
      <c r="P19" s="853"/>
      <c r="Q19" s="853"/>
      <c r="R19" s="853"/>
      <c r="S19" s="853"/>
      <c r="T19" s="853"/>
      <c r="U19" s="853"/>
      <c r="V19" s="853"/>
      <c r="W19" s="853"/>
      <c r="X19" s="853"/>
      <c r="Y19" s="606"/>
      <c r="Z19" s="606"/>
      <c r="AA19" s="606"/>
      <c r="AB19" s="606"/>
      <c r="AC19" s="606"/>
      <c r="AD19" s="606"/>
      <c r="AE19" s="270"/>
      <c r="AF19" s="265"/>
      <c r="AG19" s="265"/>
      <c r="AH19" s="265"/>
      <c r="AI19" s="265"/>
      <c r="AJ19" s="265"/>
      <c r="AK19" s="265"/>
      <c r="AL19" s="265"/>
      <c r="AM19" s="265"/>
    </row>
    <row r="20" spans="2:39" ht="62.25" customHeight="1">
      <c r="B20" s="273"/>
      <c r="C20" s="853" t="s">
        <v>571</v>
      </c>
      <c r="D20" s="853"/>
      <c r="E20" s="853"/>
      <c r="F20" s="853"/>
      <c r="G20" s="853"/>
      <c r="H20" s="853"/>
      <c r="I20" s="853"/>
      <c r="J20" s="853"/>
      <c r="K20" s="853"/>
      <c r="L20" s="853"/>
      <c r="M20" s="853"/>
      <c r="N20" s="853"/>
      <c r="O20" s="853"/>
      <c r="P20" s="853"/>
      <c r="Q20" s="853"/>
      <c r="R20" s="853"/>
      <c r="S20" s="853"/>
      <c r="T20" s="853"/>
      <c r="U20" s="853"/>
      <c r="V20" s="853"/>
      <c r="W20" s="853"/>
      <c r="X20" s="853"/>
      <c r="Y20" s="606"/>
      <c r="Z20" s="606"/>
      <c r="AA20" s="606"/>
      <c r="AB20" s="606"/>
      <c r="AC20" s="606"/>
      <c r="AD20" s="606"/>
      <c r="AE20" s="428"/>
      <c r="AF20" s="265"/>
      <c r="AG20" s="265"/>
      <c r="AH20" s="265"/>
      <c r="AI20" s="265"/>
      <c r="AJ20" s="265"/>
      <c r="AK20" s="265"/>
      <c r="AL20" s="265"/>
      <c r="AM20" s="265"/>
    </row>
    <row r="21" spans="2:39" ht="37.5" customHeight="1">
      <c r="B21" s="273"/>
      <c r="C21" s="853" t="s">
        <v>636</v>
      </c>
      <c r="D21" s="853"/>
      <c r="E21" s="853"/>
      <c r="F21" s="853"/>
      <c r="G21" s="853"/>
      <c r="H21" s="853"/>
      <c r="I21" s="853"/>
      <c r="J21" s="853"/>
      <c r="K21" s="853"/>
      <c r="L21" s="853"/>
      <c r="M21" s="853"/>
      <c r="N21" s="853"/>
      <c r="O21" s="853"/>
      <c r="P21" s="853"/>
      <c r="Q21" s="853"/>
      <c r="R21" s="853"/>
      <c r="S21" s="853"/>
      <c r="T21" s="853"/>
      <c r="U21" s="853"/>
      <c r="V21" s="853"/>
      <c r="W21" s="853"/>
      <c r="X21" s="853"/>
      <c r="Y21" s="606"/>
      <c r="Z21" s="606"/>
      <c r="AA21" s="606"/>
      <c r="AB21" s="606"/>
      <c r="AC21" s="606"/>
      <c r="AD21" s="606"/>
      <c r="AE21" s="276"/>
      <c r="AF21" s="265"/>
      <c r="AG21" s="265"/>
      <c r="AH21" s="265"/>
      <c r="AI21" s="265"/>
      <c r="AJ21" s="265"/>
      <c r="AK21" s="265"/>
      <c r="AL21" s="265"/>
      <c r="AM21" s="265"/>
    </row>
    <row r="22" spans="2:39" ht="54.75" customHeight="1">
      <c r="B22" s="273"/>
      <c r="C22" s="853" t="s">
        <v>621</v>
      </c>
      <c r="D22" s="853"/>
      <c r="E22" s="853"/>
      <c r="F22" s="853"/>
      <c r="G22" s="853"/>
      <c r="H22" s="853"/>
      <c r="I22" s="853"/>
      <c r="J22" s="853"/>
      <c r="K22" s="853"/>
      <c r="L22" s="853"/>
      <c r="M22" s="853"/>
      <c r="N22" s="853"/>
      <c r="O22" s="853"/>
      <c r="P22" s="853"/>
      <c r="Q22" s="853"/>
      <c r="R22" s="853"/>
      <c r="S22" s="853"/>
      <c r="T22" s="853"/>
      <c r="U22" s="853"/>
      <c r="V22" s="853"/>
      <c r="W22" s="853"/>
      <c r="X22" s="853"/>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52"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52"/>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4" t="s">
        <v>211</v>
      </c>
      <c r="C34" s="856" t="s">
        <v>33</v>
      </c>
      <c r="D34" s="284" t="s">
        <v>421</v>
      </c>
      <c r="E34" s="858" t="s">
        <v>209</v>
      </c>
      <c r="F34" s="859"/>
      <c r="G34" s="859"/>
      <c r="H34" s="859"/>
      <c r="I34" s="859"/>
      <c r="J34" s="859"/>
      <c r="K34" s="859"/>
      <c r="L34" s="859"/>
      <c r="M34" s="860"/>
      <c r="N34" s="864" t="s">
        <v>213</v>
      </c>
      <c r="O34" s="284" t="s">
        <v>422</v>
      </c>
      <c r="P34" s="858" t="s">
        <v>212</v>
      </c>
      <c r="Q34" s="859"/>
      <c r="R34" s="859"/>
      <c r="S34" s="859"/>
      <c r="T34" s="859"/>
      <c r="U34" s="859"/>
      <c r="V34" s="859"/>
      <c r="W34" s="859"/>
      <c r="X34" s="860"/>
      <c r="Y34" s="861" t="s">
        <v>243</v>
      </c>
      <c r="Z34" s="862"/>
      <c r="AA34" s="862"/>
      <c r="AB34" s="862"/>
      <c r="AC34" s="862"/>
      <c r="AD34" s="862"/>
      <c r="AE34" s="862"/>
      <c r="AF34" s="862"/>
      <c r="AG34" s="862"/>
      <c r="AH34" s="862"/>
      <c r="AI34" s="862"/>
      <c r="AJ34" s="862"/>
      <c r="AK34" s="862"/>
      <c r="AL34" s="862"/>
      <c r="AM34" s="863"/>
    </row>
    <row r="35" spans="1:39" ht="65.25" customHeight="1">
      <c r="B35" s="855"/>
      <c r="C35" s="857"/>
      <c r="D35" s="285">
        <v>2015</v>
      </c>
      <c r="E35" s="285">
        <v>2016</v>
      </c>
      <c r="F35" s="285">
        <v>2017</v>
      </c>
      <c r="G35" s="285">
        <v>2018</v>
      </c>
      <c r="H35" s="285">
        <v>2019</v>
      </c>
      <c r="I35" s="285">
        <v>2020</v>
      </c>
      <c r="J35" s="285">
        <v>2021</v>
      </c>
      <c r="K35" s="285">
        <v>2022</v>
      </c>
      <c r="L35" s="285">
        <v>2023</v>
      </c>
      <c r="M35" s="429">
        <v>2024</v>
      </c>
      <c r="N35" s="86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999 kW</v>
      </c>
      <c r="AB35" s="285" t="str">
        <f>'1.  LRAMVA Summary'!G52</f>
        <v>Intermediate</v>
      </c>
      <c r="AC35" s="285" t="str">
        <f>'1.  LRAMVA Summary'!H52</f>
        <v>Large Use</v>
      </c>
      <c r="AD35" s="285" t="str">
        <f>'1.  LRAMVA Summary'!I52</f>
        <v>Embedded Distributor</v>
      </c>
      <c r="AE35" s="285" t="str">
        <f>'1.  LRAMVA Summary'!J52</f>
        <v>Unmetered Scattered Load</v>
      </c>
      <c r="AF35" s="285" t="str">
        <f>'1.  LRAMVA Summary'!K52</f>
        <v>Sentinel Lighting</v>
      </c>
      <c r="AG35" s="285" t="str">
        <f>'1.  LRAMVA Summary'!L52</f>
        <v>Street Lighting</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t="str">
        <f>'1.  LRAMVA Summary'!L53</f>
        <v>kW</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v>110197</v>
      </c>
      <c r="E38" s="295">
        <v>109167</v>
      </c>
      <c r="F38" s="295">
        <v>109167</v>
      </c>
      <c r="G38" s="295"/>
      <c r="H38" s="295"/>
      <c r="I38" s="295"/>
      <c r="J38" s="295"/>
      <c r="K38" s="295"/>
      <c r="L38" s="295"/>
      <c r="M38" s="295"/>
      <c r="N38" s="291"/>
      <c r="O38" s="295">
        <v>7</v>
      </c>
      <c r="P38" s="295">
        <v>7</v>
      </c>
      <c r="Q38" s="295">
        <v>7</v>
      </c>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5" outlineLevel="1">
      <c r="B39" s="294" t="s">
        <v>267</v>
      </c>
      <c r="C39" s="291" t="s">
        <v>163</v>
      </c>
      <c r="D39" s="295">
        <v>2245</v>
      </c>
      <c r="E39" s="295">
        <v>2217</v>
      </c>
      <c r="F39" s="295">
        <v>2217</v>
      </c>
      <c r="G39" s="295"/>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v>314138</v>
      </c>
      <c r="E41" s="295">
        <v>308535</v>
      </c>
      <c r="F41" s="295">
        <v>308535</v>
      </c>
      <c r="G41" s="295"/>
      <c r="H41" s="295"/>
      <c r="I41" s="295"/>
      <c r="J41" s="295"/>
      <c r="K41" s="295"/>
      <c r="L41" s="295"/>
      <c r="M41" s="295"/>
      <c r="N41" s="291"/>
      <c r="O41" s="295">
        <v>21</v>
      </c>
      <c r="P41" s="295">
        <v>21</v>
      </c>
      <c r="Q41" s="295">
        <v>21</v>
      </c>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5" outlineLevel="1">
      <c r="B42" s="294" t="s">
        <v>267</v>
      </c>
      <c r="C42" s="291" t="s">
        <v>163</v>
      </c>
      <c r="D42" s="295">
        <v>725</v>
      </c>
      <c r="E42" s="295">
        <v>719</v>
      </c>
      <c r="F42" s="295">
        <v>719</v>
      </c>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v>38491</v>
      </c>
      <c r="E44" s="295">
        <v>38491</v>
      </c>
      <c r="F44" s="295">
        <v>38491</v>
      </c>
      <c r="G44" s="295"/>
      <c r="H44" s="295"/>
      <c r="I44" s="295"/>
      <c r="J44" s="295"/>
      <c r="K44" s="295"/>
      <c r="L44" s="295"/>
      <c r="M44" s="295"/>
      <c r="N44" s="291"/>
      <c r="O44" s="295">
        <v>6</v>
      </c>
      <c r="P44" s="295">
        <v>6</v>
      </c>
      <c r="Q44" s="295">
        <v>6</v>
      </c>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5"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679</v>
      </c>
      <c r="C47" s="291" t="s">
        <v>25</v>
      </c>
      <c r="D47" s="295">
        <v>165711</v>
      </c>
      <c r="E47" s="295">
        <v>165711</v>
      </c>
      <c r="F47" s="295">
        <v>165711</v>
      </c>
      <c r="G47" s="295"/>
      <c r="H47" s="295"/>
      <c r="I47" s="295"/>
      <c r="J47" s="295"/>
      <c r="K47" s="295"/>
      <c r="L47" s="295"/>
      <c r="M47" s="295"/>
      <c r="N47" s="291"/>
      <c r="O47" s="295">
        <v>86</v>
      </c>
      <c r="P47" s="295">
        <v>86</v>
      </c>
      <c r="Q47" s="295">
        <v>86</v>
      </c>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5" outlineLevel="1">
      <c r="B48" s="294" t="s">
        <v>743</v>
      </c>
      <c r="C48" s="291" t="s">
        <v>163</v>
      </c>
      <c r="D48" s="295">
        <v>3308</v>
      </c>
      <c r="E48" s="295">
        <v>3308</v>
      </c>
      <c r="F48" s="295">
        <v>3308</v>
      </c>
      <c r="G48" s="295"/>
      <c r="H48" s="295"/>
      <c r="I48" s="295"/>
      <c r="J48" s="295"/>
      <c r="K48" s="295"/>
      <c r="L48" s="295"/>
      <c r="M48" s="295"/>
      <c r="N48" s="468"/>
      <c r="O48" s="295">
        <v>2</v>
      </c>
      <c r="P48" s="295">
        <v>2</v>
      </c>
      <c r="Q48" s="295">
        <v>2</v>
      </c>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16853</v>
      </c>
      <c r="E50" s="295">
        <v>16853</v>
      </c>
      <c r="F50" s="295">
        <v>16853</v>
      </c>
      <c r="G50" s="295"/>
      <c r="H50" s="295"/>
      <c r="I50" s="295"/>
      <c r="J50" s="295"/>
      <c r="K50" s="295"/>
      <c r="L50" s="295"/>
      <c r="M50" s="295"/>
      <c r="N50" s="291"/>
      <c r="O50" s="295">
        <v>5</v>
      </c>
      <c r="P50" s="295">
        <v>5</v>
      </c>
      <c r="Q50" s="295">
        <v>5</v>
      </c>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 outlineLevel="1">
      <c r="B51" s="294" t="s">
        <v>743</v>
      </c>
      <c r="C51" s="291" t="s">
        <v>163</v>
      </c>
      <c r="D51" s="295">
        <v>34777</v>
      </c>
      <c r="E51" s="295">
        <v>34777</v>
      </c>
      <c r="F51" s="295">
        <v>34777</v>
      </c>
      <c r="G51" s="295"/>
      <c r="H51" s="295"/>
      <c r="I51" s="295"/>
      <c r="J51" s="295"/>
      <c r="K51" s="295"/>
      <c r="L51" s="295"/>
      <c r="M51" s="295"/>
      <c r="N51" s="468"/>
      <c r="O51" s="295">
        <v>2</v>
      </c>
      <c r="P51" s="295">
        <v>2</v>
      </c>
      <c r="Q51" s="295">
        <v>2</v>
      </c>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v>498894</v>
      </c>
      <c r="E54" s="295">
        <v>498894</v>
      </c>
      <c r="F54" s="295">
        <v>498894</v>
      </c>
      <c r="G54" s="295"/>
      <c r="H54" s="295"/>
      <c r="I54" s="295"/>
      <c r="J54" s="295"/>
      <c r="K54" s="295"/>
      <c r="L54" s="295"/>
      <c r="M54" s="295"/>
      <c r="N54" s="295">
        <v>12</v>
      </c>
      <c r="O54" s="295">
        <v>106</v>
      </c>
      <c r="P54" s="295">
        <v>106</v>
      </c>
      <c r="Q54" s="295">
        <v>106</v>
      </c>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5" outlineLevel="1">
      <c r="B55" s="294" t="s">
        <v>743</v>
      </c>
      <c r="C55" s="291" t="s">
        <v>163</v>
      </c>
      <c r="D55" s="295">
        <v>33571</v>
      </c>
      <c r="E55" s="295">
        <v>33571</v>
      </c>
      <c r="F55" s="295">
        <v>33571</v>
      </c>
      <c r="G55" s="295"/>
      <c r="H55" s="295"/>
      <c r="I55" s="295"/>
      <c r="J55" s="295"/>
      <c r="K55" s="295"/>
      <c r="L55" s="295"/>
      <c r="M55" s="295"/>
      <c r="N55" s="295">
        <f>N54</f>
        <v>12</v>
      </c>
      <c r="O55" s="295">
        <v>7</v>
      </c>
      <c r="P55" s="295">
        <v>7</v>
      </c>
      <c r="Q55" s="295">
        <v>7</v>
      </c>
      <c r="R55" s="295"/>
      <c r="S55" s="295"/>
      <c r="T55" s="295"/>
      <c r="U55" s="295"/>
      <c r="V55" s="295"/>
      <c r="W55" s="295"/>
      <c r="X55" s="295"/>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2452876</v>
      </c>
      <c r="E57" s="295">
        <v>2452876</v>
      </c>
      <c r="F57" s="295">
        <v>2401913</v>
      </c>
      <c r="G57" s="295"/>
      <c r="H57" s="295"/>
      <c r="I57" s="295"/>
      <c r="J57" s="295"/>
      <c r="K57" s="295"/>
      <c r="L57" s="295"/>
      <c r="M57" s="295"/>
      <c r="N57" s="295">
        <v>12</v>
      </c>
      <c r="O57" s="295">
        <v>414</v>
      </c>
      <c r="P57" s="295">
        <v>414</v>
      </c>
      <c r="Q57" s="295">
        <v>397</v>
      </c>
      <c r="R57" s="295"/>
      <c r="S57" s="295"/>
      <c r="T57" s="295"/>
      <c r="U57" s="295"/>
      <c r="V57" s="295"/>
      <c r="W57" s="295"/>
      <c r="X57" s="295"/>
      <c r="Y57" s="771"/>
      <c r="Z57" s="771">
        <v>8.7687359069734017E-2</v>
      </c>
      <c r="AA57" s="771">
        <v>0.46178378766794609</v>
      </c>
      <c r="AB57" s="410">
        <v>0.24549198494119084</v>
      </c>
      <c r="AC57" s="771">
        <v>0.20206819424878295</v>
      </c>
      <c r="AD57" s="410"/>
      <c r="AE57" s="410"/>
      <c r="AF57" s="415"/>
      <c r="AG57" s="415"/>
      <c r="AH57" s="415"/>
      <c r="AI57" s="415"/>
      <c r="AJ57" s="415"/>
      <c r="AK57" s="415"/>
      <c r="AL57" s="415"/>
      <c r="AM57" s="296">
        <f>SUM(Y57:AL57)</f>
        <v>0.99703132592765387</v>
      </c>
    </row>
    <row r="58" spans="1:39" ht="28.5" customHeight="1" outlineLevel="1">
      <c r="B58" s="794" t="s">
        <v>816</v>
      </c>
      <c r="C58" s="291"/>
      <c r="D58" s="753">
        <f>-'8.  Streetlighting'!E26</f>
        <v>-187637.41082164331</v>
      </c>
      <c r="E58" s="753">
        <f>D58</f>
        <v>-187637.41082164331</v>
      </c>
      <c r="F58" s="753">
        <f>E58</f>
        <v>-187637.41082164331</v>
      </c>
      <c r="G58" s="295"/>
      <c r="H58" s="295"/>
      <c r="I58" s="295"/>
      <c r="J58" s="295"/>
      <c r="K58" s="295"/>
      <c r="L58" s="295"/>
      <c r="M58" s="295"/>
      <c r="N58" s="295"/>
      <c r="O58" s="295"/>
      <c r="P58" s="295"/>
      <c r="Q58" s="295"/>
      <c r="R58" s="295"/>
      <c r="S58" s="295"/>
      <c r="T58" s="295"/>
      <c r="U58" s="295"/>
      <c r="V58" s="295"/>
      <c r="W58" s="295"/>
      <c r="X58" s="295"/>
      <c r="Y58" s="771"/>
      <c r="Z58" s="771">
        <f>Z57</f>
        <v>8.7687359069734017E-2</v>
      </c>
      <c r="AA58" s="771">
        <f>AA57</f>
        <v>0.46178378766794609</v>
      </c>
      <c r="AB58" s="771">
        <f>AB57</f>
        <v>0.24549198494119084</v>
      </c>
      <c r="AC58" s="771">
        <f>AC57</f>
        <v>0.20206819424878295</v>
      </c>
      <c r="AD58" s="410"/>
      <c r="AE58" s="410"/>
      <c r="AF58" s="415"/>
      <c r="AG58" s="415"/>
      <c r="AH58" s="415"/>
      <c r="AI58" s="415"/>
      <c r="AJ58" s="415"/>
      <c r="AK58" s="415"/>
      <c r="AL58" s="415"/>
      <c r="AM58" s="296"/>
    </row>
    <row r="59" spans="1:39" ht="28.5" customHeight="1" outlineLevel="1">
      <c r="B59" s="294" t="s">
        <v>743</v>
      </c>
      <c r="C59" s="291" t="s">
        <v>163</v>
      </c>
      <c r="D59" s="295">
        <v>62843</v>
      </c>
      <c r="E59" s="295">
        <v>62843</v>
      </c>
      <c r="F59" s="295">
        <v>62843</v>
      </c>
      <c r="G59" s="295"/>
      <c r="H59" s="295"/>
      <c r="I59" s="295"/>
      <c r="J59" s="295"/>
      <c r="K59" s="295"/>
      <c r="L59" s="295"/>
      <c r="M59" s="295"/>
      <c r="N59" s="295">
        <v>12</v>
      </c>
      <c r="O59" s="295">
        <v>4</v>
      </c>
      <c r="P59" s="295">
        <v>4</v>
      </c>
      <c r="Q59" s="295">
        <v>4</v>
      </c>
      <c r="R59" s="295"/>
      <c r="S59" s="295"/>
      <c r="T59" s="295"/>
      <c r="U59" s="295"/>
      <c r="V59" s="295"/>
      <c r="W59" s="295"/>
      <c r="X59" s="295"/>
      <c r="Y59" s="771">
        <f t="shared" ref="Y59:AE59" si="66">Y57</f>
        <v>0</v>
      </c>
      <c r="Z59" s="771">
        <f t="shared" si="66"/>
        <v>8.7687359069734017E-2</v>
      </c>
      <c r="AA59" s="771">
        <f t="shared" si="66"/>
        <v>0.46178378766794609</v>
      </c>
      <c r="AB59" s="771">
        <f t="shared" si="66"/>
        <v>0.24549198494119084</v>
      </c>
      <c r="AC59" s="771">
        <f t="shared" si="66"/>
        <v>0.20206819424878295</v>
      </c>
      <c r="AD59" s="771">
        <f t="shared" si="66"/>
        <v>0</v>
      </c>
      <c r="AE59" s="771">
        <f t="shared" si="66"/>
        <v>0</v>
      </c>
      <c r="AF59" s="415"/>
      <c r="AG59" s="415"/>
      <c r="AH59" s="415"/>
      <c r="AI59" s="415"/>
      <c r="AJ59" s="415"/>
      <c r="AK59" s="415"/>
      <c r="AL59" s="415"/>
      <c r="AM59" s="296"/>
    </row>
    <row r="60" spans="1:39" ht="15" outlineLevel="1">
      <c r="B60" s="294" t="s">
        <v>742</v>
      </c>
      <c r="C60" s="291" t="s">
        <v>163</v>
      </c>
      <c r="D60" s="295">
        <v>-34038</v>
      </c>
      <c r="E60" s="295">
        <v>-34038</v>
      </c>
      <c r="F60" s="295">
        <v>16925</v>
      </c>
      <c r="G60" s="295"/>
      <c r="H60" s="295"/>
      <c r="I60" s="295"/>
      <c r="J60" s="295"/>
      <c r="K60" s="295"/>
      <c r="L60" s="295"/>
      <c r="M60" s="295"/>
      <c r="N60" s="295">
        <f>N57</f>
        <v>12</v>
      </c>
      <c r="O60" s="295">
        <v>-10</v>
      </c>
      <c r="P60" s="295">
        <v>-10</v>
      </c>
      <c r="Q60" s="295">
        <v>6</v>
      </c>
      <c r="R60" s="295"/>
      <c r="S60" s="295"/>
      <c r="T60" s="295"/>
      <c r="U60" s="295"/>
      <c r="V60" s="295"/>
      <c r="W60" s="295"/>
      <c r="X60" s="295"/>
      <c r="Y60" s="411">
        <f>Y57</f>
        <v>0</v>
      </c>
      <c r="Z60" s="411">
        <f>Z57</f>
        <v>8.7687359069734017E-2</v>
      </c>
      <c r="AA60" s="411">
        <f t="shared" ref="AA60" si="67">AA57</f>
        <v>0.46178378766794609</v>
      </c>
      <c r="AB60" s="411">
        <f t="shared" ref="AB60" si="68">AB57</f>
        <v>0.24549198494119084</v>
      </c>
      <c r="AC60" s="411">
        <f t="shared" ref="AC60" si="69">AC57</f>
        <v>0.20206819424878295</v>
      </c>
      <c r="AD60" s="411">
        <f t="shared" ref="AD60" si="70">AD57</f>
        <v>0</v>
      </c>
      <c r="AE60" s="411">
        <f t="shared" ref="AE60" si="71">AE57</f>
        <v>0</v>
      </c>
      <c r="AF60" s="411">
        <f t="shared" ref="AF60" si="72">AF57</f>
        <v>0</v>
      </c>
      <c r="AG60" s="411">
        <f t="shared" ref="AG60" si="73">AG57</f>
        <v>0</v>
      </c>
      <c r="AH60" s="411">
        <f t="shared" ref="AH60" si="74">AH57</f>
        <v>0</v>
      </c>
      <c r="AI60" s="411">
        <f t="shared" ref="AI60" si="75">AI57</f>
        <v>0</v>
      </c>
      <c r="AJ60" s="411">
        <f t="shared" ref="AJ60" si="76">AJ57</f>
        <v>0</v>
      </c>
      <c r="AK60" s="411">
        <f t="shared" ref="AK60" si="77">AK57</f>
        <v>0</v>
      </c>
      <c r="AL60" s="411">
        <f t="shared" ref="AL60" si="78">AL57</f>
        <v>0</v>
      </c>
      <c r="AM60" s="311"/>
    </row>
    <row r="61" spans="1:39" ht="15"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0" outlineLevel="1">
      <c r="A62" s="522">
        <v>8</v>
      </c>
      <c r="B62" s="520" t="s">
        <v>101</v>
      </c>
      <c r="C62" s="291" t="s">
        <v>25</v>
      </c>
      <c r="D62" s="295">
        <v>137291</v>
      </c>
      <c r="E62" s="295">
        <v>123187</v>
      </c>
      <c r="F62" s="295">
        <v>64080</v>
      </c>
      <c r="G62" s="295"/>
      <c r="H62" s="295"/>
      <c r="I62" s="295"/>
      <c r="J62" s="295"/>
      <c r="K62" s="295"/>
      <c r="L62" s="295"/>
      <c r="M62" s="295"/>
      <c r="N62" s="295">
        <v>12</v>
      </c>
      <c r="O62" s="295">
        <v>34</v>
      </c>
      <c r="P62" s="295">
        <v>31</v>
      </c>
      <c r="Q62" s="295">
        <v>15</v>
      </c>
      <c r="R62" s="295"/>
      <c r="S62" s="295"/>
      <c r="T62" s="295"/>
      <c r="U62" s="295"/>
      <c r="V62" s="295"/>
      <c r="W62" s="295"/>
      <c r="X62" s="295"/>
      <c r="Y62" s="415"/>
      <c r="Z62" s="533">
        <v>1</v>
      </c>
      <c r="AA62" s="410"/>
      <c r="AB62" s="410"/>
      <c r="AC62" s="410"/>
      <c r="AD62" s="410"/>
      <c r="AE62" s="410"/>
      <c r="AF62" s="415"/>
      <c r="AG62" s="415"/>
      <c r="AH62" s="415"/>
      <c r="AI62" s="415"/>
      <c r="AJ62" s="415"/>
      <c r="AK62" s="415"/>
      <c r="AL62" s="415"/>
      <c r="AM62" s="296">
        <f>SUM(Y62:AL62)</f>
        <v>1</v>
      </c>
    </row>
    <row r="63" spans="1:39" ht="15" outlineLevel="1">
      <c r="B63" s="294" t="s">
        <v>742</v>
      </c>
      <c r="C63" s="291" t="s">
        <v>163</v>
      </c>
      <c r="D63" s="295">
        <v>-58825</v>
      </c>
      <c r="E63" s="295">
        <v>-44721</v>
      </c>
      <c r="F63" s="295">
        <v>14385</v>
      </c>
      <c r="G63" s="295"/>
      <c r="H63" s="295"/>
      <c r="I63" s="295"/>
      <c r="J63" s="295"/>
      <c r="K63" s="295"/>
      <c r="L63" s="295"/>
      <c r="M63" s="295"/>
      <c r="N63" s="295">
        <f>N62</f>
        <v>12</v>
      </c>
      <c r="O63" s="295">
        <v>-15</v>
      </c>
      <c r="P63" s="295">
        <v>-12</v>
      </c>
      <c r="Q63" s="295">
        <v>4</v>
      </c>
      <c r="R63" s="295"/>
      <c r="S63" s="295"/>
      <c r="T63" s="295"/>
      <c r="U63" s="295"/>
      <c r="V63" s="295"/>
      <c r="W63" s="295"/>
      <c r="X63" s="295"/>
      <c r="Y63" s="411">
        <f>Y62</f>
        <v>0</v>
      </c>
      <c r="Z63" s="411">
        <f t="shared" ref="Z63" si="79">Z62</f>
        <v>1</v>
      </c>
      <c r="AA63" s="411">
        <f t="shared" ref="AA63" si="80">AA62</f>
        <v>0</v>
      </c>
      <c r="AB63" s="411">
        <f t="shared" ref="AB63" si="81">AB62</f>
        <v>0</v>
      </c>
      <c r="AC63" s="411">
        <f t="shared" ref="AC63" si="82">AC62</f>
        <v>0</v>
      </c>
      <c r="AD63" s="411">
        <f t="shared" ref="AD63" si="83">AD62</f>
        <v>0</v>
      </c>
      <c r="AE63" s="411">
        <f t="shared" ref="AE63" si="84">AE62</f>
        <v>0</v>
      </c>
      <c r="AF63" s="411">
        <f t="shared" ref="AF63" si="85">AF62</f>
        <v>0</v>
      </c>
      <c r="AG63" s="411">
        <f t="shared" ref="AG63" si="86">AG62</f>
        <v>0</v>
      </c>
      <c r="AH63" s="411">
        <f t="shared" ref="AH63" si="87">AH62</f>
        <v>0</v>
      </c>
      <c r="AI63" s="411">
        <f t="shared" ref="AI63" si="88">AI62</f>
        <v>0</v>
      </c>
      <c r="AJ63" s="411">
        <f t="shared" ref="AJ63" si="89">AJ62</f>
        <v>0</v>
      </c>
      <c r="AK63" s="411">
        <f t="shared" ref="AK63" si="90">AK62</f>
        <v>0</v>
      </c>
      <c r="AL63" s="411">
        <f t="shared" ref="AL63" si="91">AL62</f>
        <v>0</v>
      </c>
      <c r="AM63" s="311"/>
    </row>
    <row r="64" spans="1:39" ht="15"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outlineLevel="1">
      <c r="A65" s="522">
        <v>9</v>
      </c>
      <c r="B65" s="520" t="s">
        <v>102</v>
      </c>
      <c r="C65" s="291"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410"/>
      <c r="AA65" s="410"/>
      <c r="AB65" s="410"/>
      <c r="AC65" s="410"/>
      <c r="AD65" s="410"/>
      <c r="AE65" s="410"/>
      <c r="AF65" s="415"/>
      <c r="AG65" s="415"/>
      <c r="AH65" s="415"/>
      <c r="AI65" s="415"/>
      <c r="AJ65" s="415"/>
      <c r="AK65" s="415"/>
      <c r="AL65" s="415"/>
      <c r="AM65" s="296">
        <f>SUM(Y65:AL65)</f>
        <v>0</v>
      </c>
    </row>
    <row r="66" spans="1:39" ht="15"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 t="shared" ref="Z66" si="92">Z65</f>
        <v>0</v>
      </c>
      <c r="AA66" s="411">
        <f t="shared" ref="AA66" si="93">AA65</f>
        <v>0</v>
      </c>
      <c r="AB66" s="411">
        <f t="shared" ref="AB66" si="94">AB65</f>
        <v>0</v>
      </c>
      <c r="AC66" s="411">
        <f t="shared" ref="AC66" si="95">AC65</f>
        <v>0</v>
      </c>
      <c r="AD66" s="411">
        <f t="shared" ref="AD66" si="96">AD65</f>
        <v>0</v>
      </c>
      <c r="AE66" s="411">
        <f t="shared" ref="AE66" si="97">AE65</f>
        <v>0</v>
      </c>
      <c r="AF66" s="411">
        <f t="shared" ref="AF66" si="98">AF65</f>
        <v>0</v>
      </c>
      <c r="AG66" s="411">
        <f t="shared" ref="AG66" si="99">AG65</f>
        <v>0</v>
      </c>
      <c r="AH66" s="411">
        <f t="shared" ref="AH66" si="100">AH65</f>
        <v>0</v>
      </c>
      <c r="AI66" s="411">
        <f t="shared" ref="AI66" si="101">AI65</f>
        <v>0</v>
      </c>
      <c r="AJ66" s="411">
        <f t="shared" ref="AJ66" si="102">AJ65</f>
        <v>0</v>
      </c>
      <c r="AK66" s="411">
        <f t="shared" ref="AK66" si="103">AK65</f>
        <v>0</v>
      </c>
      <c r="AL66" s="411">
        <f t="shared" ref="AL66" si="104">AL65</f>
        <v>0</v>
      </c>
      <c r="AM66" s="311"/>
    </row>
    <row r="67" spans="1:39" ht="15"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0"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ht="15"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105">Z68</f>
        <v>0</v>
      </c>
      <c r="AA69" s="411">
        <f t="shared" ref="AA69" si="106">AA68</f>
        <v>0</v>
      </c>
      <c r="AB69" s="411">
        <f t="shared" ref="AB69" si="107">AB68</f>
        <v>0</v>
      </c>
      <c r="AC69" s="411">
        <f t="shared" ref="AC69" si="108">AC68</f>
        <v>0</v>
      </c>
      <c r="AD69" s="411">
        <f t="shared" ref="AD69" si="109">AD68</f>
        <v>0</v>
      </c>
      <c r="AE69" s="411">
        <f t="shared" ref="AE69" si="110">AE68</f>
        <v>0</v>
      </c>
      <c r="AF69" s="411">
        <f t="shared" ref="AF69" si="111">AF68</f>
        <v>0</v>
      </c>
      <c r="AG69" s="411">
        <f t="shared" ref="AG69" si="112">AG68</f>
        <v>0</v>
      </c>
      <c r="AH69" s="411">
        <f t="shared" ref="AH69" si="113">AH68</f>
        <v>0</v>
      </c>
      <c r="AI69" s="411">
        <f t="shared" ref="AI69" si="114">AI68</f>
        <v>0</v>
      </c>
      <c r="AJ69" s="411">
        <f t="shared" ref="AJ69" si="115">AJ68</f>
        <v>0</v>
      </c>
      <c r="AK69" s="411">
        <f t="shared" ref="AK69" si="116">AK68</f>
        <v>0</v>
      </c>
      <c r="AL69" s="411">
        <f t="shared" ref="AL69" si="117">AL68</f>
        <v>0</v>
      </c>
      <c r="AM69" s="311"/>
    </row>
    <row r="70" spans="1:39" ht="15"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5.6"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0" outlineLevel="1">
      <c r="A72" s="522">
        <v>11</v>
      </c>
      <c r="B72" s="520" t="s">
        <v>104</v>
      </c>
      <c r="C72" s="291" t="s">
        <v>25</v>
      </c>
      <c r="D72" s="295"/>
      <c r="E72" s="295"/>
      <c r="F72" s="295"/>
      <c r="G72" s="295"/>
      <c r="H72" s="295"/>
      <c r="I72" s="295"/>
      <c r="J72" s="295"/>
      <c r="K72" s="295"/>
      <c r="L72" s="295"/>
      <c r="M72" s="295"/>
      <c r="N72" s="295">
        <v>12</v>
      </c>
      <c r="O72" s="295"/>
      <c r="P72" s="295"/>
      <c r="Q72" s="753"/>
      <c r="R72" s="295"/>
      <c r="S72" s="295"/>
      <c r="T72" s="295"/>
      <c r="U72" s="295"/>
      <c r="V72" s="295"/>
      <c r="W72" s="295"/>
      <c r="X72" s="295"/>
      <c r="Y72" s="426"/>
      <c r="Z72" s="410"/>
      <c r="AA72" s="410"/>
      <c r="AB72" s="410"/>
      <c r="AC72" s="410"/>
      <c r="AD72" s="410"/>
      <c r="AE72" s="410"/>
      <c r="AF72" s="415"/>
      <c r="AG72" s="415"/>
      <c r="AH72" s="415"/>
      <c r="AI72" s="415"/>
      <c r="AJ72" s="415"/>
      <c r="AK72" s="415"/>
      <c r="AL72" s="415"/>
      <c r="AM72" s="296">
        <f>SUM(Y72:AL72)</f>
        <v>0</v>
      </c>
    </row>
    <row r="73" spans="1:39" ht="15"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118">Z72</f>
        <v>0</v>
      </c>
      <c r="AA73" s="411">
        <f t="shared" ref="AA73" si="119">AA72</f>
        <v>0</v>
      </c>
      <c r="AB73" s="411">
        <f t="shared" ref="AB73" si="120">AB72</f>
        <v>0</v>
      </c>
      <c r="AC73" s="411">
        <f t="shared" ref="AC73" si="121">AC72</f>
        <v>0</v>
      </c>
      <c r="AD73" s="411">
        <f t="shared" ref="AD73" si="122">AD72</f>
        <v>0</v>
      </c>
      <c r="AE73" s="411">
        <f t="shared" ref="AE73" si="123">AE72</f>
        <v>0</v>
      </c>
      <c r="AF73" s="411">
        <f t="shared" ref="AF73" si="124">AF72</f>
        <v>0</v>
      </c>
      <c r="AG73" s="411">
        <f t="shared" ref="AG73" si="125">AG72</f>
        <v>0</v>
      </c>
      <c r="AH73" s="411">
        <f t="shared" ref="AH73" si="126">AH72</f>
        <v>0</v>
      </c>
      <c r="AI73" s="411">
        <f t="shared" ref="AI73" si="127">AI72</f>
        <v>0</v>
      </c>
      <c r="AJ73" s="411">
        <f t="shared" ref="AJ73" si="128">AJ72</f>
        <v>0</v>
      </c>
      <c r="AK73" s="411">
        <f t="shared" ref="AK73" si="129">AK72</f>
        <v>0</v>
      </c>
      <c r="AL73" s="411">
        <f t="shared" ref="AL73" si="130">AL72</f>
        <v>0</v>
      </c>
      <c r="AM73" s="297"/>
    </row>
    <row r="74" spans="1:39" ht="15"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30"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ht="15"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31">Z75</f>
        <v>0</v>
      </c>
      <c r="AA76" s="411">
        <f t="shared" ref="AA76" si="132">AA75</f>
        <v>0</v>
      </c>
      <c r="AB76" s="411">
        <f t="shared" ref="AB76" si="133">AB75</f>
        <v>0</v>
      </c>
      <c r="AC76" s="411">
        <f t="shared" ref="AC76" si="134">AC75</f>
        <v>0</v>
      </c>
      <c r="AD76" s="411">
        <f t="shared" ref="AD76" si="135">AD75</f>
        <v>0</v>
      </c>
      <c r="AE76" s="411">
        <f t="shared" ref="AE76" si="136">AE75</f>
        <v>0</v>
      </c>
      <c r="AF76" s="411">
        <f t="shared" ref="AF76" si="137">AF75</f>
        <v>0</v>
      </c>
      <c r="AG76" s="411">
        <f t="shared" ref="AG76" si="138">AG75</f>
        <v>0</v>
      </c>
      <c r="AH76" s="411">
        <f t="shared" ref="AH76" si="139">AH75</f>
        <v>0</v>
      </c>
      <c r="AI76" s="411">
        <f t="shared" ref="AI76" si="140">AI75</f>
        <v>0</v>
      </c>
      <c r="AJ76" s="411">
        <f t="shared" ref="AJ76" si="141">AJ75</f>
        <v>0</v>
      </c>
      <c r="AK76" s="411">
        <f t="shared" ref="AK76" si="142">AK75</f>
        <v>0</v>
      </c>
      <c r="AL76" s="411">
        <f t="shared" ref="AL76" si="143">AL75</f>
        <v>0</v>
      </c>
      <c r="AM76" s="297"/>
    </row>
    <row r="77" spans="1:39" ht="15"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0" outlineLevel="1">
      <c r="A78" s="522">
        <v>13</v>
      </c>
      <c r="B78" s="520" t="s">
        <v>106</v>
      </c>
      <c r="C78" s="291" t="s">
        <v>25</v>
      </c>
      <c r="D78" s="295">
        <v>1976348</v>
      </c>
      <c r="E78" s="295">
        <v>1976348</v>
      </c>
      <c r="F78" s="295">
        <v>1976348</v>
      </c>
      <c r="G78" s="295"/>
      <c r="H78" s="295"/>
      <c r="I78" s="295"/>
      <c r="J78" s="295"/>
      <c r="K78" s="295"/>
      <c r="L78" s="295"/>
      <c r="M78" s="295"/>
      <c r="N78" s="295">
        <v>12</v>
      </c>
      <c r="O78" s="295">
        <v>372</v>
      </c>
      <c r="P78" s="295">
        <v>372</v>
      </c>
      <c r="Q78" s="295">
        <v>372</v>
      </c>
      <c r="R78" s="295"/>
      <c r="S78" s="295"/>
      <c r="T78" s="295"/>
      <c r="U78" s="295"/>
      <c r="V78" s="295"/>
      <c r="W78" s="295"/>
      <c r="X78" s="295"/>
      <c r="Y78" s="410"/>
      <c r="Z78" s="410"/>
      <c r="AA78" s="410"/>
      <c r="AB78" s="410"/>
      <c r="AC78" s="410">
        <v>1</v>
      </c>
      <c r="AD78" s="410"/>
      <c r="AE78" s="410"/>
      <c r="AF78" s="415"/>
      <c r="AG78" s="415"/>
      <c r="AH78" s="415"/>
      <c r="AI78" s="415"/>
      <c r="AJ78" s="415"/>
      <c r="AK78" s="415"/>
      <c r="AL78" s="415"/>
      <c r="AM78" s="296">
        <f>SUM(Y78:AL78)</f>
        <v>1</v>
      </c>
    </row>
    <row r="79" spans="1:39" ht="15"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44">Z78</f>
        <v>0</v>
      </c>
      <c r="AA79" s="411">
        <f t="shared" si="144"/>
        <v>0</v>
      </c>
      <c r="AB79" s="411">
        <f t="shared" si="144"/>
        <v>0</v>
      </c>
      <c r="AC79" s="411">
        <f t="shared" si="144"/>
        <v>1</v>
      </c>
      <c r="AD79" s="411">
        <f t="shared" si="144"/>
        <v>0</v>
      </c>
      <c r="AE79" s="411">
        <f t="shared" si="144"/>
        <v>0</v>
      </c>
      <c r="AF79" s="411">
        <f t="shared" si="144"/>
        <v>0</v>
      </c>
      <c r="AG79" s="411">
        <f t="shared" si="144"/>
        <v>0</v>
      </c>
      <c r="AH79" s="411">
        <f t="shared" si="144"/>
        <v>0</v>
      </c>
      <c r="AI79" s="411">
        <f t="shared" si="144"/>
        <v>0</v>
      </c>
      <c r="AJ79" s="411">
        <f t="shared" si="144"/>
        <v>0</v>
      </c>
      <c r="AK79" s="411">
        <f t="shared" si="144"/>
        <v>0</v>
      </c>
      <c r="AL79" s="411">
        <f t="shared" si="144"/>
        <v>0</v>
      </c>
      <c r="AM79" s="306"/>
    </row>
    <row r="80" spans="1:39" ht="15"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5.6"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ht="15" outlineLevel="1">
      <c r="A82" s="522">
        <v>14</v>
      </c>
      <c r="B82" s="315" t="s">
        <v>108</v>
      </c>
      <c r="C82" s="291" t="s">
        <v>25</v>
      </c>
      <c r="D82" s="295">
        <v>69013</v>
      </c>
      <c r="E82" s="295">
        <v>54769</v>
      </c>
      <c r="F82" s="295">
        <v>52128</v>
      </c>
      <c r="G82" s="295"/>
      <c r="H82" s="295"/>
      <c r="I82" s="295"/>
      <c r="J82" s="295"/>
      <c r="K82" s="295"/>
      <c r="L82" s="295"/>
      <c r="M82" s="295"/>
      <c r="N82" s="295">
        <v>12</v>
      </c>
      <c r="O82" s="295">
        <v>6</v>
      </c>
      <c r="P82" s="295">
        <v>5</v>
      </c>
      <c r="Q82" s="295">
        <v>5</v>
      </c>
      <c r="R82" s="295"/>
      <c r="S82" s="295"/>
      <c r="T82" s="295"/>
      <c r="U82" s="295"/>
      <c r="V82" s="295"/>
      <c r="W82" s="295"/>
      <c r="X82" s="295"/>
      <c r="Y82" s="771">
        <v>1</v>
      </c>
      <c r="Z82" s="410"/>
      <c r="AA82" s="410"/>
      <c r="AB82" s="410"/>
      <c r="AC82" s="410"/>
      <c r="AD82" s="410"/>
      <c r="AE82" s="410"/>
      <c r="AF82" s="410"/>
      <c r="AG82" s="410"/>
      <c r="AH82" s="410"/>
      <c r="AI82" s="410"/>
      <c r="AJ82" s="410"/>
      <c r="AK82" s="410"/>
      <c r="AL82" s="410"/>
      <c r="AM82" s="296">
        <f>SUM(Y82:AL82)</f>
        <v>1</v>
      </c>
    </row>
    <row r="83" spans="1:40" ht="15" outlineLevel="1">
      <c r="B83" s="294" t="s">
        <v>267</v>
      </c>
      <c r="C83" s="291" t="s">
        <v>163</v>
      </c>
      <c r="D83" s="295"/>
      <c r="E83" s="295"/>
      <c r="F83" s="295"/>
      <c r="G83" s="295"/>
      <c r="H83" s="295"/>
      <c r="I83" s="295"/>
      <c r="J83" s="295"/>
      <c r="K83" s="295"/>
      <c r="L83" s="295"/>
      <c r="M83" s="295"/>
      <c r="N83" s="295">
        <f>N82</f>
        <v>12</v>
      </c>
      <c r="O83" s="295"/>
      <c r="P83" s="295"/>
      <c r="Q83" s="295"/>
      <c r="R83" s="295"/>
      <c r="S83" s="295"/>
      <c r="T83" s="295"/>
      <c r="U83" s="295"/>
      <c r="V83" s="295"/>
      <c r="W83" s="295"/>
      <c r="X83" s="295"/>
      <c r="Y83" s="411">
        <f>Y82</f>
        <v>1</v>
      </c>
      <c r="Z83" s="411">
        <f t="shared" ref="Z83" si="145">Z82</f>
        <v>0</v>
      </c>
      <c r="AA83" s="411">
        <f t="shared" ref="AA83" si="146">AA82</f>
        <v>0</v>
      </c>
      <c r="AB83" s="411">
        <f t="shared" ref="AB83" si="147">AB82</f>
        <v>0</v>
      </c>
      <c r="AC83" s="411">
        <f t="shared" ref="AC83" si="148">AC82</f>
        <v>0</v>
      </c>
      <c r="AD83" s="411">
        <f>AD82</f>
        <v>0</v>
      </c>
      <c r="AE83" s="411">
        <f t="shared" ref="AE83" si="149">AE82</f>
        <v>0</v>
      </c>
      <c r="AF83" s="411">
        <f t="shared" ref="AF83" si="150">AF82</f>
        <v>0</v>
      </c>
      <c r="AG83" s="411">
        <f t="shared" ref="AG83" si="151">AG82</f>
        <v>0</v>
      </c>
      <c r="AH83" s="411">
        <f t="shared" ref="AH83" si="152">AH82</f>
        <v>0</v>
      </c>
      <c r="AI83" s="411">
        <f t="shared" ref="AI83" si="153">AI82</f>
        <v>0</v>
      </c>
      <c r="AJ83" s="411">
        <f t="shared" ref="AJ83" si="154">AJ82</f>
        <v>0</v>
      </c>
      <c r="AK83" s="411">
        <f t="shared" ref="AK83" si="155">AK82</f>
        <v>0</v>
      </c>
      <c r="AL83" s="411">
        <f t="shared" ref="AL83" si="156">AL82</f>
        <v>0</v>
      </c>
      <c r="AM83" s="297"/>
    </row>
    <row r="84" spans="1:40" s="515" customFormat="1" ht="15"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5.6"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ht="15"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ht="15"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57">Z86</f>
        <v>0</v>
      </c>
      <c r="AA87" s="411">
        <f t="shared" si="157"/>
        <v>0</v>
      </c>
      <c r="AB87" s="411">
        <f t="shared" si="157"/>
        <v>0</v>
      </c>
      <c r="AC87" s="411">
        <f t="shared" si="157"/>
        <v>0</v>
      </c>
      <c r="AD87" s="411">
        <f>AD86</f>
        <v>0</v>
      </c>
      <c r="AE87" s="411">
        <f t="shared" ref="AE87:AL87" si="158">AE86</f>
        <v>0</v>
      </c>
      <c r="AF87" s="411">
        <f t="shared" si="158"/>
        <v>0</v>
      </c>
      <c r="AG87" s="411">
        <f t="shared" si="158"/>
        <v>0</v>
      </c>
      <c r="AH87" s="411">
        <f t="shared" si="158"/>
        <v>0</v>
      </c>
      <c r="AI87" s="411">
        <f t="shared" si="158"/>
        <v>0</v>
      </c>
      <c r="AJ87" s="411">
        <f t="shared" si="158"/>
        <v>0</v>
      </c>
      <c r="AK87" s="411">
        <f t="shared" si="158"/>
        <v>0</v>
      </c>
      <c r="AL87" s="411">
        <f t="shared" si="158"/>
        <v>0</v>
      </c>
      <c r="AM87" s="297"/>
    </row>
    <row r="88" spans="1:40" ht="15"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ht="15"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ht="15"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59">Z89</f>
        <v>0</v>
      </c>
      <c r="AA90" s="411">
        <f t="shared" si="159"/>
        <v>0</v>
      </c>
      <c r="AB90" s="411">
        <f t="shared" si="159"/>
        <v>0</v>
      </c>
      <c r="AC90" s="411">
        <f t="shared" si="159"/>
        <v>0</v>
      </c>
      <c r="AD90" s="411">
        <f>AD89</f>
        <v>0</v>
      </c>
      <c r="AE90" s="411">
        <f t="shared" ref="AE90:AL90" si="160">AE89</f>
        <v>0</v>
      </c>
      <c r="AF90" s="411">
        <f t="shared" si="160"/>
        <v>0</v>
      </c>
      <c r="AG90" s="411">
        <f t="shared" si="160"/>
        <v>0</v>
      </c>
      <c r="AH90" s="411">
        <f t="shared" si="160"/>
        <v>0</v>
      </c>
      <c r="AI90" s="411">
        <f t="shared" si="160"/>
        <v>0</v>
      </c>
      <c r="AJ90" s="411">
        <f t="shared" si="160"/>
        <v>0</v>
      </c>
      <c r="AK90" s="411">
        <f t="shared" si="160"/>
        <v>0</v>
      </c>
      <c r="AL90" s="411">
        <f t="shared" si="160"/>
        <v>0</v>
      </c>
      <c r="AM90" s="297"/>
    </row>
    <row r="91" spans="1:40" s="283" customFormat="1" ht="15"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5.6"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ht="15"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ht="15"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61">Z93</f>
        <v>0</v>
      </c>
      <c r="AA94" s="411">
        <f t="shared" si="161"/>
        <v>0</v>
      </c>
      <c r="AB94" s="411">
        <f t="shared" si="161"/>
        <v>0</v>
      </c>
      <c r="AC94" s="411">
        <f t="shared" si="161"/>
        <v>0</v>
      </c>
      <c r="AD94" s="411">
        <f t="shared" si="161"/>
        <v>0</v>
      </c>
      <c r="AE94" s="411">
        <f t="shared" si="161"/>
        <v>0</v>
      </c>
      <c r="AF94" s="411">
        <f t="shared" si="161"/>
        <v>0</v>
      </c>
      <c r="AG94" s="411">
        <f t="shared" si="161"/>
        <v>0</v>
      </c>
      <c r="AH94" s="411">
        <f t="shared" si="161"/>
        <v>0</v>
      </c>
      <c r="AI94" s="411">
        <f t="shared" si="161"/>
        <v>0</v>
      </c>
      <c r="AJ94" s="411">
        <f t="shared" si="161"/>
        <v>0</v>
      </c>
      <c r="AK94" s="411">
        <f t="shared" si="161"/>
        <v>0</v>
      </c>
      <c r="AL94" s="411">
        <f t="shared" si="161"/>
        <v>0</v>
      </c>
      <c r="AM94" s="306"/>
    </row>
    <row r="95" spans="1:40" ht="15"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ht="15"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ht="15"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62">Z96</f>
        <v>0</v>
      </c>
      <c r="AA97" s="411">
        <f t="shared" ref="AA97" si="163">AA96</f>
        <v>0</v>
      </c>
      <c r="AB97" s="411">
        <f t="shared" ref="AB97" si="164">AB96</f>
        <v>0</v>
      </c>
      <c r="AC97" s="411">
        <f t="shared" ref="AC97" si="165">AC96</f>
        <v>0</v>
      </c>
      <c r="AD97" s="411">
        <f t="shared" ref="AD97" si="166">AD96</f>
        <v>0</v>
      </c>
      <c r="AE97" s="411">
        <f t="shared" ref="AE97" si="167">AE96</f>
        <v>0</v>
      </c>
      <c r="AF97" s="411">
        <f t="shared" ref="AF97" si="168">AF96</f>
        <v>0</v>
      </c>
      <c r="AG97" s="411">
        <f t="shared" ref="AG97" si="169">AG96</f>
        <v>0</v>
      </c>
      <c r="AH97" s="411">
        <f t="shared" ref="AH97" si="170">AH96</f>
        <v>0</v>
      </c>
      <c r="AI97" s="411">
        <f t="shared" ref="AI97" si="171">AI96</f>
        <v>0</v>
      </c>
      <c r="AJ97" s="411">
        <f t="shared" ref="AJ97" si="172">AJ96</f>
        <v>0</v>
      </c>
      <c r="AK97" s="411">
        <f t="shared" ref="AK97" si="173">AK96</f>
        <v>0</v>
      </c>
      <c r="AL97" s="411">
        <f t="shared" ref="AL97" si="174">AL96</f>
        <v>0</v>
      </c>
      <c r="AM97" s="306"/>
    </row>
    <row r="98" spans="1:39" ht="15"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ht="15"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ht="15"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75">Z99</f>
        <v>0</v>
      </c>
      <c r="AA100" s="411">
        <f t="shared" si="175"/>
        <v>0</v>
      </c>
      <c r="AB100" s="411">
        <f t="shared" si="175"/>
        <v>0</v>
      </c>
      <c r="AC100" s="411">
        <f t="shared" si="175"/>
        <v>0</v>
      </c>
      <c r="AD100" s="411">
        <f t="shared" si="175"/>
        <v>0</v>
      </c>
      <c r="AE100" s="411">
        <f t="shared" si="175"/>
        <v>0</v>
      </c>
      <c r="AF100" s="411">
        <f t="shared" si="175"/>
        <v>0</v>
      </c>
      <c r="AG100" s="411">
        <f t="shared" si="175"/>
        <v>0</v>
      </c>
      <c r="AH100" s="411">
        <f t="shared" si="175"/>
        <v>0</v>
      </c>
      <c r="AI100" s="411">
        <f t="shared" si="175"/>
        <v>0</v>
      </c>
      <c r="AJ100" s="411">
        <f t="shared" si="175"/>
        <v>0</v>
      </c>
      <c r="AK100" s="411">
        <f t="shared" si="175"/>
        <v>0</v>
      </c>
      <c r="AL100" s="411">
        <f t="shared" si="175"/>
        <v>0</v>
      </c>
      <c r="AM100" s="297"/>
    </row>
    <row r="101" spans="1:39" ht="15"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ht="15"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ht="15"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76">Y102</f>
        <v>0</v>
      </c>
      <c r="Z103" s="411">
        <f t="shared" si="176"/>
        <v>0</v>
      </c>
      <c r="AA103" s="411">
        <f t="shared" si="176"/>
        <v>0</v>
      </c>
      <c r="AB103" s="411">
        <f t="shared" si="176"/>
        <v>0</v>
      </c>
      <c r="AC103" s="411">
        <f t="shared" si="176"/>
        <v>0</v>
      </c>
      <c r="AD103" s="411">
        <f t="shared" si="176"/>
        <v>0</v>
      </c>
      <c r="AE103" s="411">
        <f t="shared" si="176"/>
        <v>0</v>
      </c>
      <c r="AF103" s="411">
        <f t="shared" si="176"/>
        <v>0</v>
      </c>
      <c r="AG103" s="411">
        <f t="shared" si="176"/>
        <v>0</v>
      </c>
      <c r="AH103" s="411">
        <f t="shared" si="176"/>
        <v>0</v>
      </c>
      <c r="AI103" s="411">
        <f t="shared" si="176"/>
        <v>0</v>
      </c>
      <c r="AJ103" s="411">
        <f t="shared" si="176"/>
        <v>0</v>
      </c>
      <c r="AK103" s="411">
        <f t="shared" si="176"/>
        <v>0</v>
      </c>
      <c r="AL103" s="411">
        <f t="shared" si="176"/>
        <v>0</v>
      </c>
      <c r="AM103" s="306"/>
    </row>
    <row r="104" spans="1:39" ht="15.6"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5.6"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6"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ht="15" outlineLevel="1">
      <c r="A107" s="522">
        <v>21</v>
      </c>
      <c r="B107" s="520" t="s">
        <v>113</v>
      </c>
      <c r="C107" s="291" t="s">
        <v>25</v>
      </c>
      <c r="D107" s="295">
        <v>78448</v>
      </c>
      <c r="E107" s="295">
        <v>77676</v>
      </c>
      <c r="F107" s="295">
        <v>77676</v>
      </c>
      <c r="G107" s="295"/>
      <c r="H107" s="295"/>
      <c r="I107" s="295"/>
      <c r="J107" s="295"/>
      <c r="K107" s="295"/>
      <c r="L107" s="295"/>
      <c r="M107" s="295"/>
      <c r="N107" s="291"/>
      <c r="O107" s="295">
        <v>5</v>
      </c>
      <c r="P107" s="295">
        <v>5</v>
      </c>
      <c r="Q107" s="295">
        <v>5</v>
      </c>
      <c r="R107" s="295"/>
      <c r="S107" s="295"/>
      <c r="T107" s="295"/>
      <c r="U107" s="295"/>
      <c r="V107" s="295"/>
      <c r="W107" s="295"/>
      <c r="X107" s="295"/>
      <c r="Y107" s="771">
        <v>1</v>
      </c>
      <c r="Z107" s="410"/>
      <c r="AA107" s="410"/>
      <c r="AB107" s="410"/>
      <c r="AC107" s="410"/>
      <c r="AD107" s="410"/>
      <c r="AE107" s="410"/>
      <c r="AF107" s="410"/>
      <c r="AG107" s="410"/>
      <c r="AH107" s="410"/>
      <c r="AI107" s="410"/>
      <c r="AJ107" s="410"/>
      <c r="AK107" s="410"/>
      <c r="AL107" s="410"/>
      <c r="AM107" s="296">
        <f>SUM(Y107:AL107)</f>
        <v>1</v>
      </c>
    </row>
    <row r="108" spans="1:39" ht="15" outlineLevel="1">
      <c r="B108" s="294" t="s">
        <v>743</v>
      </c>
      <c r="C108" s="291" t="s">
        <v>163</v>
      </c>
      <c r="D108" s="295">
        <v>28978</v>
      </c>
      <c r="E108" s="295">
        <v>28548</v>
      </c>
      <c r="F108" s="295">
        <v>28548</v>
      </c>
      <c r="G108" s="295"/>
      <c r="H108" s="295"/>
      <c r="I108" s="295"/>
      <c r="J108" s="295"/>
      <c r="K108" s="295"/>
      <c r="L108" s="295"/>
      <c r="M108" s="295"/>
      <c r="N108" s="291"/>
      <c r="O108" s="295">
        <v>2</v>
      </c>
      <c r="P108" s="295">
        <v>2</v>
      </c>
      <c r="Q108" s="295">
        <v>2</v>
      </c>
      <c r="R108" s="295"/>
      <c r="S108" s="295"/>
      <c r="T108" s="295"/>
      <c r="U108" s="295"/>
      <c r="V108" s="295"/>
      <c r="W108" s="295"/>
      <c r="X108" s="295"/>
      <c r="Y108" s="411">
        <f>Y107</f>
        <v>1</v>
      </c>
      <c r="Z108" s="411">
        <f t="shared" ref="Z108" si="177">Z107</f>
        <v>0</v>
      </c>
      <c r="AA108" s="411">
        <f t="shared" ref="AA108" si="178">AA107</f>
        <v>0</v>
      </c>
      <c r="AB108" s="411">
        <f t="shared" ref="AB108" si="179">AB107</f>
        <v>0</v>
      </c>
      <c r="AC108" s="411">
        <f t="shared" ref="AC108" si="180">AC107</f>
        <v>0</v>
      </c>
      <c r="AD108" s="411">
        <f t="shared" ref="AD108" si="181">AD107</f>
        <v>0</v>
      </c>
      <c r="AE108" s="411">
        <f t="shared" ref="AE108" si="182">AE107</f>
        <v>0</v>
      </c>
      <c r="AF108" s="411">
        <f t="shared" ref="AF108" si="183">AF107</f>
        <v>0</v>
      </c>
      <c r="AG108" s="411">
        <f t="shared" ref="AG108" si="184">AG107</f>
        <v>0</v>
      </c>
      <c r="AH108" s="411">
        <f t="shared" ref="AH108" si="185">AH107</f>
        <v>0</v>
      </c>
      <c r="AI108" s="411">
        <f t="shared" ref="AI108" si="186">AI107</f>
        <v>0</v>
      </c>
      <c r="AJ108" s="411">
        <f t="shared" ref="AJ108" si="187">AJ107</f>
        <v>0</v>
      </c>
      <c r="AK108" s="411">
        <f t="shared" ref="AK108" si="188">AK107</f>
        <v>0</v>
      </c>
      <c r="AL108" s="411">
        <f t="shared" ref="AL108" si="189">AL107</f>
        <v>0</v>
      </c>
      <c r="AM108" s="306"/>
    </row>
    <row r="109" spans="1:39" ht="15"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0" outlineLevel="1">
      <c r="A110" s="522">
        <v>22</v>
      </c>
      <c r="B110" s="520" t="s">
        <v>114</v>
      </c>
      <c r="C110" s="291" t="s">
        <v>25</v>
      </c>
      <c r="D110" s="295">
        <v>11944</v>
      </c>
      <c r="E110" s="295">
        <v>11944</v>
      </c>
      <c r="F110" s="295">
        <v>11944</v>
      </c>
      <c r="G110" s="295"/>
      <c r="H110" s="295"/>
      <c r="I110" s="295"/>
      <c r="J110" s="295"/>
      <c r="K110" s="295"/>
      <c r="L110" s="295"/>
      <c r="M110" s="295"/>
      <c r="N110" s="291"/>
      <c r="O110" s="295">
        <v>6</v>
      </c>
      <c r="P110" s="295">
        <v>6</v>
      </c>
      <c r="Q110" s="295">
        <v>6</v>
      </c>
      <c r="R110" s="295"/>
      <c r="S110" s="295"/>
      <c r="T110" s="295"/>
      <c r="U110" s="295"/>
      <c r="V110" s="295"/>
      <c r="W110" s="295"/>
      <c r="X110" s="295"/>
      <c r="Y110" s="771">
        <v>1</v>
      </c>
      <c r="Z110" s="410"/>
      <c r="AA110" s="410"/>
      <c r="AB110" s="410"/>
      <c r="AC110" s="410"/>
      <c r="AD110" s="410"/>
      <c r="AE110" s="410"/>
      <c r="AF110" s="410"/>
      <c r="AG110" s="410"/>
      <c r="AH110" s="410"/>
      <c r="AI110" s="410"/>
      <c r="AJ110" s="410"/>
      <c r="AK110" s="410"/>
      <c r="AL110" s="410"/>
      <c r="AM110" s="296">
        <f>SUM(Y110:AL110)</f>
        <v>1</v>
      </c>
    </row>
    <row r="111" spans="1:39" ht="15" outlineLevel="1">
      <c r="B111" s="294" t="s">
        <v>743</v>
      </c>
      <c r="C111" s="291" t="s">
        <v>163</v>
      </c>
      <c r="D111" s="295">
        <v>645</v>
      </c>
      <c r="E111" s="295">
        <v>645</v>
      </c>
      <c r="F111" s="295">
        <v>645</v>
      </c>
      <c r="G111" s="295"/>
      <c r="H111" s="295"/>
      <c r="I111" s="295"/>
      <c r="J111" s="295"/>
      <c r="K111" s="295"/>
      <c r="L111" s="295"/>
      <c r="M111" s="295"/>
      <c r="N111" s="291"/>
      <c r="O111" s="295">
        <v>0</v>
      </c>
      <c r="P111" s="295">
        <v>0</v>
      </c>
      <c r="Q111" s="295">
        <v>0</v>
      </c>
      <c r="R111" s="295"/>
      <c r="S111" s="295"/>
      <c r="T111" s="295"/>
      <c r="U111" s="295"/>
      <c r="V111" s="295"/>
      <c r="W111" s="295"/>
      <c r="X111" s="295"/>
      <c r="Y111" s="411">
        <f>Y110</f>
        <v>1</v>
      </c>
      <c r="Z111" s="411">
        <f t="shared" ref="Z111" si="190">Z110</f>
        <v>0</v>
      </c>
      <c r="AA111" s="411">
        <f t="shared" ref="AA111" si="191">AA110</f>
        <v>0</v>
      </c>
      <c r="AB111" s="411">
        <f t="shared" ref="AB111" si="192">AB110</f>
        <v>0</v>
      </c>
      <c r="AC111" s="411">
        <f t="shared" ref="AC111" si="193">AC110</f>
        <v>0</v>
      </c>
      <c r="AD111" s="411">
        <f t="shared" ref="AD111" si="194">AD110</f>
        <v>0</v>
      </c>
      <c r="AE111" s="411">
        <f t="shared" ref="AE111" si="195">AE110</f>
        <v>0</v>
      </c>
      <c r="AF111" s="411">
        <f t="shared" ref="AF111" si="196">AF110</f>
        <v>0</v>
      </c>
      <c r="AG111" s="411">
        <f t="shared" ref="AG111" si="197">AG110</f>
        <v>0</v>
      </c>
      <c r="AH111" s="411">
        <f t="shared" ref="AH111" si="198">AH110</f>
        <v>0</v>
      </c>
      <c r="AI111" s="411">
        <f t="shared" ref="AI111" si="199">AI110</f>
        <v>0</v>
      </c>
      <c r="AJ111" s="411">
        <f t="shared" ref="AJ111" si="200">AJ110</f>
        <v>0</v>
      </c>
      <c r="AK111" s="411">
        <f t="shared" ref="AK111" si="201">AK110</f>
        <v>0</v>
      </c>
      <c r="AL111" s="411">
        <f t="shared" ref="AL111" si="202">AL110</f>
        <v>0</v>
      </c>
      <c r="AM111" s="306"/>
    </row>
    <row r="112" spans="1:39" ht="15"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30"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v>1</v>
      </c>
      <c r="Z113" s="410"/>
      <c r="AA113" s="410"/>
      <c r="AB113" s="410"/>
      <c r="AC113" s="410"/>
      <c r="AD113" s="410"/>
      <c r="AE113" s="410"/>
      <c r="AF113" s="410"/>
      <c r="AG113" s="410"/>
      <c r="AH113" s="410"/>
      <c r="AI113" s="410"/>
      <c r="AJ113" s="410"/>
      <c r="AK113" s="410"/>
      <c r="AL113" s="410"/>
      <c r="AM113" s="296">
        <f>SUM(Y113:AL113)</f>
        <v>1</v>
      </c>
    </row>
    <row r="114" spans="1:39" ht="15" outlineLevel="1">
      <c r="B114" s="294" t="s">
        <v>744</v>
      </c>
      <c r="C114" s="340" t="s">
        <v>745</v>
      </c>
      <c r="D114" s="295">
        <v>11333.585991268428</v>
      </c>
      <c r="E114" s="295">
        <v>11333.585991268428</v>
      </c>
      <c r="F114" s="295">
        <v>11333.585991268428</v>
      </c>
      <c r="G114" s="295"/>
      <c r="H114" s="295"/>
      <c r="I114" s="295"/>
      <c r="J114" s="295"/>
      <c r="K114" s="295"/>
      <c r="L114" s="295"/>
      <c r="M114" s="295"/>
      <c r="N114" s="291"/>
      <c r="O114" s="295"/>
      <c r="P114" s="295"/>
      <c r="Q114" s="295"/>
      <c r="R114" s="295"/>
      <c r="S114" s="295"/>
      <c r="T114" s="295"/>
      <c r="U114" s="295"/>
      <c r="V114" s="295"/>
      <c r="W114" s="295"/>
      <c r="X114" s="295"/>
      <c r="Y114" s="411">
        <f>Y113</f>
        <v>1</v>
      </c>
      <c r="Z114" s="411">
        <f t="shared" ref="Z114" si="203">Z113</f>
        <v>0</v>
      </c>
      <c r="AA114" s="411">
        <f t="shared" ref="AA114" si="204">AA113</f>
        <v>0</v>
      </c>
      <c r="AB114" s="411">
        <f t="shared" ref="AB114" si="205">AB113</f>
        <v>0</v>
      </c>
      <c r="AC114" s="411">
        <f t="shared" ref="AC114" si="206">AC113</f>
        <v>0</v>
      </c>
      <c r="AD114" s="411">
        <f t="shared" ref="AD114" si="207">AD113</f>
        <v>0</v>
      </c>
      <c r="AE114" s="411">
        <f t="shared" ref="AE114" si="208">AE113</f>
        <v>0</v>
      </c>
      <c r="AF114" s="411">
        <f t="shared" ref="AF114" si="209">AF113</f>
        <v>0</v>
      </c>
      <c r="AG114" s="411">
        <f t="shared" ref="AG114" si="210">AG113</f>
        <v>0</v>
      </c>
      <c r="AH114" s="411">
        <f t="shared" ref="AH114" si="211">AH113</f>
        <v>0</v>
      </c>
      <c r="AI114" s="411">
        <f t="shared" ref="AI114" si="212">AI113</f>
        <v>0</v>
      </c>
      <c r="AJ114" s="411">
        <f t="shared" ref="AJ114" si="213">AJ113</f>
        <v>0</v>
      </c>
      <c r="AK114" s="411">
        <f t="shared" ref="AK114" si="214">AK113</f>
        <v>0</v>
      </c>
      <c r="AL114" s="411">
        <f t="shared" ref="AL114" si="215">AL113</f>
        <v>0</v>
      </c>
      <c r="AM114" s="306"/>
    </row>
    <row r="115" spans="1:39" ht="15"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15"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ht="15"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216">Z116</f>
        <v>0</v>
      </c>
      <c r="AA117" s="411">
        <f t="shared" ref="AA117" si="217">AA116</f>
        <v>0</v>
      </c>
      <c r="AB117" s="411">
        <f t="shared" ref="AB117" si="218">AB116</f>
        <v>0</v>
      </c>
      <c r="AC117" s="411">
        <f t="shared" ref="AC117" si="219">AC116</f>
        <v>0</v>
      </c>
      <c r="AD117" s="411">
        <f t="shared" ref="AD117" si="220">AD116</f>
        <v>0</v>
      </c>
      <c r="AE117" s="411">
        <f t="shared" ref="AE117" si="221">AE116</f>
        <v>0</v>
      </c>
      <c r="AF117" s="411">
        <f t="shared" ref="AF117" si="222">AF116</f>
        <v>0</v>
      </c>
      <c r="AG117" s="411">
        <f t="shared" ref="AG117" si="223">AG116</f>
        <v>0</v>
      </c>
      <c r="AH117" s="411">
        <f t="shared" ref="AH117" si="224">AH116</f>
        <v>0</v>
      </c>
      <c r="AI117" s="411">
        <f t="shared" ref="AI117" si="225">AI116</f>
        <v>0</v>
      </c>
      <c r="AJ117" s="411">
        <f t="shared" ref="AJ117" si="226">AJ116</f>
        <v>0</v>
      </c>
      <c r="AK117" s="411">
        <f t="shared" ref="AK117" si="227">AK116</f>
        <v>0</v>
      </c>
      <c r="AL117" s="411">
        <f t="shared" ref="AL117" si="228">AL116</f>
        <v>0</v>
      </c>
      <c r="AM117" s="306"/>
    </row>
    <row r="118" spans="1:39" ht="15"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6"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ht="15"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ht="15"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29">Z120</f>
        <v>0</v>
      </c>
      <c r="AA121" s="411">
        <f t="shared" ref="AA121" si="230">AA120</f>
        <v>0</v>
      </c>
      <c r="AB121" s="411">
        <f t="shared" ref="AB121" si="231">AB120</f>
        <v>0</v>
      </c>
      <c r="AC121" s="411">
        <f t="shared" ref="AC121" si="232">AC120</f>
        <v>0</v>
      </c>
      <c r="AD121" s="411">
        <f t="shared" ref="AD121" si="233">AD120</f>
        <v>0</v>
      </c>
      <c r="AE121" s="411">
        <f t="shared" ref="AE121" si="234">AE120</f>
        <v>0</v>
      </c>
      <c r="AF121" s="411">
        <f t="shared" ref="AF121" si="235">AF120</f>
        <v>0</v>
      </c>
      <c r="AG121" s="411">
        <f t="shared" ref="AG121" si="236">AG120</f>
        <v>0</v>
      </c>
      <c r="AH121" s="411">
        <f t="shared" ref="AH121" si="237">AH120</f>
        <v>0</v>
      </c>
      <c r="AI121" s="411">
        <f t="shared" ref="AI121" si="238">AI120</f>
        <v>0</v>
      </c>
      <c r="AJ121" s="411">
        <f t="shared" ref="AJ121" si="239">AJ120</f>
        <v>0</v>
      </c>
      <c r="AK121" s="411">
        <f t="shared" ref="AK121" si="240">AK120</f>
        <v>0</v>
      </c>
      <c r="AL121" s="411">
        <f t="shared" ref="AL121" si="241">AL120</f>
        <v>0</v>
      </c>
      <c r="AM121" s="306"/>
    </row>
    <row r="122" spans="1:39" ht="15"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ht="15"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c r="Z123" s="533"/>
      <c r="AA123" s="533"/>
      <c r="AB123" s="410"/>
      <c r="AC123" s="533"/>
      <c r="AD123" s="410"/>
      <c r="AE123" s="410"/>
      <c r="AF123" s="415"/>
      <c r="AG123" s="415"/>
      <c r="AH123" s="415"/>
      <c r="AI123" s="415"/>
      <c r="AJ123" s="415"/>
      <c r="AK123" s="415"/>
      <c r="AL123" s="415"/>
      <c r="AM123" s="296">
        <f>SUM(Y123:AL123)</f>
        <v>0</v>
      </c>
    </row>
    <row r="124" spans="1:39" ht="15" outlineLevel="1">
      <c r="B124" s="294" t="s">
        <v>743</v>
      </c>
      <c r="C124" s="291" t="s">
        <v>163</v>
      </c>
      <c r="D124" s="295">
        <v>256812</v>
      </c>
      <c r="E124" s="295">
        <v>256812</v>
      </c>
      <c r="F124" s="295">
        <v>256812</v>
      </c>
      <c r="G124" s="295"/>
      <c r="H124" s="295"/>
      <c r="I124" s="295"/>
      <c r="J124" s="295"/>
      <c r="K124" s="295"/>
      <c r="L124" s="295"/>
      <c r="M124" s="295"/>
      <c r="N124" s="295">
        <f>N123</f>
        <v>12</v>
      </c>
      <c r="O124" s="295">
        <v>43</v>
      </c>
      <c r="P124" s="295">
        <v>43</v>
      </c>
      <c r="Q124" s="295">
        <v>43</v>
      </c>
      <c r="R124" s="295"/>
      <c r="S124" s="295"/>
      <c r="T124" s="295"/>
      <c r="U124" s="295"/>
      <c r="V124" s="295"/>
      <c r="W124" s="295"/>
      <c r="X124" s="295"/>
      <c r="Y124" s="411">
        <f>Y123</f>
        <v>0</v>
      </c>
      <c r="Z124" s="411">
        <f t="shared" ref="Z124" si="242">Z123</f>
        <v>0</v>
      </c>
      <c r="AA124" s="411">
        <f t="shared" ref="AA124" si="243">AA123</f>
        <v>0</v>
      </c>
      <c r="AB124" s="411">
        <f t="shared" ref="AB124" si="244">AB123</f>
        <v>0</v>
      </c>
      <c r="AC124" s="411">
        <f t="shared" ref="AC124" si="245">AC123</f>
        <v>0</v>
      </c>
      <c r="AD124" s="411">
        <f t="shared" ref="AD124" si="246">AD123</f>
        <v>0</v>
      </c>
      <c r="AE124" s="411">
        <f t="shared" ref="AE124" si="247">AE123</f>
        <v>0</v>
      </c>
      <c r="AF124" s="411">
        <f t="shared" ref="AF124" si="248">AF123</f>
        <v>0</v>
      </c>
      <c r="AG124" s="411">
        <f t="shared" ref="AG124" si="249">AG123</f>
        <v>0</v>
      </c>
      <c r="AH124" s="411">
        <f t="shared" ref="AH124" si="250">AH123</f>
        <v>0</v>
      </c>
      <c r="AI124" s="411">
        <f t="shared" ref="AI124" si="251">AI123</f>
        <v>0</v>
      </c>
      <c r="AJ124" s="411">
        <f t="shared" ref="AJ124" si="252">AJ123</f>
        <v>0</v>
      </c>
      <c r="AK124" s="411">
        <f t="shared" ref="AK124" si="253">AK123</f>
        <v>0</v>
      </c>
      <c r="AL124" s="411">
        <f t="shared" ref="AL124" si="254">AL123</f>
        <v>0</v>
      </c>
      <c r="AM124" s="306"/>
    </row>
    <row r="125" spans="1:39" ht="15" outlineLevel="1">
      <c r="B125" s="294"/>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412"/>
      <c r="Z125" s="425"/>
      <c r="AA125" s="425"/>
      <c r="AB125" s="425"/>
      <c r="AC125" s="425"/>
      <c r="AD125" s="425"/>
      <c r="AE125" s="425"/>
      <c r="AF125" s="425"/>
      <c r="AG125" s="425"/>
      <c r="AH125" s="425"/>
      <c r="AI125" s="425"/>
      <c r="AJ125" s="425"/>
      <c r="AK125" s="425"/>
      <c r="AL125" s="425"/>
      <c r="AM125" s="306"/>
    </row>
    <row r="126" spans="1:39" ht="30" outlineLevel="1">
      <c r="A126" s="522">
        <v>27</v>
      </c>
      <c r="B126" s="520" t="s">
        <v>119</v>
      </c>
      <c r="C126" s="291" t="s">
        <v>25</v>
      </c>
      <c r="D126" s="295"/>
      <c r="E126" s="295"/>
      <c r="F126" s="295"/>
      <c r="G126" s="295"/>
      <c r="H126" s="295"/>
      <c r="I126" s="295"/>
      <c r="J126" s="295"/>
      <c r="K126" s="295"/>
      <c r="L126" s="295"/>
      <c r="M126" s="295"/>
      <c r="N126" s="295">
        <v>12</v>
      </c>
      <c r="O126" s="295"/>
      <c r="P126" s="295"/>
      <c r="Q126" s="295"/>
      <c r="R126" s="295"/>
      <c r="S126" s="295"/>
      <c r="T126" s="295"/>
      <c r="U126" s="295"/>
      <c r="V126" s="295"/>
      <c r="W126" s="295"/>
      <c r="X126" s="295"/>
      <c r="Y126" s="426"/>
      <c r="Z126" s="410" t="s">
        <v>738</v>
      </c>
      <c r="AA126" s="410"/>
      <c r="AB126" s="410"/>
      <c r="AC126" s="410"/>
      <c r="AD126" s="410"/>
      <c r="AE126" s="410"/>
      <c r="AF126" s="415"/>
      <c r="AG126" s="415"/>
      <c r="AH126" s="415"/>
      <c r="AI126" s="415"/>
      <c r="AJ126" s="415"/>
      <c r="AK126" s="415"/>
      <c r="AL126" s="415"/>
      <c r="AM126" s="296">
        <f>SUM(Y126:AL126)</f>
        <v>0</v>
      </c>
    </row>
    <row r="127" spans="1:39" ht="15" outlineLevel="1">
      <c r="B127" s="294" t="s">
        <v>267</v>
      </c>
      <c r="C127" s="291" t="s">
        <v>163</v>
      </c>
      <c r="D127" s="295"/>
      <c r="E127" s="295"/>
      <c r="F127" s="295"/>
      <c r="G127" s="295"/>
      <c r="H127" s="295"/>
      <c r="I127" s="295"/>
      <c r="J127" s="295"/>
      <c r="K127" s="295"/>
      <c r="L127" s="295"/>
      <c r="M127" s="295"/>
      <c r="N127" s="295">
        <f>N126</f>
        <v>12</v>
      </c>
      <c r="O127" s="295"/>
      <c r="P127" s="295"/>
      <c r="Q127" s="295"/>
      <c r="R127" s="295"/>
      <c r="S127" s="295"/>
      <c r="T127" s="295"/>
      <c r="U127" s="295"/>
      <c r="V127" s="295"/>
      <c r="W127" s="295"/>
      <c r="X127" s="295"/>
      <c r="Y127" s="411">
        <f>Y126</f>
        <v>0</v>
      </c>
      <c r="Z127" s="411" t="str">
        <f t="shared" ref="Z127" si="255">Z126</f>
        <v>%</v>
      </c>
      <c r="AA127" s="411">
        <f t="shared" ref="AA127" si="256">AA126</f>
        <v>0</v>
      </c>
      <c r="AB127" s="411">
        <f t="shared" ref="AB127" si="257">AB126</f>
        <v>0</v>
      </c>
      <c r="AC127" s="411">
        <f t="shared" ref="AC127" si="258">AC126</f>
        <v>0</v>
      </c>
      <c r="AD127" s="411">
        <f t="shared" ref="AD127" si="259">AD126</f>
        <v>0</v>
      </c>
      <c r="AE127" s="411">
        <f t="shared" ref="AE127" si="260">AE126</f>
        <v>0</v>
      </c>
      <c r="AF127" s="411">
        <f t="shared" ref="AF127" si="261">AF126</f>
        <v>0</v>
      </c>
      <c r="AG127" s="411">
        <f t="shared" ref="AG127" si="262">AG126</f>
        <v>0</v>
      </c>
      <c r="AH127" s="411">
        <f t="shared" ref="AH127" si="263">AH126</f>
        <v>0</v>
      </c>
      <c r="AI127" s="411">
        <f t="shared" ref="AI127" si="264">AI126</f>
        <v>0</v>
      </c>
      <c r="AJ127" s="411">
        <f t="shared" ref="AJ127" si="265">AJ126</f>
        <v>0</v>
      </c>
      <c r="AK127" s="411">
        <f t="shared" ref="AK127" si="266">AK126</f>
        <v>0</v>
      </c>
      <c r="AL127" s="411">
        <f t="shared" ref="AL127" si="267">AL126</f>
        <v>0</v>
      </c>
      <c r="AM127" s="306"/>
    </row>
    <row r="128" spans="1:39" ht="15"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0" outlineLevel="1">
      <c r="A129" s="522">
        <v>28</v>
      </c>
      <c r="B129" s="520" t="s">
        <v>120</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c r="AB129" s="410"/>
      <c r="AC129" s="410"/>
      <c r="AD129" s="410"/>
      <c r="AE129" s="410"/>
      <c r="AF129" s="415"/>
      <c r="AG129" s="415"/>
      <c r="AH129" s="415"/>
      <c r="AI129" s="415"/>
      <c r="AJ129" s="415"/>
      <c r="AK129" s="415"/>
      <c r="AL129" s="415"/>
      <c r="AM129" s="296">
        <f>SUM(Y129:AL129)</f>
        <v>0</v>
      </c>
    </row>
    <row r="130" spans="1:39" ht="15" outlineLevel="1">
      <c r="B130" s="294" t="s">
        <v>742</v>
      </c>
      <c r="C130" s="291" t="s">
        <v>163</v>
      </c>
      <c r="D130" s="295"/>
      <c r="E130" s="295"/>
      <c r="F130" s="295"/>
      <c r="G130" s="295"/>
      <c r="H130" s="295"/>
      <c r="I130" s="295"/>
      <c r="J130" s="295"/>
      <c r="K130" s="295"/>
      <c r="L130" s="295"/>
      <c r="M130" s="295"/>
      <c r="N130" s="295">
        <f>N129</f>
        <v>12</v>
      </c>
      <c r="O130" s="295"/>
      <c r="P130" s="295"/>
      <c r="Q130" s="295"/>
      <c r="R130" s="295"/>
      <c r="S130" s="295"/>
      <c r="T130" s="295"/>
      <c r="U130" s="295"/>
      <c r="V130" s="295"/>
      <c r="W130" s="295"/>
      <c r="X130" s="295"/>
      <c r="Y130" s="411">
        <f>Y129</f>
        <v>0</v>
      </c>
      <c r="Z130" s="411">
        <f t="shared" ref="Z130" si="268">Z129</f>
        <v>0</v>
      </c>
      <c r="AA130" s="411">
        <f t="shared" ref="AA130" si="269">AA129</f>
        <v>0</v>
      </c>
      <c r="AB130" s="411">
        <f t="shared" ref="AB130" si="270">AB129</f>
        <v>0</v>
      </c>
      <c r="AC130" s="411">
        <f t="shared" ref="AC130" si="271">AC129</f>
        <v>0</v>
      </c>
      <c r="AD130" s="411">
        <f t="shared" ref="AD130" si="272">AD129</f>
        <v>0</v>
      </c>
      <c r="AE130" s="411">
        <f t="shared" ref="AE130" si="273">AE129</f>
        <v>0</v>
      </c>
      <c r="AF130" s="411">
        <f t="shared" ref="AF130" si="274">AF129</f>
        <v>0</v>
      </c>
      <c r="AG130" s="411">
        <f t="shared" ref="AG130" si="275">AG129</f>
        <v>0</v>
      </c>
      <c r="AH130" s="411">
        <f t="shared" ref="AH130" si="276">AH129</f>
        <v>0</v>
      </c>
      <c r="AI130" s="411">
        <f t="shared" ref="AI130" si="277">AI129</f>
        <v>0</v>
      </c>
      <c r="AJ130" s="411">
        <f t="shared" ref="AJ130" si="278">AJ129</f>
        <v>0</v>
      </c>
      <c r="AK130" s="411">
        <f t="shared" ref="AK130" si="279">AK129</f>
        <v>0</v>
      </c>
      <c r="AL130" s="411">
        <f t="shared" ref="AL130" si="280">AL129</f>
        <v>0</v>
      </c>
      <c r="AM130" s="306"/>
    </row>
    <row r="131" spans="1:39" ht="15"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0" outlineLevel="1">
      <c r="A132" s="522">
        <v>29</v>
      </c>
      <c r="B132" s="520" t="s">
        <v>121</v>
      </c>
      <c r="C132" s="291" t="s">
        <v>25</v>
      </c>
      <c r="D132" s="295"/>
      <c r="E132" s="295"/>
      <c r="F132" s="295"/>
      <c r="G132" s="295"/>
      <c r="H132" s="295"/>
      <c r="I132" s="295"/>
      <c r="J132" s="295"/>
      <c r="K132" s="295"/>
      <c r="L132" s="295"/>
      <c r="M132" s="295"/>
      <c r="N132" s="295">
        <v>3</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ht="15" outlineLevel="1">
      <c r="B133" s="294" t="s">
        <v>267</v>
      </c>
      <c r="C133" s="291" t="s">
        <v>163</v>
      </c>
      <c r="D133" s="295"/>
      <c r="E133" s="295"/>
      <c r="F133" s="295"/>
      <c r="G133" s="295"/>
      <c r="H133" s="295"/>
      <c r="I133" s="295"/>
      <c r="J133" s="295"/>
      <c r="K133" s="295"/>
      <c r="L133" s="295"/>
      <c r="M133" s="295"/>
      <c r="N133" s="295">
        <f>N132</f>
        <v>3</v>
      </c>
      <c r="O133" s="295"/>
      <c r="P133" s="295"/>
      <c r="Q133" s="295"/>
      <c r="R133" s="295"/>
      <c r="S133" s="295"/>
      <c r="T133" s="295"/>
      <c r="U133" s="295"/>
      <c r="V133" s="295"/>
      <c r="W133" s="295"/>
      <c r="X133" s="295"/>
      <c r="Y133" s="411">
        <f>Y132</f>
        <v>0</v>
      </c>
      <c r="Z133" s="411">
        <f t="shared" ref="Z133" si="281">Z132</f>
        <v>0</v>
      </c>
      <c r="AA133" s="411">
        <f t="shared" ref="AA133" si="282">AA132</f>
        <v>0</v>
      </c>
      <c r="AB133" s="411">
        <f t="shared" ref="AB133" si="283">AB132</f>
        <v>0</v>
      </c>
      <c r="AC133" s="411">
        <f t="shared" ref="AC133" si="284">AC132</f>
        <v>0</v>
      </c>
      <c r="AD133" s="411">
        <f t="shared" ref="AD133" si="285">AD132</f>
        <v>0</v>
      </c>
      <c r="AE133" s="411">
        <f t="shared" ref="AE133" si="286">AE132</f>
        <v>0</v>
      </c>
      <c r="AF133" s="411">
        <f t="shared" ref="AF133" si="287">AF132</f>
        <v>0</v>
      </c>
      <c r="AG133" s="411">
        <f t="shared" ref="AG133" si="288">AG132</f>
        <v>0</v>
      </c>
      <c r="AH133" s="411">
        <f t="shared" ref="AH133" si="289">AH132</f>
        <v>0</v>
      </c>
      <c r="AI133" s="411">
        <f t="shared" ref="AI133" si="290">AI132</f>
        <v>0</v>
      </c>
      <c r="AJ133" s="411">
        <f t="shared" ref="AJ133" si="291">AJ132</f>
        <v>0</v>
      </c>
      <c r="AK133" s="411">
        <f t="shared" ref="AK133" si="292">AK132</f>
        <v>0</v>
      </c>
      <c r="AL133" s="411">
        <f t="shared" ref="AL133" si="293">AL132</f>
        <v>0</v>
      </c>
      <c r="AM133" s="306"/>
    </row>
    <row r="134" spans="1:39" ht="15"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0" outlineLevel="1">
      <c r="A135" s="522">
        <v>30</v>
      </c>
      <c r="B135" s="520" t="s">
        <v>122</v>
      </c>
      <c r="C135" s="291" t="s">
        <v>25</v>
      </c>
      <c r="D135" s="295"/>
      <c r="E135" s="295"/>
      <c r="F135" s="295"/>
      <c r="G135" s="295"/>
      <c r="H135" s="295"/>
      <c r="I135" s="295"/>
      <c r="J135" s="295"/>
      <c r="K135" s="295"/>
      <c r="L135" s="295"/>
      <c r="M135" s="295"/>
      <c r="N135" s="295">
        <v>12</v>
      </c>
      <c r="O135" s="295"/>
      <c r="P135" s="295"/>
      <c r="Q135" s="295"/>
      <c r="R135" s="295"/>
      <c r="S135" s="295"/>
      <c r="T135" s="295"/>
      <c r="U135" s="295"/>
      <c r="V135" s="295"/>
      <c r="W135" s="295"/>
      <c r="X135" s="295"/>
      <c r="Y135" s="426"/>
      <c r="Z135" s="410"/>
      <c r="AA135" s="410"/>
      <c r="AB135" s="410">
        <v>1</v>
      </c>
      <c r="AC135" s="410"/>
      <c r="AD135" s="410"/>
      <c r="AE135" s="410"/>
      <c r="AF135" s="415"/>
      <c r="AG135" s="415"/>
      <c r="AH135" s="415"/>
      <c r="AI135" s="415"/>
      <c r="AJ135" s="415"/>
      <c r="AK135" s="415"/>
      <c r="AL135" s="415"/>
      <c r="AM135" s="296">
        <f>SUM(Y135:AL135)</f>
        <v>1</v>
      </c>
    </row>
    <row r="136" spans="1:39" ht="15" outlineLevel="1">
      <c r="B136" s="294" t="s">
        <v>742</v>
      </c>
      <c r="C136" s="291" t="s">
        <v>163</v>
      </c>
      <c r="D136" s="295">
        <v>17265066</v>
      </c>
      <c r="E136" s="295">
        <v>17265066</v>
      </c>
      <c r="F136" s="295">
        <v>2287903</v>
      </c>
      <c r="G136" s="295"/>
      <c r="H136" s="295"/>
      <c r="I136" s="295"/>
      <c r="J136" s="295"/>
      <c r="K136" s="295"/>
      <c r="L136" s="295"/>
      <c r="M136" s="295"/>
      <c r="N136" s="295">
        <f>N135</f>
        <v>12</v>
      </c>
      <c r="O136" s="295">
        <v>0</v>
      </c>
      <c r="P136" s="295">
        <v>0</v>
      </c>
      <c r="Q136" s="753">
        <f>'9. Cogeneration'!E41</f>
        <v>1567.0769167500009</v>
      </c>
      <c r="R136" s="295"/>
      <c r="S136" s="295"/>
      <c r="T136" s="295"/>
      <c r="U136" s="295"/>
      <c r="V136" s="295"/>
      <c r="W136" s="295"/>
      <c r="X136" s="295"/>
      <c r="Y136" s="411">
        <f>Y135</f>
        <v>0</v>
      </c>
      <c r="Z136" s="411">
        <f t="shared" ref="Z136" si="294">Z135</f>
        <v>0</v>
      </c>
      <c r="AA136" s="411">
        <f t="shared" ref="AA136" si="295">AA135</f>
        <v>0</v>
      </c>
      <c r="AB136" s="411">
        <f t="shared" ref="AB136" si="296">AB135</f>
        <v>1</v>
      </c>
      <c r="AC136" s="411">
        <f t="shared" ref="AC136" si="297">AC135</f>
        <v>0</v>
      </c>
      <c r="AD136" s="411">
        <f t="shared" ref="AD136" si="298">AD135</f>
        <v>0</v>
      </c>
      <c r="AE136" s="411">
        <f t="shared" ref="AE136" si="299">AE135</f>
        <v>0</v>
      </c>
      <c r="AF136" s="411">
        <f t="shared" ref="AF136" si="300">AF135</f>
        <v>0</v>
      </c>
      <c r="AG136" s="411">
        <f t="shared" ref="AG136" si="301">AG135</f>
        <v>0</v>
      </c>
      <c r="AH136" s="411">
        <f t="shared" ref="AH136" si="302">AH135</f>
        <v>0</v>
      </c>
      <c r="AI136" s="411">
        <f t="shared" ref="AI136" si="303">AI135</f>
        <v>0</v>
      </c>
      <c r="AJ136" s="411">
        <f t="shared" ref="AJ136" si="304">AJ135</f>
        <v>0</v>
      </c>
      <c r="AK136" s="411">
        <f t="shared" ref="AK136" si="305">AK135</f>
        <v>0</v>
      </c>
      <c r="AL136" s="411">
        <f t="shared" ref="AL136" si="306">AL135</f>
        <v>0</v>
      </c>
      <c r="AM136" s="306"/>
    </row>
    <row r="137" spans="1:39" ht="15"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0" outlineLevel="1">
      <c r="A138" s="522">
        <v>31</v>
      </c>
      <c r="B138" s="520" t="s">
        <v>123</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ht="15"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Y138</f>
        <v>0</v>
      </c>
      <c r="Z139" s="411">
        <f t="shared" ref="Z139" si="307">Z138</f>
        <v>0</v>
      </c>
      <c r="AA139" s="411">
        <f t="shared" ref="AA139" si="308">AA138</f>
        <v>0</v>
      </c>
      <c r="AB139" s="411">
        <f t="shared" ref="AB139" si="309">AB138</f>
        <v>0</v>
      </c>
      <c r="AC139" s="411">
        <f t="shared" ref="AC139" si="310">AC138</f>
        <v>0</v>
      </c>
      <c r="AD139" s="411">
        <f t="shared" ref="AD139" si="311">AD138</f>
        <v>0</v>
      </c>
      <c r="AE139" s="411">
        <f t="shared" ref="AE139" si="312">AE138</f>
        <v>0</v>
      </c>
      <c r="AF139" s="411">
        <f t="shared" ref="AF139" si="313">AF138</f>
        <v>0</v>
      </c>
      <c r="AG139" s="411">
        <f t="shared" ref="AG139" si="314">AG138</f>
        <v>0</v>
      </c>
      <c r="AH139" s="411">
        <f t="shared" ref="AH139" si="315">AH138</f>
        <v>0</v>
      </c>
      <c r="AI139" s="411">
        <f t="shared" ref="AI139" si="316">AI138</f>
        <v>0</v>
      </c>
      <c r="AJ139" s="411">
        <f t="shared" ref="AJ139" si="317">AJ138</f>
        <v>0</v>
      </c>
      <c r="AK139" s="411">
        <f t="shared" ref="AK139" si="318">AK138</f>
        <v>0</v>
      </c>
      <c r="AL139" s="411">
        <f t="shared" ref="AL139" si="319">AL138</f>
        <v>0</v>
      </c>
      <c r="AM139" s="306"/>
    </row>
    <row r="140" spans="1:39" ht="15" outlineLevel="1">
      <c r="B140" s="520"/>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15.75" customHeight="1" outlineLevel="1">
      <c r="A141" s="522">
        <v>32</v>
      </c>
      <c r="B141" s="520" t="s">
        <v>124</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ht="15"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Y141</f>
        <v>0</v>
      </c>
      <c r="Z142" s="411">
        <f t="shared" ref="Z142" si="320">Z141</f>
        <v>0</v>
      </c>
      <c r="AA142" s="411">
        <f t="shared" ref="AA142" si="321">AA141</f>
        <v>0</v>
      </c>
      <c r="AB142" s="411">
        <f t="shared" ref="AB142" si="322">AB141</f>
        <v>0</v>
      </c>
      <c r="AC142" s="411">
        <f t="shared" ref="AC142" si="323">AC141</f>
        <v>0</v>
      </c>
      <c r="AD142" s="411">
        <f t="shared" ref="AD142" si="324">AD141</f>
        <v>0</v>
      </c>
      <c r="AE142" s="411">
        <f t="shared" ref="AE142" si="325">AE141</f>
        <v>0</v>
      </c>
      <c r="AF142" s="411">
        <f t="shared" ref="AF142" si="326">AF141</f>
        <v>0</v>
      </c>
      <c r="AG142" s="411">
        <f t="shared" ref="AG142" si="327">AG141</f>
        <v>0</v>
      </c>
      <c r="AH142" s="411">
        <f t="shared" ref="AH142" si="328">AH141</f>
        <v>0</v>
      </c>
      <c r="AI142" s="411">
        <f t="shared" ref="AI142" si="329">AI141</f>
        <v>0</v>
      </c>
      <c r="AJ142" s="411">
        <f t="shared" ref="AJ142" si="330">AJ141</f>
        <v>0</v>
      </c>
      <c r="AK142" s="411">
        <f t="shared" ref="AK142" si="331">AK141</f>
        <v>0</v>
      </c>
      <c r="AL142" s="411">
        <f t="shared" ref="AL142" si="332">AL141</f>
        <v>0</v>
      </c>
      <c r="AM142" s="306"/>
    </row>
    <row r="143" spans="1:39" ht="15" outlineLevel="1">
      <c r="B143" s="520"/>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6" outlineLevel="1">
      <c r="B144" s="288" t="s">
        <v>500</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5" outlineLevel="1">
      <c r="A145" s="522">
        <v>33</v>
      </c>
      <c r="B145" s="520" t="s">
        <v>125</v>
      </c>
      <c r="C145" s="291" t="s">
        <v>25</v>
      </c>
      <c r="D145" s="295"/>
      <c r="E145" s="295"/>
      <c r="F145" s="295"/>
      <c r="G145" s="295"/>
      <c r="H145" s="295"/>
      <c r="I145" s="295"/>
      <c r="J145" s="295"/>
      <c r="K145" s="295"/>
      <c r="L145" s="295"/>
      <c r="M145" s="295"/>
      <c r="N145" s="295">
        <v>0</v>
      </c>
      <c r="O145" s="295"/>
      <c r="P145" s="295"/>
      <c r="Q145" s="295"/>
      <c r="R145" s="295"/>
      <c r="S145" s="295"/>
      <c r="T145" s="295"/>
      <c r="U145" s="295"/>
      <c r="V145" s="295"/>
      <c r="W145" s="295"/>
      <c r="X145" s="295"/>
      <c r="Y145" s="426"/>
      <c r="Z145" s="410"/>
      <c r="AA145" s="410"/>
      <c r="AB145" s="410"/>
      <c r="AC145" s="410"/>
      <c r="AD145" s="410"/>
      <c r="AE145" s="410"/>
      <c r="AF145" s="415"/>
      <c r="AG145" s="415"/>
      <c r="AH145" s="415"/>
      <c r="AI145" s="415"/>
      <c r="AJ145" s="415"/>
      <c r="AK145" s="415"/>
      <c r="AL145" s="415"/>
      <c r="AM145" s="296">
        <f>SUM(Y145:AL145)</f>
        <v>0</v>
      </c>
    </row>
    <row r="146" spans="1:39" ht="15" outlineLevel="1">
      <c r="B146" s="294" t="s">
        <v>267</v>
      </c>
      <c r="C146" s="291" t="s">
        <v>163</v>
      </c>
      <c r="D146" s="295"/>
      <c r="E146" s="295"/>
      <c r="F146" s="295"/>
      <c r="G146" s="295"/>
      <c r="H146" s="295"/>
      <c r="I146" s="295"/>
      <c r="J146" s="295"/>
      <c r="K146" s="295"/>
      <c r="L146" s="295"/>
      <c r="M146" s="295"/>
      <c r="N146" s="295">
        <f>N145</f>
        <v>0</v>
      </c>
      <c r="O146" s="295"/>
      <c r="P146" s="295"/>
      <c r="Q146" s="295"/>
      <c r="R146" s="295"/>
      <c r="S146" s="295"/>
      <c r="T146" s="295"/>
      <c r="U146" s="295"/>
      <c r="V146" s="295"/>
      <c r="W146" s="295"/>
      <c r="X146" s="295"/>
      <c r="Y146" s="411">
        <f>Y145</f>
        <v>0</v>
      </c>
      <c r="Z146" s="411">
        <f t="shared" ref="Z146" si="333">Z145</f>
        <v>0</v>
      </c>
      <c r="AA146" s="411">
        <f t="shared" ref="AA146" si="334">AA145</f>
        <v>0</v>
      </c>
      <c r="AB146" s="411">
        <f t="shared" ref="AB146" si="335">AB145</f>
        <v>0</v>
      </c>
      <c r="AC146" s="411">
        <f t="shared" ref="AC146" si="336">AC145</f>
        <v>0</v>
      </c>
      <c r="AD146" s="411">
        <f t="shared" ref="AD146" si="337">AD145</f>
        <v>0</v>
      </c>
      <c r="AE146" s="411">
        <f t="shared" ref="AE146" si="338">AE145</f>
        <v>0</v>
      </c>
      <c r="AF146" s="411">
        <f t="shared" ref="AF146" si="339">AF145</f>
        <v>0</v>
      </c>
      <c r="AG146" s="411">
        <f t="shared" ref="AG146" si="340">AG145</f>
        <v>0</v>
      </c>
      <c r="AH146" s="411">
        <f t="shared" ref="AH146" si="341">AH145</f>
        <v>0</v>
      </c>
      <c r="AI146" s="411">
        <f t="shared" ref="AI146" si="342">AI145</f>
        <v>0</v>
      </c>
      <c r="AJ146" s="411">
        <f t="shared" ref="AJ146" si="343">AJ145</f>
        <v>0</v>
      </c>
      <c r="AK146" s="411">
        <f t="shared" ref="AK146" si="344">AK145</f>
        <v>0</v>
      </c>
      <c r="AL146" s="411">
        <f t="shared" ref="AL146" si="345">AL145</f>
        <v>0</v>
      </c>
      <c r="AM146" s="306"/>
    </row>
    <row r="147" spans="1:39" ht="15" outlineLevel="1">
      <c r="B147" s="520"/>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ht="15" outlineLevel="1">
      <c r="A148" s="522">
        <v>34</v>
      </c>
      <c r="B148" s="520" t="s">
        <v>126</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ht="15"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Y148</f>
        <v>0</v>
      </c>
      <c r="Z149" s="411">
        <f t="shared" ref="Z149" si="346">Z148</f>
        <v>0</v>
      </c>
      <c r="AA149" s="411">
        <f t="shared" ref="AA149" si="347">AA148</f>
        <v>0</v>
      </c>
      <c r="AB149" s="411">
        <f t="shared" ref="AB149" si="348">AB148</f>
        <v>0</v>
      </c>
      <c r="AC149" s="411">
        <f t="shared" ref="AC149" si="349">AC148</f>
        <v>0</v>
      </c>
      <c r="AD149" s="411">
        <f t="shared" ref="AD149" si="350">AD148</f>
        <v>0</v>
      </c>
      <c r="AE149" s="411">
        <f t="shared" ref="AE149" si="351">AE148</f>
        <v>0</v>
      </c>
      <c r="AF149" s="411">
        <f t="shared" ref="AF149" si="352">AF148</f>
        <v>0</v>
      </c>
      <c r="AG149" s="411">
        <f t="shared" ref="AG149" si="353">AG148</f>
        <v>0</v>
      </c>
      <c r="AH149" s="411">
        <f t="shared" ref="AH149" si="354">AH148</f>
        <v>0</v>
      </c>
      <c r="AI149" s="411">
        <f t="shared" ref="AI149" si="355">AI148</f>
        <v>0</v>
      </c>
      <c r="AJ149" s="411">
        <f t="shared" ref="AJ149" si="356">AJ148</f>
        <v>0</v>
      </c>
      <c r="AK149" s="411">
        <f t="shared" ref="AK149" si="357">AK148</f>
        <v>0</v>
      </c>
      <c r="AL149" s="411">
        <f t="shared" ref="AL149" si="358">AL148</f>
        <v>0</v>
      </c>
      <c r="AM149" s="306"/>
    </row>
    <row r="150" spans="1:39" ht="15" outlineLevel="1">
      <c r="B150" s="520"/>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ht="15" outlineLevel="1">
      <c r="A151" s="522">
        <v>35</v>
      </c>
      <c r="B151" s="520" t="s">
        <v>127</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ht="15"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Y151</f>
        <v>0</v>
      </c>
      <c r="Z152" s="411">
        <f t="shared" ref="Z152" si="359">Z151</f>
        <v>0</v>
      </c>
      <c r="AA152" s="411">
        <f t="shared" ref="AA152" si="360">AA151</f>
        <v>0</v>
      </c>
      <c r="AB152" s="411">
        <f t="shared" ref="AB152" si="361">AB151</f>
        <v>0</v>
      </c>
      <c r="AC152" s="411">
        <f t="shared" ref="AC152" si="362">AC151</f>
        <v>0</v>
      </c>
      <c r="AD152" s="411">
        <f t="shared" ref="AD152" si="363">AD151</f>
        <v>0</v>
      </c>
      <c r="AE152" s="411">
        <f t="shared" ref="AE152" si="364">AE151</f>
        <v>0</v>
      </c>
      <c r="AF152" s="411">
        <f t="shared" ref="AF152" si="365">AF151</f>
        <v>0</v>
      </c>
      <c r="AG152" s="411">
        <f t="shared" ref="AG152" si="366">AG151</f>
        <v>0</v>
      </c>
      <c r="AH152" s="411">
        <f t="shared" ref="AH152" si="367">AH151</f>
        <v>0</v>
      </c>
      <c r="AI152" s="411">
        <f t="shared" ref="AI152" si="368">AI151</f>
        <v>0</v>
      </c>
      <c r="AJ152" s="411">
        <f t="shared" ref="AJ152" si="369">AJ151</f>
        <v>0</v>
      </c>
      <c r="AK152" s="411">
        <f t="shared" ref="AK152" si="370">AK151</f>
        <v>0</v>
      </c>
      <c r="AL152" s="411">
        <f t="shared" ref="AL152" si="371">AL151</f>
        <v>0</v>
      </c>
      <c r="AM152" s="306"/>
    </row>
    <row r="153" spans="1:39" ht="15" outlineLevel="1">
      <c r="B153" s="294"/>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5.6" outlineLevel="1">
      <c r="B154" s="288" t="s">
        <v>501</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45" outlineLevel="1">
      <c r="A155" s="522">
        <v>36</v>
      </c>
      <c r="B155" s="520" t="s">
        <v>128</v>
      </c>
      <c r="C155" s="291" t="s">
        <v>25</v>
      </c>
      <c r="D155" s="295"/>
      <c r="E155" s="295"/>
      <c r="F155" s="295"/>
      <c r="G155" s="295"/>
      <c r="H155" s="295"/>
      <c r="I155" s="295"/>
      <c r="J155" s="295"/>
      <c r="K155" s="295"/>
      <c r="L155" s="295"/>
      <c r="M155" s="295"/>
      <c r="N155" s="295">
        <v>12</v>
      </c>
      <c r="O155" s="295"/>
      <c r="P155" s="295"/>
      <c r="Q155" s="295"/>
      <c r="R155" s="295"/>
      <c r="S155" s="295"/>
      <c r="T155" s="295"/>
      <c r="U155" s="295"/>
      <c r="V155" s="295"/>
      <c r="W155" s="295"/>
      <c r="X155" s="295"/>
      <c r="Y155" s="426"/>
      <c r="Z155" s="410"/>
      <c r="AA155" s="410"/>
      <c r="AB155" s="410"/>
      <c r="AC155" s="410"/>
      <c r="AD155" s="410"/>
      <c r="AE155" s="410"/>
      <c r="AF155" s="415"/>
      <c r="AG155" s="415"/>
      <c r="AH155" s="415"/>
      <c r="AI155" s="415"/>
      <c r="AJ155" s="415"/>
      <c r="AK155" s="415"/>
      <c r="AL155" s="415"/>
      <c r="AM155" s="296">
        <f>SUM(Y155:AL155)</f>
        <v>0</v>
      </c>
    </row>
    <row r="156" spans="1:39" ht="15" outlineLevel="1">
      <c r="B156" s="294" t="s">
        <v>267</v>
      </c>
      <c r="C156" s="291" t="s">
        <v>163</v>
      </c>
      <c r="D156" s="295"/>
      <c r="E156" s="295"/>
      <c r="F156" s="295"/>
      <c r="G156" s="295"/>
      <c r="H156" s="295"/>
      <c r="I156" s="295"/>
      <c r="J156" s="295"/>
      <c r="K156" s="295"/>
      <c r="L156" s="295"/>
      <c r="M156" s="295"/>
      <c r="N156" s="295">
        <f>N155</f>
        <v>12</v>
      </c>
      <c r="O156" s="295"/>
      <c r="P156" s="295"/>
      <c r="Q156" s="295"/>
      <c r="R156" s="295"/>
      <c r="S156" s="295"/>
      <c r="T156" s="295"/>
      <c r="U156" s="295"/>
      <c r="V156" s="295"/>
      <c r="W156" s="295"/>
      <c r="X156" s="295"/>
      <c r="Y156" s="411">
        <f>Y155</f>
        <v>0</v>
      </c>
      <c r="Z156" s="411">
        <f t="shared" ref="Z156" si="372">Z155</f>
        <v>0</v>
      </c>
      <c r="AA156" s="411">
        <f t="shared" ref="AA156" si="373">AA155</f>
        <v>0</v>
      </c>
      <c r="AB156" s="411">
        <f t="shared" ref="AB156" si="374">AB155</f>
        <v>0</v>
      </c>
      <c r="AC156" s="411">
        <f t="shared" ref="AC156" si="375">AC155</f>
        <v>0</v>
      </c>
      <c r="AD156" s="411">
        <f t="shared" ref="AD156" si="376">AD155</f>
        <v>0</v>
      </c>
      <c r="AE156" s="411">
        <f t="shared" ref="AE156" si="377">AE155</f>
        <v>0</v>
      </c>
      <c r="AF156" s="411">
        <f t="shared" ref="AF156" si="378">AF155</f>
        <v>0</v>
      </c>
      <c r="AG156" s="411">
        <f t="shared" ref="AG156" si="379">AG155</f>
        <v>0</v>
      </c>
      <c r="AH156" s="411">
        <f t="shared" ref="AH156" si="380">AH155</f>
        <v>0</v>
      </c>
      <c r="AI156" s="411">
        <f t="shared" ref="AI156" si="381">AI155</f>
        <v>0</v>
      </c>
      <c r="AJ156" s="411">
        <f t="shared" ref="AJ156" si="382">AJ155</f>
        <v>0</v>
      </c>
      <c r="AK156" s="411">
        <f t="shared" ref="AK156" si="383">AK155</f>
        <v>0</v>
      </c>
      <c r="AL156" s="411">
        <f t="shared" ref="AL156" si="384">AL155</f>
        <v>0</v>
      </c>
      <c r="AM156" s="306"/>
    </row>
    <row r="157" spans="1:39" ht="15" outlineLevel="1">
      <c r="B157" s="520"/>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30" outlineLevel="1">
      <c r="A158" s="522">
        <v>37</v>
      </c>
      <c r="B158" s="520" t="s">
        <v>129</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ht="15"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Y158</f>
        <v>0</v>
      </c>
      <c r="Z159" s="411">
        <f t="shared" ref="Z159" si="385">Z158</f>
        <v>0</v>
      </c>
      <c r="AA159" s="411">
        <f t="shared" ref="AA159" si="386">AA158</f>
        <v>0</v>
      </c>
      <c r="AB159" s="411">
        <f t="shared" ref="AB159" si="387">AB158</f>
        <v>0</v>
      </c>
      <c r="AC159" s="411">
        <f t="shared" ref="AC159" si="388">AC158</f>
        <v>0</v>
      </c>
      <c r="AD159" s="411">
        <f t="shared" ref="AD159" si="389">AD158</f>
        <v>0</v>
      </c>
      <c r="AE159" s="411">
        <f t="shared" ref="AE159" si="390">AE158</f>
        <v>0</v>
      </c>
      <c r="AF159" s="411">
        <f t="shared" ref="AF159" si="391">AF158</f>
        <v>0</v>
      </c>
      <c r="AG159" s="411">
        <f t="shared" ref="AG159" si="392">AG158</f>
        <v>0</v>
      </c>
      <c r="AH159" s="411">
        <f t="shared" ref="AH159" si="393">AH158</f>
        <v>0</v>
      </c>
      <c r="AI159" s="411">
        <f t="shared" ref="AI159" si="394">AI158</f>
        <v>0</v>
      </c>
      <c r="AJ159" s="411">
        <f t="shared" ref="AJ159" si="395">AJ158</f>
        <v>0</v>
      </c>
      <c r="AK159" s="411">
        <f t="shared" ref="AK159" si="396">AK158</f>
        <v>0</v>
      </c>
      <c r="AL159" s="411">
        <f t="shared" ref="AL159" si="397">AL158</f>
        <v>0</v>
      </c>
      <c r="AM159" s="306"/>
    </row>
    <row r="160" spans="1:39" ht="15" outlineLevel="1">
      <c r="B160" s="520"/>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ht="15" outlineLevel="1">
      <c r="A161" s="522">
        <v>38</v>
      </c>
      <c r="B161" s="520" t="s">
        <v>130</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ht="15"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Y161</f>
        <v>0</v>
      </c>
      <c r="Z162" s="411">
        <f t="shared" ref="Z162" si="398">Z161</f>
        <v>0</v>
      </c>
      <c r="AA162" s="411">
        <f t="shared" ref="AA162" si="399">AA161</f>
        <v>0</v>
      </c>
      <c r="AB162" s="411">
        <f t="shared" ref="AB162" si="400">AB161</f>
        <v>0</v>
      </c>
      <c r="AC162" s="411">
        <f t="shared" ref="AC162" si="401">AC161</f>
        <v>0</v>
      </c>
      <c r="AD162" s="411">
        <f t="shared" ref="AD162" si="402">AD161</f>
        <v>0</v>
      </c>
      <c r="AE162" s="411">
        <f t="shared" ref="AE162" si="403">AE161</f>
        <v>0</v>
      </c>
      <c r="AF162" s="411">
        <f t="shared" ref="AF162" si="404">AF161</f>
        <v>0</v>
      </c>
      <c r="AG162" s="411">
        <f t="shared" ref="AG162" si="405">AG161</f>
        <v>0</v>
      </c>
      <c r="AH162" s="411">
        <f t="shared" ref="AH162" si="406">AH161</f>
        <v>0</v>
      </c>
      <c r="AI162" s="411">
        <f t="shared" ref="AI162" si="407">AI161</f>
        <v>0</v>
      </c>
      <c r="AJ162" s="411">
        <f t="shared" ref="AJ162" si="408">AJ161</f>
        <v>0</v>
      </c>
      <c r="AK162" s="411">
        <f t="shared" ref="AK162" si="409">AK161</f>
        <v>0</v>
      </c>
      <c r="AL162" s="411">
        <f t="shared" ref="AL162" si="410">AL161</f>
        <v>0</v>
      </c>
      <c r="AM162" s="306"/>
    </row>
    <row r="163" spans="1:39" ht="15" outlineLevel="1">
      <c r="B163" s="520"/>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30" outlineLevel="1">
      <c r="A164" s="522">
        <v>39</v>
      </c>
      <c r="B164" s="520" t="s">
        <v>131</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ht="15"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Y164</f>
        <v>0</v>
      </c>
      <c r="Z165" s="411">
        <f t="shared" ref="Z165" si="411">Z164</f>
        <v>0</v>
      </c>
      <c r="AA165" s="411">
        <f t="shared" ref="AA165" si="412">AA164</f>
        <v>0</v>
      </c>
      <c r="AB165" s="411">
        <f t="shared" ref="AB165" si="413">AB164</f>
        <v>0</v>
      </c>
      <c r="AC165" s="411">
        <f t="shared" ref="AC165" si="414">AC164</f>
        <v>0</v>
      </c>
      <c r="AD165" s="411">
        <f t="shared" ref="AD165" si="415">AD164</f>
        <v>0</v>
      </c>
      <c r="AE165" s="411">
        <f t="shared" ref="AE165" si="416">AE164</f>
        <v>0</v>
      </c>
      <c r="AF165" s="411">
        <f t="shared" ref="AF165" si="417">AF164</f>
        <v>0</v>
      </c>
      <c r="AG165" s="411">
        <f t="shared" ref="AG165" si="418">AG164</f>
        <v>0</v>
      </c>
      <c r="AH165" s="411">
        <f t="shared" ref="AH165" si="419">AH164</f>
        <v>0</v>
      </c>
      <c r="AI165" s="411">
        <f t="shared" ref="AI165" si="420">AI164</f>
        <v>0</v>
      </c>
      <c r="AJ165" s="411">
        <f t="shared" ref="AJ165" si="421">AJ164</f>
        <v>0</v>
      </c>
      <c r="AK165" s="411">
        <f t="shared" ref="AK165" si="422">AK164</f>
        <v>0</v>
      </c>
      <c r="AL165" s="411">
        <f t="shared" ref="AL165" si="423">AL164</f>
        <v>0</v>
      </c>
      <c r="AM165" s="306"/>
    </row>
    <row r="166" spans="1:39" ht="15" outlineLevel="1">
      <c r="B166" s="520"/>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0" outlineLevel="1">
      <c r="A167" s="522">
        <v>40</v>
      </c>
      <c r="B167" s="520" t="s">
        <v>132</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ht="15"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Y167</f>
        <v>0</v>
      </c>
      <c r="Z168" s="411">
        <f t="shared" ref="Z168" si="424">Z167</f>
        <v>0</v>
      </c>
      <c r="AA168" s="411">
        <f t="shared" ref="AA168" si="425">AA167</f>
        <v>0</v>
      </c>
      <c r="AB168" s="411">
        <f t="shared" ref="AB168" si="426">AB167</f>
        <v>0</v>
      </c>
      <c r="AC168" s="411">
        <f t="shared" ref="AC168" si="427">AC167</f>
        <v>0</v>
      </c>
      <c r="AD168" s="411">
        <f t="shared" ref="AD168" si="428">AD167</f>
        <v>0</v>
      </c>
      <c r="AE168" s="411">
        <f t="shared" ref="AE168" si="429">AE167</f>
        <v>0</v>
      </c>
      <c r="AF168" s="411">
        <f t="shared" ref="AF168" si="430">AF167</f>
        <v>0</v>
      </c>
      <c r="AG168" s="411">
        <f t="shared" ref="AG168" si="431">AG167</f>
        <v>0</v>
      </c>
      <c r="AH168" s="411">
        <f t="shared" ref="AH168" si="432">AH167</f>
        <v>0</v>
      </c>
      <c r="AI168" s="411">
        <f t="shared" ref="AI168" si="433">AI167</f>
        <v>0</v>
      </c>
      <c r="AJ168" s="411">
        <f t="shared" ref="AJ168" si="434">AJ167</f>
        <v>0</v>
      </c>
      <c r="AK168" s="411">
        <f t="shared" ref="AK168" si="435">AK167</f>
        <v>0</v>
      </c>
      <c r="AL168" s="411">
        <f t="shared" ref="AL168" si="436">AL167</f>
        <v>0</v>
      </c>
      <c r="AM168" s="306"/>
    </row>
    <row r="169" spans="1:39" ht="15" outlineLevel="1">
      <c r="B169" s="520"/>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45" outlineLevel="1">
      <c r="A170" s="522">
        <v>41</v>
      </c>
      <c r="B170" s="520" t="s">
        <v>133</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ht="15"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Y170</f>
        <v>0</v>
      </c>
      <c r="Z171" s="411">
        <f t="shared" ref="Z171" si="437">Z170</f>
        <v>0</v>
      </c>
      <c r="AA171" s="411">
        <f t="shared" ref="AA171" si="438">AA170</f>
        <v>0</v>
      </c>
      <c r="AB171" s="411">
        <f t="shared" ref="AB171" si="439">AB170</f>
        <v>0</v>
      </c>
      <c r="AC171" s="411">
        <f t="shared" ref="AC171" si="440">AC170</f>
        <v>0</v>
      </c>
      <c r="AD171" s="411">
        <f t="shared" ref="AD171" si="441">AD170</f>
        <v>0</v>
      </c>
      <c r="AE171" s="411">
        <f t="shared" ref="AE171" si="442">AE170</f>
        <v>0</v>
      </c>
      <c r="AF171" s="411">
        <f t="shared" ref="AF171" si="443">AF170</f>
        <v>0</v>
      </c>
      <c r="AG171" s="411">
        <f t="shared" ref="AG171" si="444">AG170</f>
        <v>0</v>
      </c>
      <c r="AH171" s="411">
        <f t="shared" ref="AH171" si="445">AH170</f>
        <v>0</v>
      </c>
      <c r="AI171" s="411">
        <f t="shared" ref="AI171" si="446">AI170</f>
        <v>0</v>
      </c>
      <c r="AJ171" s="411">
        <f t="shared" ref="AJ171" si="447">AJ170</f>
        <v>0</v>
      </c>
      <c r="AK171" s="411">
        <f t="shared" ref="AK171" si="448">AK170</f>
        <v>0</v>
      </c>
      <c r="AL171" s="411">
        <f t="shared" ref="AL171" si="449">AL170</f>
        <v>0</v>
      </c>
      <c r="AM171" s="306"/>
    </row>
    <row r="172" spans="1:39" ht="15" outlineLevel="1">
      <c r="B172" s="520"/>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30" outlineLevel="1">
      <c r="A173" s="522">
        <v>42</v>
      </c>
      <c r="B173" s="520" t="s">
        <v>134</v>
      </c>
      <c r="C173" s="291" t="s">
        <v>25</v>
      </c>
      <c r="D173" s="295"/>
      <c r="E173" s="295"/>
      <c r="F173" s="295"/>
      <c r="G173" s="295"/>
      <c r="H173" s="295"/>
      <c r="I173" s="295"/>
      <c r="J173" s="295"/>
      <c r="K173" s="295"/>
      <c r="L173" s="295"/>
      <c r="M173" s="295"/>
      <c r="N173" s="291"/>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ht="15" outlineLevel="1">
      <c r="B174" s="294" t="s">
        <v>267</v>
      </c>
      <c r="C174" s="291" t="s">
        <v>163</v>
      </c>
      <c r="D174" s="295"/>
      <c r="E174" s="295"/>
      <c r="F174" s="295"/>
      <c r="G174" s="295"/>
      <c r="H174" s="295"/>
      <c r="I174" s="295"/>
      <c r="J174" s="295"/>
      <c r="K174" s="295"/>
      <c r="L174" s="295"/>
      <c r="M174" s="295"/>
      <c r="N174" s="468"/>
      <c r="O174" s="295"/>
      <c r="P174" s="295"/>
      <c r="Q174" s="295"/>
      <c r="R174" s="295"/>
      <c r="S174" s="295"/>
      <c r="T174" s="295"/>
      <c r="U174" s="295"/>
      <c r="V174" s="295"/>
      <c r="W174" s="295"/>
      <c r="X174" s="295"/>
      <c r="Y174" s="411">
        <f>Y173</f>
        <v>0</v>
      </c>
      <c r="Z174" s="411">
        <f t="shared" ref="Z174" si="450">Z173</f>
        <v>0</v>
      </c>
      <c r="AA174" s="411">
        <f t="shared" ref="AA174" si="451">AA173</f>
        <v>0</v>
      </c>
      <c r="AB174" s="411">
        <f t="shared" ref="AB174" si="452">AB173</f>
        <v>0</v>
      </c>
      <c r="AC174" s="411">
        <f t="shared" ref="AC174" si="453">AC173</f>
        <v>0</v>
      </c>
      <c r="AD174" s="411">
        <f t="shared" ref="AD174" si="454">AD173</f>
        <v>0</v>
      </c>
      <c r="AE174" s="411">
        <f t="shared" ref="AE174" si="455">AE173</f>
        <v>0</v>
      </c>
      <c r="AF174" s="411">
        <f t="shared" ref="AF174" si="456">AF173</f>
        <v>0</v>
      </c>
      <c r="AG174" s="411">
        <f t="shared" ref="AG174" si="457">AG173</f>
        <v>0</v>
      </c>
      <c r="AH174" s="411">
        <f t="shared" ref="AH174" si="458">AH173</f>
        <v>0</v>
      </c>
      <c r="AI174" s="411">
        <f t="shared" ref="AI174" si="459">AI173</f>
        <v>0</v>
      </c>
      <c r="AJ174" s="411">
        <f t="shared" ref="AJ174" si="460">AJ173</f>
        <v>0</v>
      </c>
      <c r="AK174" s="411">
        <f t="shared" ref="AK174" si="461">AK173</f>
        <v>0</v>
      </c>
      <c r="AL174" s="411">
        <f t="shared" ref="AL174" si="462">AL173</f>
        <v>0</v>
      </c>
      <c r="AM174" s="306"/>
    </row>
    <row r="175" spans="1:39" ht="15" outlineLevel="1">
      <c r="B175" s="520"/>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15" outlineLevel="1">
      <c r="A176" s="522">
        <v>43</v>
      </c>
      <c r="B176" s="520" t="s">
        <v>135</v>
      </c>
      <c r="C176" s="291" t="s">
        <v>25</v>
      </c>
      <c r="D176" s="295"/>
      <c r="E176" s="295"/>
      <c r="F176" s="295"/>
      <c r="G176" s="295"/>
      <c r="H176" s="295"/>
      <c r="I176" s="295"/>
      <c r="J176" s="295"/>
      <c r="K176" s="295"/>
      <c r="L176" s="295"/>
      <c r="M176" s="295"/>
      <c r="N176" s="295">
        <v>12</v>
      </c>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ht="15" outlineLevel="1">
      <c r="B177" s="294" t="s">
        <v>267</v>
      </c>
      <c r="C177" s="291" t="s">
        <v>163</v>
      </c>
      <c r="D177" s="295"/>
      <c r="E177" s="295"/>
      <c r="F177" s="295"/>
      <c r="G177" s="295"/>
      <c r="H177" s="295"/>
      <c r="I177" s="295"/>
      <c r="J177" s="295"/>
      <c r="K177" s="295"/>
      <c r="L177" s="295"/>
      <c r="M177" s="295"/>
      <c r="N177" s="295">
        <f>N176</f>
        <v>12</v>
      </c>
      <c r="O177" s="295"/>
      <c r="P177" s="295"/>
      <c r="Q177" s="295"/>
      <c r="R177" s="295"/>
      <c r="S177" s="295"/>
      <c r="T177" s="295"/>
      <c r="U177" s="295"/>
      <c r="V177" s="295"/>
      <c r="W177" s="295"/>
      <c r="X177" s="295"/>
      <c r="Y177" s="411">
        <f>Y176</f>
        <v>0</v>
      </c>
      <c r="Z177" s="411">
        <f t="shared" ref="Z177" si="463">Z176</f>
        <v>0</v>
      </c>
      <c r="AA177" s="411">
        <f t="shared" ref="AA177" si="464">AA176</f>
        <v>0</v>
      </c>
      <c r="AB177" s="411">
        <f t="shared" ref="AB177" si="465">AB176</f>
        <v>0</v>
      </c>
      <c r="AC177" s="411">
        <f t="shared" ref="AC177" si="466">AC176</f>
        <v>0</v>
      </c>
      <c r="AD177" s="411">
        <f t="shared" ref="AD177" si="467">AD176</f>
        <v>0</v>
      </c>
      <c r="AE177" s="411">
        <f t="shared" ref="AE177" si="468">AE176</f>
        <v>0</v>
      </c>
      <c r="AF177" s="411">
        <f t="shared" ref="AF177" si="469">AF176</f>
        <v>0</v>
      </c>
      <c r="AG177" s="411">
        <f t="shared" ref="AG177" si="470">AG176</f>
        <v>0</v>
      </c>
      <c r="AH177" s="411">
        <f t="shared" ref="AH177" si="471">AH176</f>
        <v>0</v>
      </c>
      <c r="AI177" s="411">
        <f t="shared" ref="AI177" si="472">AI176</f>
        <v>0</v>
      </c>
      <c r="AJ177" s="411">
        <f t="shared" ref="AJ177" si="473">AJ176</f>
        <v>0</v>
      </c>
      <c r="AK177" s="411">
        <f t="shared" ref="AK177" si="474">AK176</f>
        <v>0</v>
      </c>
      <c r="AL177" s="411">
        <f t="shared" ref="AL177" si="475">AL176</f>
        <v>0</v>
      </c>
      <c r="AM177" s="306"/>
    </row>
    <row r="178" spans="1:39" ht="15" outlineLevel="1">
      <c r="B178" s="520"/>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45" outlineLevel="1">
      <c r="A179" s="522">
        <v>44</v>
      </c>
      <c r="B179" s="520" t="s">
        <v>136</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ht="15"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Y179</f>
        <v>0</v>
      </c>
      <c r="Z180" s="411">
        <f t="shared" ref="Z180" si="476">Z179</f>
        <v>0</v>
      </c>
      <c r="AA180" s="411">
        <f t="shared" ref="AA180" si="477">AA179</f>
        <v>0</v>
      </c>
      <c r="AB180" s="411">
        <f t="shared" ref="AB180" si="478">AB179</f>
        <v>0</v>
      </c>
      <c r="AC180" s="411">
        <f t="shared" ref="AC180" si="479">AC179</f>
        <v>0</v>
      </c>
      <c r="AD180" s="411">
        <f t="shared" ref="AD180" si="480">AD179</f>
        <v>0</v>
      </c>
      <c r="AE180" s="411">
        <f t="shared" ref="AE180" si="481">AE179</f>
        <v>0</v>
      </c>
      <c r="AF180" s="411">
        <f t="shared" ref="AF180" si="482">AF179</f>
        <v>0</v>
      </c>
      <c r="AG180" s="411">
        <f t="shared" ref="AG180" si="483">AG179</f>
        <v>0</v>
      </c>
      <c r="AH180" s="411">
        <f t="shared" ref="AH180" si="484">AH179</f>
        <v>0</v>
      </c>
      <c r="AI180" s="411">
        <f t="shared" ref="AI180" si="485">AI179</f>
        <v>0</v>
      </c>
      <c r="AJ180" s="411">
        <f t="shared" ref="AJ180" si="486">AJ179</f>
        <v>0</v>
      </c>
      <c r="AK180" s="411">
        <f t="shared" ref="AK180" si="487">AK179</f>
        <v>0</v>
      </c>
      <c r="AL180" s="411">
        <f t="shared" ref="AL180" si="488">AL179</f>
        <v>0</v>
      </c>
      <c r="AM180" s="306"/>
    </row>
    <row r="181" spans="1:39" ht="15" outlineLevel="1">
      <c r="B181" s="520"/>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30" outlineLevel="1">
      <c r="A182" s="522">
        <v>45</v>
      </c>
      <c r="B182" s="520" t="s">
        <v>137</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ht="15"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Y182</f>
        <v>0</v>
      </c>
      <c r="Z183" s="411">
        <f t="shared" ref="Z183" si="489">Z182</f>
        <v>0</v>
      </c>
      <c r="AA183" s="411">
        <f t="shared" ref="AA183" si="490">AA182</f>
        <v>0</v>
      </c>
      <c r="AB183" s="411">
        <f t="shared" ref="AB183" si="491">AB182</f>
        <v>0</v>
      </c>
      <c r="AC183" s="411">
        <f t="shared" ref="AC183" si="492">AC182</f>
        <v>0</v>
      </c>
      <c r="AD183" s="411">
        <f t="shared" ref="AD183" si="493">AD182</f>
        <v>0</v>
      </c>
      <c r="AE183" s="411">
        <f t="shared" ref="AE183" si="494">AE182</f>
        <v>0</v>
      </c>
      <c r="AF183" s="411">
        <f t="shared" ref="AF183" si="495">AF182</f>
        <v>0</v>
      </c>
      <c r="AG183" s="411">
        <f t="shared" ref="AG183" si="496">AG182</f>
        <v>0</v>
      </c>
      <c r="AH183" s="411">
        <f t="shared" ref="AH183" si="497">AH182</f>
        <v>0</v>
      </c>
      <c r="AI183" s="411">
        <f t="shared" ref="AI183" si="498">AI182</f>
        <v>0</v>
      </c>
      <c r="AJ183" s="411">
        <f t="shared" ref="AJ183" si="499">AJ182</f>
        <v>0</v>
      </c>
      <c r="AK183" s="411">
        <f t="shared" ref="AK183" si="500">AK182</f>
        <v>0</v>
      </c>
      <c r="AL183" s="411">
        <f t="shared" ref="AL183" si="501">AL182</f>
        <v>0</v>
      </c>
      <c r="AM183" s="306"/>
    </row>
    <row r="184" spans="1:39" ht="15" outlineLevel="1">
      <c r="B184" s="52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0" outlineLevel="1">
      <c r="A185" s="522">
        <v>46</v>
      </c>
      <c r="B185" s="520" t="s">
        <v>138</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ht="15"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Y185</f>
        <v>0</v>
      </c>
      <c r="Z186" s="411">
        <f t="shared" ref="Z186" si="502">Z185</f>
        <v>0</v>
      </c>
      <c r="AA186" s="411">
        <f t="shared" ref="AA186" si="503">AA185</f>
        <v>0</v>
      </c>
      <c r="AB186" s="411">
        <f t="shared" ref="AB186" si="504">AB185</f>
        <v>0</v>
      </c>
      <c r="AC186" s="411">
        <f t="shared" ref="AC186" si="505">AC185</f>
        <v>0</v>
      </c>
      <c r="AD186" s="411">
        <f t="shared" ref="AD186" si="506">AD185</f>
        <v>0</v>
      </c>
      <c r="AE186" s="411">
        <f t="shared" ref="AE186" si="507">AE185</f>
        <v>0</v>
      </c>
      <c r="AF186" s="411">
        <f t="shared" ref="AF186" si="508">AF185</f>
        <v>0</v>
      </c>
      <c r="AG186" s="411">
        <f t="shared" ref="AG186" si="509">AG185</f>
        <v>0</v>
      </c>
      <c r="AH186" s="411">
        <f t="shared" ref="AH186" si="510">AH185</f>
        <v>0</v>
      </c>
      <c r="AI186" s="411">
        <f t="shared" ref="AI186" si="511">AI185</f>
        <v>0</v>
      </c>
      <c r="AJ186" s="411">
        <f t="shared" ref="AJ186" si="512">AJ185</f>
        <v>0</v>
      </c>
      <c r="AK186" s="411">
        <f t="shared" ref="AK186" si="513">AK185</f>
        <v>0</v>
      </c>
      <c r="AL186" s="411">
        <f t="shared" ref="AL186" si="514">AL185</f>
        <v>0</v>
      </c>
      <c r="AM186" s="306"/>
    </row>
    <row r="187" spans="1:39" ht="15" outlineLevel="1">
      <c r="B187" s="520"/>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0" outlineLevel="1">
      <c r="A188" s="522">
        <v>47</v>
      </c>
      <c r="B188" s="520" t="s">
        <v>139</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ht="15"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Y188</f>
        <v>0</v>
      </c>
      <c r="Z189" s="411">
        <f t="shared" ref="Z189" si="515">Z188</f>
        <v>0</v>
      </c>
      <c r="AA189" s="411">
        <f t="shared" ref="AA189" si="516">AA188</f>
        <v>0</v>
      </c>
      <c r="AB189" s="411">
        <f t="shared" ref="AB189" si="517">AB188</f>
        <v>0</v>
      </c>
      <c r="AC189" s="411">
        <f t="shared" ref="AC189" si="518">AC188</f>
        <v>0</v>
      </c>
      <c r="AD189" s="411">
        <f t="shared" ref="AD189" si="519">AD188</f>
        <v>0</v>
      </c>
      <c r="AE189" s="411">
        <f t="shared" ref="AE189" si="520">AE188</f>
        <v>0</v>
      </c>
      <c r="AF189" s="411">
        <f t="shared" ref="AF189" si="521">AF188</f>
        <v>0</v>
      </c>
      <c r="AG189" s="411">
        <f t="shared" ref="AG189" si="522">AG188</f>
        <v>0</v>
      </c>
      <c r="AH189" s="411">
        <f t="shared" ref="AH189" si="523">AH188</f>
        <v>0</v>
      </c>
      <c r="AI189" s="411">
        <f t="shared" ref="AI189" si="524">AI188</f>
        <v>0</v>
      </c>
      <c r="AJ189" s="411">
        <f t="shared" ref="AJ189" si="525">AJ188</f>
        <v>0</v>
      </c>
      <c r="AK189" s="411">
        <f t="shared" ref="AK189" si="526">AK188</f>
        <v>0</v>
      </c>
      <c r="AL189" s="411">
        <f t="shared" ref="AL189" si="527">AL188</f>
        <v>0</v>
      </c>
      <c r="AM189" s="306"/>
    </row>
    <row r="190" spans="1:39" ht="15" outlineLevel="1">
      <c r="B190" s="520"/>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30" outlineLevel="1">
      <c r="A191" s="522">
        <v>48</v>
      </c>
      <c r="B191" s="520" t="s">
        <v>140</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ht="15"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Y191</f>
        <v>0</v>
      </c>
      <c r="Z192" s="411">
        <f t="shared" ref="Z192" si="528">Z191</f>
        <v>0</v>
      </c>
      <c r="AA192" s="411">
        <f t="shared" ref="AA192" si="529">AA191</f>
        <v>0</v>
      </c>
      <c r="AB192" s="411">
        <f t="shared" ref="AB192" si="530">AB191</f>
        <v>0</v>
      </c>
      <c r="AC192" s="411">
        <f t="shared" ref="AC192" si="531">AC191</f>
        <v>0</v>
      </c>
      <c r="AD192" s="411">
        <f t="shared" ref="AD192" si="532">AD191</f>
        <v>0</v>
      </c>
      <c r="AE192" s="411">
        <f t="shared" ref="AE192" si="533">AE191</f>
        <v>0</v>
      </c>
      <c r="AF192" s="411">
        <f t="shared" ref="AF192" si="534">AF191</f>
        <v>0</v>
      </c>
      <c r="AG192" s="411">
        <f t="shared" ref="AG192" si="535">AG191</f>
        <v>0</v>
      </c>
      <c r="AH192" s="411">
        <f t="shared" ref="AH192" si="536">AH191</f>
        <v>0</v>
      </c>
      <c r="AI192" s="411">
        <f t="shared" ref="AI192" si="537">AI191</f>
        <v>0</v>
      </c>
      <c r="AJ192" s="411">
        <f t="shared" ref="AJ192" si="538">AJ191</f>
        <v>0</v>
      </c>
      <c r="AK192" s="411">
        <f t="shared" ref="AK192" si="539">AK191</f>
        <v>0</v>
      </c>
      <c r="AL192" s="411">
        <f t="shared" ref="AL192" si="540">AL191</f>
        <v>0</v>
      </c>
      <c r="AM192" s="306"/>
    </row>
    <row r="193" spans="1:39" ht="15" outlineLevel="1">
      <c r="B193" s="520"/>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0" outlineLevel="1">
      <c r="A194" s="522">
        <v>49</v>
      </c>
      <c r="B194" s="520" t="s">
        <v>141</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ht="15"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Y194</f>
        <v>0</v>
      </c>
      <c r="Z195" s="411">
        <f t="shared" ref="Z195" si="541">Z194</f>
        <v>0</v>
      </c>
      <c r="AA195" s="411">
        <f t="shared" ref="AA195" si="542">AA194</f>
        <v>0</v>
      </c>
      <c r="AB195" s="411">
        <f t="shared" ref="AB195" si="543">AB194</f>
        <v>0</v>
      </c>
      <c r="AC195" s="411">
        <f t="shared" ref="AC195" si="544">AC194</f>
        <v>0</v>
      </c>
      <c r="AD195" s="411">
        <f t="shared" ref="AD195" si="545">AD194</f>
        <v>0</v>
      </c>
      <c r="AE195" s="411">
        <f t="shared" ref="AE195" si="546">AE194</f>
        <v>0</v>
      </c>
      <c r="AF195" s="411">
        <f t="shared" ref="AF195" si="547">AF194</f>
        <v>0</v>
      </c>
      <c r="AG195" s="411">
        <f t="shared" ref="AG195" si="548">AG194</f>
        <v>0</v>
      </c>
      <c r="AH195" s="411">
        <f t="shared" ref="AH195" si="549">AH194</f>
        <v>0</v>
      </c>
      <c r="AI195" s="411">
        <f t="shared" ref="AI195" si="550">AI194</f>
        <v>0</v>
      </c>
      <c r="AJ195" s="411">
        <f t="shared" ref="AJ195" si="551">AJ194</f>
        <v>0</v>
      </c>
      <c r="AK195" s="411">
        <f t="shared" ref="AK195" si="552">AK194</f>
        <v>0</v>
      </c>
      <c r="AL195" s="411">
        <f t="shared" ref="AL195" si="553">AL194</f>
        <v>0</v>
      </c>
      <c r="AM195" s="306"/>
    </row>
    <row r="196" spans="1:39" ht="15" outlineLevel="1">
      <c r="B196" s="294"/>
      <c r="C196" s="305"/>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301"/>
      <c r="Z196" s="301"/>
      <c r="AA196" s="301"/>
      <c r="AB196" s="301"/>
      <c r="AC196" s="301"/>
      <c r="AD196" s="301"/>
      <c r="AE196" s="301"/>
      <c r="AF196" s="301"/>
      <c r="AG196" s="301"/>
      <c r="AH196" s="301"/>
      <c r="AI196" s="301"/>
      <c r="AJ196" s="301"/>
      <c r="AK196" s="301"/>
      <c r="AL196" s="301"/>
      <c r="AM196" s="306"/>
    </row>
    <row r="197" spans="1:39" ht="15.6">
      <c r="B197" s="327" t="s">
        <v>271</v>
      </c>
      <c r="C197" s="329"/>
      <c r="D197" s="329">
        <f>SUM(D38:D195)</f>
        <v>23290007.175169624</v>
      </c>
      <c r="E197" s="329"/>
      <c r="F197" s="329"/>
      <c r="G197" s="329"/>
      <c r="H197" s="329"/>
      <c r="I197" s="329"/>
      <c r="J197" s="329"/>
      <c r="K197" s="329"/>
      <c r="L197" s="329"/>
      <c r="M197" s="329"/>
      <c r="N197" s="329"/>
      <c r="O197" s="329">
        <f>SUM(O38:O195)</f>
        <v>1103</v>
      </c>
      <c r="P197" s="329"/>
      <c r="Q197" s="329"/>
      <c r="R197" s="329"/>
      <c r="S197" s="329"/>
      <c r="T197" s="329"/>
      <c r="U197" s="329"/>
      <c r="V197" s="329"/>
      <c r="W197" s="329"/>
      <c r="X197" s="329"/>
      <c r="Y197" s="329">
        <f>IF(Y36="kWh",SUMPRODUCT(D38:D195,Y38:Y195))</f>
        <v>886806.5859912684</v>
      </c>
      <c r="Z197" s="329">
        <f>IF(Z36="kWh",SUMPRODUCT(D38:D195,Z38:Z195))</f>
        <v>279624.62392590393</v>
      </c>
      <c r="AA197" s="329">
        <f>IF(AA36="kw",SUMPRODUCT(N38:N195,O38:O195,AA38:AA195),SUMPRODUCT(D38:D195,AA38:AA195))</f>
        <v>3616.8934244222642</v>
      </c>
      <c r="AB197" s="329">
        <f>IF(AB36="kw",SUMPRODUCT(N38:N195,O38:O195,AB38:AB195),SUMPRODUCT(D38:D195,AB38:AB195))</f>
        <v>1201.9287582720704</v>
      </c>
      <c r="AC197" s="329">
        <f>IF(AC36="kw",SUMPRODUCT(N38:N195,O38:O195,AC38:AC195),SUMPRODUCT(D38:D195,AC38:AC195))</f>
        <v>5453.3258790420414</v>
      </c>
      <c r="AD197" s="329">
        <f>IF(AD36="kw",SUMPRODUCT(N38:N195,O38:O195,AD38:AD195),SUMPRODUCT(D38:D195,AD38:AD195))</f>
        <v>0</v>
      </c>
      <c r="AE197" s="329">
        <f>IF(AE36="kw",SUMPRODUCT(N38:N195,O38:O195,AE38:AE195),SUMPRODUCT(D38:D195,AE38:AE195))</f>
        <v>0</v>
      </c>
      <c r="AF197" s="329">
        <f>IF(AF36="kw",SUMPRODUCT(N38:N195,O38:O195,AF38:AF195),SUMPRODUCT(D38:D195,AF38:AF195))</f>
        <v>0</v>
      </c>
      <c r="AG197" s="329">
        <f>'8.  Streetlighting'!G219</f>
        <v>0</v>
      </c>
      <c r="AH197" s="329">
        <f>IF(AH36="kw",SUMPRODUCT(N38:N195,O38:O195,AH38:AH195),SUMPRODUCT(D38:D195,AH38:AH195))</f>
        <v>0</v>
      </c>
      <c r="AI197" s="329">
        <f>IF(AI36="kw",SUMPRODUCT(N38:N195,O38:O195,AI38:AI195),SUMPRODUCT(D38:D195,AI38:AI195))</f>
        <v>0</v>
      </c>
      <c r="AJ197" s="329">
        <f>IF(AJ36="kw",SUMPRODUCT(N38:N195,O38:O195,AJ38:AJ195),SUMPRODUCT(D38:D195,AJ38:AJ195))</f>
        <v>0</v>
      </c>
      <c r="AK197" s="329">
        <f>IF(AK36="kw",SUMPRODUCT(N38:N195,O38:O195,AK38:AK195),SUMPRODUCT(D38:D195,AK38:AK195))</f>
        <v>0</v>
      </c>
      <c r="AL197" s="329">
        <f>IF(AL36="kw",SUMPRODUCT(N38:N195,O38:O195,AL38:AL195),SUMPRODUCT(D38:D195,AL38:AL195))</f>
        <v>0</v>
      </c>
      <c r="AM197" s="330"/>
    </row>
    <row r="198" spans="1:39" ht="15.6">
      <c r="B198" s="391" t="s">
        <v>272</v>
      </c>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f>HLOOKUP(Y35,'2. LRAMVA Threshold'!$B$42:$Q$53,7,FALSE)</f>
        <v>0</v>
      </c>
      <c r="Z198" s="392">
        <f>HLOOKUP(Z35,'2. LRAMVA Threshold'!$B$42:$Q$53,7,FALSE)</f>
        <v>0</v>
      </c>
      <c r="AA198" s="392">
        <f>HLOOKUP(AA35,'2. LRAMVA Threshold'!$B$42:$Q$53,7,FALSE)</f>
        <v>0</v>
      </c>
      <c r="AB198" s="392">
        <f>HLOOKUP(AB35,'2. LRAMVA Threshold'!$B$42:$Q$53,7,FALSE)</f>
        <v>0</v>
      </c>
      <c r="AC198" s="392">
        <f>HLOOKUP(AC35,'2. LRAMVA Threshold'!$B$42:$Q$53,7,FALSE)</f>
        <v>0</v>
      </c>
      <c r="AD198" s="392">
        <f>HLOOKUP(AD35,'2. LRAMVA Threshold'!$B$42:$Q$53,7,FALSE)</f>
        <v>0</v>
      </c>
      <c r="AE198" s="392">
        <f>HLOOKUP(AE35,'2. LRAMVA Threshold'!$B$42:$Q$53,7,FALSE)</f>
        <v>0</v>
      </c>
      <c r="AF198" s="392">
        <f>HLOOKUP(AF35,'2. LRAMVA Threshold'!$B$42:$Q$53,7,FALSE)</f>
        <v>0</v>
      </c>
      <c r="AG198" s="392">
        <f>HLOOKUP(AG35,'2. LRAMVA Threshold'!$B$42:$Q$53,7,FALSE)</f>
        <v>0</v>
      </c>
      <c r="AH198" s="392">
        <f>HLOOKUP(AH35,'2. LRAMVA Threshold'!$B$42:$Q$53,7,FALSE)</f>
        <v>0</v>
      </c>
      <c r="AI198" s="392">
        <f>HLOOKUP(AI35,'2. LRAMVA Threshold'!$B$42:$Q$53,7,FALSE)</f>
        <v>0</v>
      </c>
      <c r="AJ198" s="392">
        <f>HLOOKUP(AJ35,'2. LRAMVA Threshold'!$B$42:$Q$53,7,FALSE)</f>
        <v>0</v>
      </c>
      <c r="AK198" s="392">
        <f>HLOOKUP(AK35,'2. LRAMVA Threshold'!$B$42:$Q$53,7,FALSE)</f>
        <v>0</v>
      </c>
      <c r="AL198" s="392">
        <f>HLOOKUP(AL35,'2. LRAMVA Threshold'!$B$42:$Q$53,7,FALSE)</f>
        <v>0</v>
      </c>
      <c r="AM198" s="393"/>
    </row>
    <row r="199" spans="1:39" ht="15">
      <c r="B199" s="521"/>
      <c r="C199" s="432"/>
      <c r="D199" s="433"/>
      <c r="E199" s="433"/>
      <c r="F199" s="433"/>
      <c r="G199" s="433"/>
      <c r="H199" s="433"/>
      <c r="I199" s="433"/>
      <c r="J199" s="433"/>
      <c r="K199" s="433"/>
      <c r="L199" s="433"/>
      <c r="M199" s="433"/>
      <c r="N199" s="433"/>
      <c r="O199" s="434"/>
      <c r="P199" s="433"/>
      <c r="Q199" s="433"/>
      <c r="R199" s="433"/>
      <c r="S199" s="435"/>
      <c r="T199" s="435"/>
      <c r="U199" s="435"/>
      <c r="V199" s="435"/>
      <c r="W199" s="433"/>
      <c r="X199" s="433"/>
      <c r="Y199" s="436"/>
      <c r="Z199" s="436"/>
      <c r="AA199" s="436"/>
      <c r="AB199" s="436"/>
      <c r="AC199" s="436"/>
      <c r="AD199" s="436"/>
      <c r="AE199" s="436"/>
      <c r="AF199" s="399"/>
      <c r="AG199" s="397"/>
      <c r="AH199" s="399"/>
      <c r="AI199" s="399"/>
      <c r="AJ199" s="399"/>
      <c r="AK199" s="399"/>
      <c r="AL199" s="399"/>
      <c r="AM199" s="400"/>
    </row>
    <row r="200" spans="1:39" ht="15">
      <c r="B200" s="324" t="s">
        <v>168</v>
      </c>
      <c r="C200" s="338"/>
      <c r="D200" s="338"/>
      <c r="E200" s="376"/>
      <c r="F200" s="376"/>
      <c r="G200" s="376"/>
      <c r="H200" s="376"/>
      <c r="I200" s="376"/>
      <c r="J200" s="376"/>
      <c r="K200" s="376"/>
      <c r="L200" s="376"/>
      <c r="M200" s="376"/>
      <c r="N200" s="376"/>
      <c r="O200" s="291"/>
      <c r="P200" s="340"/>
      <c r="Q200" s="340"/>
      <c r="R200" s="340"/>
      <c r="S200" s="339"/>
      <c r="T200" s="339"/>
      <c r="U200" s="339"/>
      <c r="V200" s="339"/>
      <c r="W200" s="340"/>
      <c r="X200" s="340"/>
      <c r="Y200" s="341">
        <f>HLOOKUP(Y$35,'3.  Distribution Rates'!$C$122:$P$133,7,FALSE)</f>
        <v>0</v>
      </c>
      <c r="Z200" s="341">
        <f>HLOOKUP(Z$35,'3.  Distribution Rates'!$C$122:$P$133,7,FALSE)</f>
        <v>0</v>
      </c>
      <c r="AA200" s="341">
        <f>HLOOKUP(AA$35,'3.  Distribution Rates'!$C$122:$P$133,7,FALSE)</f>
        <v>0</v>
      </c>
      <c r="AB200" s="341">
        <f>HLOOKUP(AB$35,'3.  Distribution Rates'!$C$122:$P$133,7,FALSE)</f>
        <v>0</v>
      </c>
      <c r="AC200" s="341">
        <f>HLOOKUP(AC$35,'3.  Distribution Rates'!$C$122:$P$133,7,FALSE)</f>
        <v>0</v>
      </c>
      <c r="AD200" s="341">
        <f>HLOOKUP(AD$35,'3.  Distribution Rates'!$C$122:$P$133,7,FALSE)</f>
        <v>0</v>
      </c>
      <c r="AE200" s="341">
        <f>HLOOKUP(AE$35,'3.  Distribution Rates'!$C$122:$P$133,7,FALSE)</f>
        <v>0</v>
      </c>
      <c r="AF200" s="341">
        <f>HLOOKUP(AF$35,'3.  Distribution Rates'!$C$122:$P$133,7,FALSE)</f>
        <v>0</v>
      </c>
      <c r="AG200" s="779">
        <f>HLOOKUP(AG$35,'3.  Distribution Rates'!$C$122:$P$133,7,FALSE)</f>
        <v>0</v>
      </c>
      <c r="AH200" s="341">
        <f>HLOOKUP(AH$35,'3.  Distribution Rates'!$C$122:$P$133,7,FALSE)</f>
        <v>0</v>
      </c>
      <c r="AI200" s="341">
        <f>HLOOKUP(AI$35,'3.  Distribution Rates'!$C$122:$P$133,7,FALSE)</f>
        <v>0</v>
      </c>
      <c r="AJ200" s="341">
        <f>HLOOKUP(AJ$35,'3.  Distribution Rates'!$C$122:$P$133,7,FALSE)</f>
        <v>0</v>
      </c>
      <c r="AK200" s="341">
        <f>HLOOKUP(AK$35,'3.  Distribution Rates'!$C$122:$P$133,7,FALSE)</f>
        <v>0</v>
      </c>
      <c r="AL200" s="341">
        <f>HLOOKUP(AL$35,'3.  Distribution Rates'!$C$122:$P$133,7,FALSE)</f>
        <v>0</v>
      </c>
      <c r="AM200" s="348"/>
    </row>
    <row r="201" spans="1:39" ht="15">
      <c r="B201" s="324" t="s">
        <v>149</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LRAM'!Y138*Y200</f>
        <v>0</v>
      </c>
      <c r="Z201" s="378">
        <f>'4.  2011-2014 LRAM'!Z138*Z200</f>
        <v>0</v>
      </c>
      <c r="AA201" s="378">
        <f>'4.  2011-2014 LRAM'!AA138*AA200</f>
        <v>0</v>
      </c>
      <c r="AB201" s="378">
        <f>'4.  2011-2014 LRAM'!AB138*AB200</f>
        <v>0</v>
      </c>
      <c r="AC201" s="378">
        <f>'4.  2011-2014 LRAM'!AC138*AC200</f>
        <v>0</v>
      </c>
      <c r="AD201" s="378">
        <f>'4.  2011-2014 LRAM'!AD138*AD200</f>
        <v>0</v>
      </c>
      <c r="AE201" s="378">
        <f>'4.  2011-2014 LRAM'!AE138*AE200</f>
        <v>0</v>
      </c>
      <c r="AF201" s="378">
        <f>'4.  2011-2014 LRAM'!AF138*AF200</f>
        <v>0</v>
      </c>
      <c r="AG201" s="780">
        <f>'4.  2011-2014 LRAM'!AG138*AG200</f>
        <v>0</v>
      </c>
      <c r="AH201" s="378">
        <f>'4.  2011-2014 LRAM'!AH138*AH200</f>
        <v>0</v>
      </c>
      <c r="AI201" s="378">
        <f>'4.  2011-2014 LRAM'!AI138*AI200</f>
        <v>0</v>
      </c>
      <c r="AJ201" s="378">
        <f>'4.  2011-2014 LRAM'!AJ138*AJ200</f>
        <v>0</v>
      </c>
      <c r="AK201" s="378">
        <f>'4.  2011-2014 LRAM'!AK138*AK200</f>
        <v>0</v>
      </c>
      <c r="AL201" s="378">
        <f>'4.  2011-2014 LRAM'!AL138*AL200</f>
        <v>0</v>
      </c>
      <c r="AM201" s="629">
        <f>SUM(Y201:AL201)</f>
        <v>0</v>
      </c>
    </row>
    <row r="202" spans="1:39" ht="15">
      <c r="B202" s="324" t="s">
        <v>150</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LRAM'!Y269*Y200</f>
        <v>0</v>
      </c>
      <c r="Z202" s="378">
        <f>'4.  2011-2014 LRAM'!Z269*Z200</f>
        <v>0</v>
      </c>
      <c r="AA202" s="378">
        <f>'4.  2011-2014 LRAM'!AA269*AA200</f>
        <v>0</v>
      </c>
      <c r="AB202" s="378">
        <f>'4.  2011-2014 LRAM'!AB269*AB200</f>
        <v>0</v>
      </c>
      <c r="AC202" s="378">
        <f>'4.  2011-2014 LRAM'!AC269*AC200</f>
        <v>0</v>
      </c>
      <c r="AD202" s="378">
        <f>'4.  2011-2014 LRAM'!AD269*AD200</f>
        <v>0</v>
      </c>
      <c r="AE202" s="378">
        <f>'4.  2011-2014 LRAM'!AE269*AE200</f>
        <v>0</v>
      </c>
      <c r="AF202" s="378">
        <f>'4.  2011-2014 LRAM'!AF269*AF200</f>
        <v>0</v>
      </c>
      <c r="AG202" s="780">
        <f>'4.  2011-2014 LRAM'!AG269*AG200</f>
        <v>0</v>
      </c>
      <c r="AH202" s="378">
        <f>'4.  2011-2014 LRAM'!AH269*AH200</f>
        <v>0</v>
      </c>
      <c r="AI202" s="378">
        <f>'4.  2011-2014 LRAM'!AI269*AI200</f>
        <v>0</v>
      </c>
      <c r="AJ202" s="378">
        <f>'4.  2011-2014 LRAM'!AJ269*AJ200</f>
        <v>0</v>
      </c>
      <c r="AK202" s="378">
        <f>'4.  2011-2014 LRAM'!AK269*AK200</f>
        <v>0</v>
      </c>
      <c r="AL202" s="378">
        <f>'4.  2011-2014 LRAM'!AL269*AL200</f>
        <v>0</v>
      </c>
      <c r="AM202" s="629">
        <f>SUM(Y202:AL202)</f>
        <v>0</v>
      </c>
    </row>
    <row r="203" spans="1:39" ht="15">
      <c r="B203" s="324" t="s">
        <v>151</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LRAM'!Y399*Y200</f>
        <v>0</v>
      </c>
      <c r="Z203" s="378">
        <f>'4.  2011-2014 LRAM'!Z399*Z200</f>
        <v>0</v>
      </c>
      <c r="AA203" s="378">
        <f>'4.  2011-2014 LRAM'!AA399*AA200</f>
        <v>0</v>
      </c>
      <c r="AB203" s="378">
        <f>'4.  2011-2014 LRAM'!AB399*AB200</f>
        <v>0</v>
      </c>
      <c r="AC203" s="378">
        <f>'4.  2011-2014 LRAM'!AC399*AC200</f>
        <v>0</v>
      </c>
      <c r="AD203" s="378">
        <f>'4.  2011-2014 LRAM'!AD399*AD200</f>
        <v>0</v>
      </c>
      <c r="AE203" s="378">
        <f>'4.  2011-2014 LRAM'!AE399*AE200</f>
        <v>0</v>
      </c>
      <c r="AF203" s="378">
        <f>'4.  2011-2014 LRAM'!AF399*AF200</f>
        <v>0</v>
      </c>
      <c r="AG203" s="780">
        <f>'4.  2011-2014 LRAM'!AG399*AG200</f>
        <v>0</v>
      </c>
      <c r="AH203" s="378">
        <f>'4.  2011-2014 LRAM'!AH399*AH200</f>
        <v>0</v>
      </c>
      <c r="AI203" s="378">
        <f>'4.  2011-2014 LRAM'!AI399*AI200</f>
        <v>0</v>
      </c>
      <c r="AJ203" s="378">
        <f>'4.  2011-2014 LRAM'!AJ399*AJ200</f>
        <v>0</v>
      </c>
      <c r="AK203" s="378">
        <f>'4.  2011-2014 LRAM'!AK399*AK200</f>
        <v>0</v>
      </c>
      <c r="AL203" s="378">
        <f>'4.  2011-2014 LRAM'!AL399*AL200</f>
        <v>0</v>
      </c>
      <c r="AM203" s="629">
        <f>SUM(Y203:AL203)</f>
        <v>0</v>
      </c>
    </row>
    <row r="204" spans="1:39" ht="15">
      <c r="B204" s="324" t="s">
        <v>152</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LRAM'!Y530*Y200</f>
        <v>0</v>
      </c>
      <c r="Z204" s="378">
        <f>'4.  2011-2014 LRAM'!Z530*Z200</f>
        <v>0</v>
      </c>
      <c r="AA204" s="378">
        <f>'4.  2011-2014 LRAM'!AA530*AA200</f>
        <v>0</v>
      </c>
      <c r="AB204" s="378">
        <f>'4.  2011-2014 LRAM'!AB530*AB200</f>
        <v>0</v>
      </c>
      <c r="AC204" s="378">
        <f>'4.  2011-2014 LRAM'!AC530*AC200</f>
        <v>0</v>
      </c>
      <c r="AD204" s="378">
        <f>'4.  2011-2014 LRAM'!AD530*AD200</f>
        <v>0</v>
      </c>
      <c r="AE204" s="378">
        <f>'4.  2011-2014 LRAM'!AE530*AE200</f>
        <v>0</v>
      </c>
      <c r="AF204" s="378">
        <f>'4.  2011-2014 LRAM'!AF530*AF200</f>
        <v>0</v>
      </c>
      <c r="AG204" s="780">
        <f>'4.  2011-2014 LRAM'!AG530*AG200</f>
        <v>0</v>
      </c>
      <c r="AH204" s="378">
        <f>'4.  2011-2014 LRAM'!AH530*AH200</f>
        <v>0</v>
      </c>
      <c r="AI204" s="378">
        <f>'4.  2011-2014 LRAM'!AI530*AI200</f>
        <v>0</v>
      </c>
      <c r="AJ204" s="378">
        <f>'4.  2011-2014 LRAM'!AJ530*AJ200</f>
        <v>0</v>
      </c>
      <c r="AK204" s="378">
        <f>'4.  2011-2014 LRAM'!AK530*AK200</f>
        <v>0</v>
      </c>
      <c r="AL204" s="378">
        <f>'4.  2011-2014 LRAM'!AL530*AL200</f>
        <v>0</v>
      </c>
      <c r="AM204" s="629">
        <f>SUM(Y204:AL204)</f>
        <v>0</v>
      </c>
    </row>
    <row r="205" spans="1:39" ht="15">
      <c r="B205" s="324" t="s">
        <v>153</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Y197*Y200</f>
        <v>0</v>
      </c>
      <c r="Z205" s="378">
        <f>Z197*Z200</f>
        <v>0</v>
      </c>
      <c r="AA205" s="378">
        <f>AA197*AA200</f>
        <v>0</v>
      </c>
      <c r="AB205" s="378">
        <f t="shared" ref="AB205:AL205" si="554">AB197*AB200</f>
        <v>0</v>
      </c>
      <c r="AC205" s="378">
        <f t="shared" si="554"/>
        <v>0</v>
      </c>
      <c r="AD205" s="378">
        <f t="shared" si="554"/>
        <v>0</v>
      </c>
      <c r="AE205" s="378">
        <f t="shared" si="554"/>
        <v>0</v>
      </c>
      <c r="AF205" s="378">
        <f t="shared" si="554"/>
        <v>0</v>
      </c>
      <c r="AG205" s="780">
        <f t="shared" si="554"/>
        <v>0</v>
      </c>
      <c r="AH205" s="378">
        <f t="shared" si="554"/>
        <v>0</v>
      </c>
      <c r="AI205" s="378">
        <f t="shared" si="554"/>
        <v>0</v>
      </c>
      <c r="AJ205" s="378">
        <f t="shared" si="554"/>
        <v>0</v>
      </c>
      <c r="AK205" s="378">
        <f t="shared" si="554"/>
        <v>0</v>
      </c>
      <c r="AL205" s="378">
        <f t="shared" si="554"/>
        <v>0</v>
      </c>
      <c r="AM205" s="629">
        <f>SUM(Y205:AL205)</f>
        <v>0</v>
      </c>
    </row>
    <row r="206" spans="1:39" ht="15.6">
      <c r="B206" s="349" t="s">
        <v>268</v>
      </c>
      <c r="C206" s="345"/>
      <c r="D206" s="336"/>
      <c r="E206" s="334"/>
      <c r="F206" s="334"/>
      <c r="G206" s="334"/>
      <c r="H206" s="334"/>
      <c r="I206" s="334"/>
      <c r="J206" s="334"/>
      <c r="K206" s="334"/>
      <c r="L206" s="334"/>
      <c r="M206" s="334"/>
      <c r="N206" s="334"/>
      <c r="O206" s="300"/>
      <c r="P206" s="334"/>
      <c r="Q206" s="334"/>
      <c r="R206" s="334"/>
      <c r="S206" s="336"/>
      <c r="T206" s="336"/>
      <c r="U206" s="336"/>
      <c r="V206" s="336"/>
      <c r="W206" s="334"/>
      <c r="X206" s="334"/>
      <c r="Y206" s="346">
        <f>SUM(Y201:Y205)</f>
        <v>0</v>
      </c>
      <c r="Z206" s="346">
        <f>SUM(Z201:Z205)</f>
        <v>0</v>
      </c>
      <c r="AA206" s="346">
        <f t="shared" ref="AA206:AE206" si="555">SUM(AA201:AA205)</f>
        <v>0</v>
      </c>
      <c r="AB206" s="346">
        <f t="shared" si="555"/>
        <v>0</v>
      </c>
      <c r="AC206" s="346">
        <f t="shared" si="555"/>
        <v>0</v>
      </c>
      <c r="AD206" s="346">
        <f t="shared" si="555"/>
        <v>0</v>
      </c>
      <c r="AE206" s="346">
        <f t="shared" si="555"/>
        <v>0</v>
      </c>
      <c r="AF206" s="346">
        <f>SUM(AF201:AF205)</f>
        <v>0</v>
      </c>
      <c r="AG206" s="781">
        <f>SUM(AG201:AG205)</f>
        <v>0</v>
      </c>
      <c r="AH206" s="346">
        <f t="shared" ref="AH206:AL206" si="556">SUM(AH201:AH205)</f>
        <v>0</v>
      </c>
      <c r="AI206" s="346">
        <f t="shared" si="556"/>
        <v>0</v>
      </c>
      <c r="AJ206" s="346">
        <f t="shared" si="556"/>
        <v>0</v>
      </c>
      <c r="AK206" s="346">
        <f t="shared" si="556"/>
        <v>0</v>
      </c>
      <c r="AL206" s="346">
        <f t="shared" si="556"/>
        <v>0</v>
      </c>
      <c r="AM206" s="407">
        <f>SUM(AM201:AM205)</f>
        <v>0</v>
      </c>
    </row>
    <row r="207" spans="1:39" ht="15.6">
      <c r="B207" s="349" t="s">
        <v>269</v>
      </c>
      <c r="C207" s="345"/>
      <c r="D207" s="350"/>
      <c r="E207" s="334"/>
      <c r="F207" s="334"/>
      <c r="G207" s="334"/>
      <c r="H207" s="334"/>
      <c r="I207" s="334"/>
      <c r="J207" s="334"/>
      <c r="K207" s="334"/>
      <c r="L207" s="334"/>
      <c r="M207" s="334"/>
      <c r="N207" s="334"/>
      <c r="O207" s="300"/>
      <c r="P207" s="334"/>
      <c r="Q207" s="334"/>
      <c r="R207" s="334"/>
      <c r="S207" s="336"/>
      <c r="T207" s="336"/>
      <c r="U207" s="336"/>
      <c r="V207" s="336"/>
      <c r="W207" s="334"/>
      <c r="X207" s="334"/>
      <c r="Y207" s="347">
        <f>Y198*Y200</f>
        <v>0</v>
      </c>
      <c r="Z207" s="347">
        <f t="shared" ref="Z207:AE207" si="557">Z198*Z200</f>
        <v>0</v>
      </c>
      <c r="AA207" s="347">
        <f t="shared" si="557"/>
        <v>0</v>
      </c>
      <c r="AB207" s="347">
        <f t="shared" si="557"/>
        <v>0</v>
      </c>
      <c r="AC207" s="347">
        <f t="shared" si="557"/>
        <v>0</v>
      </c>
      <c r="AD207" s="347">
        <f t="shared" si="557"/>
        <v>0</v>
      </c>
      <c r="AE207" s="347">
        <f t="shared" si="557"/>
        <v>0</v>
      </c>
      <c r="AF207" s="347">
        <f>AF198*AF200</f>
        <v>0</v>
      </c>
      <c r="AG207" s="782">
        <f t="shared" ref="AG207:AL207" si="558">AG198*AG200</f>
        <v>0</v>
      </c>
      <c r="AH207" s="347">
        <f t="shared" si="558"/>
        <v>0</v>
      </c>
      <c r="AI207" s="347">
        <f t="shared" si="558"/>
        <v>0</v>
      </c>
      <c r="AJ207" s="347">
        <f t="shared" si="558"/>
        <v>0</v>
      </c>
      <c r="AK207" s="347">
        <f t="shared" si="558"/>
        <v>0</v>
      </c>
      <c r="AL207" s="347">
        <f t="shared" si="558"/>
        <v>0</v>
      </c>
      <c r="AM207" s="407">
        <f>SUM(Y207:AL207)</f>
        <v>0</v>
      </c>
    </row>
    <row r="208" spans="1:39" ht="15.6">
      <c r="B208" s="349" t="s">
        <v>270</v>
      </c>
      <c r="C208" s="345"/>
      <c r="D208" s="350"/>
      <c r="E208" s="334"/>
      <c r="F208" s="334"/>
      <c r="G208" s="334"/>
      <c r="H208" s="334"/>
      <c r="I208" s="334"/>
      <c r="J208" s="334"/>
      <c r="K208" s="334"/>
      <c r="L208" s="334"/>
      <c r="M208" s="334"/>
      <c r="N208" s="334"/>
      <c r="O208" s="300"/>
      <c r="P208" s="334"/>
      <c r="Q208" s="334"/>
      <c r="R208" s="334"/>
      <c r="S208" s="350"/>
      <c r="T208" s="350"/>
      <c r="U208" s="350"/>
      <c r="V208" s="350"/>
      <c r="W208" s="334"/>
      <c r="X208" s="334"/>
      <c r="Y208" s="351"/>
      <c r="Z208" s="351"/>
      <c r="AA208" s="351"/>
      <c r="AB208" s="351"/>
      <c r="AC208" s="351"/>
      <c r="AD208" s="351"/>
      <c r="AE208" s="351"/>
      <c r="AF208" s="351"/>
      <c r="AG208" s="783"/>
      <c r="AH208" s="351"/>
      <c r="AI208" s="351"/>
      <c r="AJ208" s="351"/>
      <c r="AK208" s="351"/>
      <c r="AL208" s="351"/>
      <c r="AM208" s="407">
        <f>AM206-AM207</f>
        <v>0</v>
      </c>
    </row>
    <row r="209" spans="1:39" ht="15">
      <c r="B209" s="324"/>
      <c r="C209" s="350"/>
      <c r="D209" s="350"/>
      <c r="E209" s="334"/>
      <c r="F209" s="334"/>
      <c r="G209" s="334"/>
      <c r="H209" s="334"/>
      <c r="I209" s="334"/>
      <c r="J209" s="334"/>
      <c r="K209" s="334"/>
      <c r="L209" s="334"/>
      <c r="M209" s="334"/>
      <c r="N209" s="334"/>
      <c r="O209" s="300"/>
      <c r="P209" s="334"/>
      <c r="Q209" s="334"/>
      <c r="R209" s="334"/>
      <c r="S209" s="350"/>
      <c r="T209" s="345"/>
      <c r="U209" s="350"/>
      <c r="V209" s="350"/>
      <c r="W209" s="334"/>
      <c r="X209" s="334"/>
      <c r="Y209" s="352"/>
      <c r="Z209" s="352"/>
      <c r="AA209" s="352"/>
      <c r="AB209" s="352"/>
      <c r="AC209" s="352"/>
      <c r="AD209" s="352"/>
      <c r="AE209" s="352"/>
      <c r="AF209" s="352"/>
      <c r="AG209" s="784"/>
      <c r="AH209" s="352"/>
      <c r="AI209" s="352"/>
      <c r="AJ209" s="352"/>
      <c r="AK209" s="352"/>
      <c r="AL209" s="352"/>
      <c r="AM209" s="348"/>
    </row>
    <row r="210" spans="1:39" ht="15">
      <c r="B210" s="294" t="s">
        <v>144</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SUMPRODUCT(E38:E195,Y38:Y195)</f>
        <v>864693.5859912684</v>
      </c>
      <c r="Z210" s="291">
        <f>SUMPRODUCT(E38:E195,Z38:Z195)</f>
        <v>279624.62392590393</v>
      </c>
      <c r="AA210" s="291">
        <f>IF(AA36="kw",SUMPRODUCT(N38:N195,P38:P195,AA38:AA195),SUMPRODUCT(E38:E195,AA38:AA195))</f>
        <v>3616.8934244222642</v>
      </c>
      <c r="AB210" s="291">
        <f>IF(AB36="kw",SUMPRODUCT(N38:N195,P38:P195,AB38:AB195),SUMPRODUCT(E38:E195,AB38:AB195))</f>
        <v>1201.9287582720704</v>
      </c>
      <c r="AC210" s="291">
        <f>IF(AC36="kw",SUMPRODUCT(N38:N195,P38:P195,AC38:AC195),SUMPRODUCT(E38:E195,AC38:AC195))</f>
        <v>5453.3258790420414</v>
      </c>
      <c r="AD210" s="291">
        <f>IF(AD36="kw",SUMPRODUCT(N38:N195,P38:P195,AD38:AD195),SUMPRODUCT(E38:E195,AD38:AD195))</f>
        <v>0</v>
      </c>
      <c r="AE210" s="291">
        <f>IF(AE36="kw",SUMPRODUCT(N38:N195,P38:P195,AE38:AE195),SUMPRODUCT(E38:E195,AE38:AE195))</f>
        <v>0</v>
      </c>
      <c r="AF210" s="291">
        <f>IF(AF36="kw",SUMPRODUCT(N38:N195,P38:P195,AF38:AF195),SUMPRODUCT(E38:E195,AF38:AF195))</f>
        <v>0</v>
      </c>
      <c r="AG210" s="340">
        <f>'8.  Streetlighting'!F143</f>
        <v>521.94863326653319</v>
      </c>
      <c r="AH210" s="291">
        <f>IF(AH36="kw",SUMPRODUCT(N38:N195,P38:P195,AH38:AH195),SUMPRODUCT(E38:E195,AH38:AH195))</f>
        <v>0</v>
      </c>
      <c r="AI210" s="291">
        <f>IF(AI36="kw",SUMPRODUCT(N38:N195,P38:P195,AI38:AI195),SUMPRODUCT(E38:E195,AI38:AI195))</f>
        <v>0</v>
      </c>
      <c r="AJ210" s="291">
        <f>IF(AJ36="kw",SUMPRODUCT(N38:N195,P38:P195,AJ38:AJ195),SUMPRODUCT(E38:E195,AJ38:AJ195))</f>
        <v>0</v>
      </c>
      <c r="AK210" s="291">
        <f>IF(AK36="kw",SUMPRODUCT(N38:N195,P38:P195,AK38:AK195),SUMPRODUCT(E38:E195,AK38:AK195))</f>
        <v>0</v>
      </c>
      <c r="AL210" s="291">
        <f>IF(AL36="kw",SUMPRODUCT(N38:N195,P38:P195,AL38:AL195),SUMPRODUCT(E38:E195,AL38:AL195))</f>
        <v>0</v>
      </c>
      <c r="AM210" s="348"/>
    </row>
    <row r="211" spans="1:39" ht="15">
      <c r="B211" s="294" t="s">
        <v>145</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SUMPRODUCT(F38:F195,Y38:Y195)</f>
        <v>862052.5859912684</v>
      </c>
      <c r="Z211" s="291">
        <f>SUMPRODUCT(F38:F195,Z38:Z195)</f>
        <v>279623.62392590399</v>
      </c>
      <c r="AA211" s="291">
        <f>IF(AA36="kw",SUMPRODUCT(N38:N195,Q38:Q195,AA38:AA195),SUMPRODUCT(F38:F195,AA38:AA195))</f>
        <v>3611.3520189702485</v>
      </c>
      <c r="AB211" s="291">
        <f>IF(AB36="kw",SUMPRODUCT(N38:N195,Q38:Q195,AB38:AB195),SUMPRODUCT(F38:F195,AB38:AB195))</f>
        <v>20003.905855452787</v>
      </c>
      <c r="AC211" s="291">
        <f>IF(AC36="kw",SUMPRODUCT(N38:N195,Q38:Q195,AC38:AC195),SUMPRODUCT(F38:F195,AC38:AC195))</f>
        <v>5450.9010607110558</v>
      </c>
      <c r="AD211" s="291">
        <f>IF(AD36="kw",SUMPRODUCT(N38:N195,Q38:Q195,AD38:AD195),SUMPRODUCT(F38:F195,AD38:AD195))</f>
        <v>0</v>
      </c>
      <c r="AE211" s="291">
        <f>IF(AE36="kw",SUMPRODUCT(N38:N195,Q38:Q195,AE38:AE195),SUMPRODUCT(F38:F195,AE38:AE195))</f>
        <v>0</v>
      </c>
      <c r="AF211" s="291">
        <f>IF(AF36="kw",SUMPRODUCT(N38:N195,Q38:Q195,AF38:AF195),SUMPRODUCT(F38:F195,AF38:AF195))</f>
        <v>0</v>
      </c>
      <c r="AG211" s="340">
        <f>'8.  Streetlighting'!F144</f>
        <v>521.94863326653319</v>
      </c>
      <c r="AH211" s="291">
        <f>IF(AH36="kw",SUMPRODUCT(N38:N195,Q38:Q195,AH38:AH195),SUMPRODUCT(F38:F195,AH38:AH195))</f>
        <v>0</v>
      </c>
      <c r="AI211" s="291">
        <f>IF(AI36="kw",SUMPRODUCT(N38:N195,Q38:Q195,AI38:AI195),SUMPRODUCT(F38:F195,AI38:AI195))</f>
        <v>0</v>
      </c>
      <c r="AJ211" s="291">
        <f>IF(AJ36="kw",SUMPRODUCT(N38:N195,Q38:Q195,AJ38:AJ195),SUMPRODUCT(F38:F195,AJ38:AJ195))</f>
        <v>0</v>
      </c>
      <c r="AK211" s="291">
        <f>IF(AK36="kw",SUMPRODUCT(N38:N195,Q38:Q195,AK38:AK195),SUMPRODUCT(F38:F195,AK38:AK195))</f>
        <v>0</v>
      </c>
      <c r="AL211" s="291">
        <f>IF(AL36="kw",SUMPRODUCT(N38:N195,Q38:Q195,AL38:AL195),SUMPRODUCT(F38:F195,AL38:AL195))</f>
        <v>0</v>
      </c>
      <c r="AM211" s="337"/>
    </row>
    <row r="212" spans="1:39" ht="15">
      <c r="B212" s="294" t="s">
        <v>146</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SUMPRODUCT(G38:G195,Y38:Y195)</f>
        <v>0</v>
      </c>
      <c r="Z212" s="291">
        <f>SUMPRODUCT(G38:G195,Z38:Z195)</f>
        <v>0</v>
      </c>
      <c r="AA212" s="291">
        <f>IF(AA36="kw",SUMPRODUCT(N38:N195,R38:R195,AA38:AA195),SUMPRODUCT(G38:G195,AA38:AA195))</f>
        <v>0</v>
      </c>
      <c r="AB212" s="291">
        <f>IF(AB36="kw",SUMPRODUCT(N38:N195,R38:R195,AB38:AB195),SUMPRODUCT(G38:G195,AB38:AB195))</f>
        <v>0</v>
      </c>
      <c r="AC212" s="291">
        <f>IF(AC36="kw",SUMPRODUCT(N38:N195,R38:R195,AC38:AC195),SUMPRODUCT(G38:G195,AC38:AC195))</f>
        <v>0</v>
      </c>
      <c r="AD212" s="291">
        <f>IF(AD36="kw",SUMPRODUCT(N38:N195,R38:R195,AD38:AD195),SUMPRODUCT(G38:G195,AD38:AD195))</f>
        <v>0</v>
      </c>
      <c r="AE212" s="291">
        <f>IF(AE36="kw",SUMPRODUCT(N38:N195,R38:R195,AE38:AE195),SUMPRODUCT(G38:G195,AE38:AE195))</f>
        <v>0</v>
      </c>
      <c r="AF212" s="291">
        <f>IF(AF36="kw",SUMPRODUCT(N38:N195,R38:R195,AF38:AF195),SUMPRODUCT(G38:G195,AF38:AF195))</f>
        <v>0</v>
      </c>
      <c r="AG212" s="357">
        <f>'8.  Streetlighting'!G225</f>
        <v>0</v>
      </c>
      <c r="AH212" s="291">
        <f>IF(AH36="kw",SUMPRODUCT(N38:N195,R38:R195,AH38:AH195),SUMPRODUCT(G38:G195,AH38:AH195))</f>
        <v>0</v>
      </c>
      <c r="AI212" s="291">
        <f>IF(AI36="kw",SUMPRODUCT(N38:N195,R38:R195,AI38:AI195),SUMPRODUCT(G38:G195,AI38:AI195))</f>
        <v>0</v>
      </c>
      <c r="AJ212" s="291">
        <f>IF(AJ36="kw",SUMPRODUCT(N38:N195,R38:R195,AJ38:AJ195),SUMPRODUCT(G38:G195,AJ38:AJ195))</f>
        <v>0</v>
      </c>
      <c r="AK212" s="291">
        <f>IF(AK36="kw",SUMPRODUCT(N38:N195,R38:R195,AK38:AK195),SUMPRODUCT(G38:G195,AK38:AK195))</f>
        <v>0</v>
      </c>
      <c r="AL212" s="291">
        <f>IF(AL36="kw",SUMPRODUCT(N38:N195,R38:R195,AL38:AL195),SUMPRODUCT(G38:G195,AL38:AL195))</f>
        <v>0</v>
      </c>
      <c r="AM212" s="337"/>
    </row>
    <row r="213" spans="1:39" ht="15">
      <c r="B213" s="294" t="s">
        <v>147</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SUMPRODUCT(H38:H195,Y38:Y195)</f>
        <v>0</v>
      </c>
      <c r="Z213" s="291">
        <f>SUMPRODUCT(H38:H195,Z38:Z195)</f>
        <v>0</v>
      </c>
      <c r="AA213" s="291">
        <f>IF(AA36="kw",SUMPRODUCT(N38:N195,S38:S195,AA38:AA195),SUMPRODUCT(H38:H195,AA38:AA195))</f>
        <v>0</v>
      </c>
      <c r="AB213" s="291">
        <f>IF(AB36="kw",SUMPRODUCT(N38:N195,S38:S195,AB38:AB195),SUMPRODUCT(H38:H195,AB38:AB195))</f>
        <v>0</v>
      </c>
      <c r="AC213" s="291">
        <f>IF(AC36="kw",SUMPRODUCT(N38:N195,S38:S195,AC38:AC195),SUMPRODUCT(H38:H195,AC38:AC195))</f>
        <v>0</v>
      </c>
      <c r="AD213" s="291">
        <f>IF(AD36="kw",SUMPRODUCT(N38:N195,S38:S195,AD38:AD195),SUMPRODUCT(H38:H195,AD38:AD195))</f>
        <v>0</v>
      </c>
      <c r="AE213" s="291">
        <f>IF(AE36="kw",SUMPRODUCT(N38:N195,S38:S195,AE38:AE195),SUMPRODUCT(H38:H195,AE38:AE195))</f>
        <v>0</v>
      </c>
      <c r="AF213" s="291">
        <f>IF(AF36="kw",SUMPRODUCT(N38:N195,S38:S195,AF38:AF195),SUMPRODUCT(H38:H195,AF38:AF195))</f>
        <v>0</v>
      </c>
      <c r="AG213" s="357">
        <f>IF(AG36="kw",SUMPRODUCT(N38:N195,S38:S195,AG38:AG195),SUMPRODUCT(H38:H195,AG38:AG195))</f>
        <v>0</v>
      </c>
      <c r="AH213" s="291">
        <f>IF(AH36="kw",SUMPRODUCT(N38:N195,S38:S195,AH38:AH195),SUMPRODUCT(H38:H195,AH38:AH195))</f>
        <v>0</v>
      </c>
      <c r="AI213" s="291">
        <f>IF(AI36="kw",SUMPRODUCT(N38:N195,S38:S195,AI38:AI195),SUMPRODUCT(H38:H195,AI38:AI195))</f>
        <v>0</v>
      </c>
      <c r="AJ213" s="291">
        <f>IF(AJ36="kw",SUMPRODUCT(N38:N195,S38:S195,AJ38:AJ195),SUMPRODUCT(H38:H195,AJ38:AJ195))</f>
        <v>0</v>
      </c>
      <c r="AK213" s="291">
        <f>IF(AK36="kw",SUMPRODUCT(N38:N195,S38:S195,AK38:AK195),SUMPRODUCT(H38:H195,AK38:AK195))</f>
        <v>0</v>
      </c>
      <c r="AL213" s="291">
        <f>IF(AL36="kw",SUMPRODUCT(N38:N195,S38:S195,AL38:AL195),SUMPRODUCT(H38:H195,AL38:AL195))</f>
        <v>0</v>
      </c>
      <c r="AM213" s="337"/>
    </row>
    <row r="214" spans="1:39" ht="15">
      <c r="B214" s="437" t="s">
        <v>148</v>
      </c>
      <c r="C214" s="364"/>
      <c r="D214" s="384"/>
      <c r="E214" s="384"/>
      <c r="F214" s="384"/>
      <c r="G214" s="384"/>
      <c r="H214" s="384"/>
      <c r="I214" s="384"/>
      <c r="J214" s="384"/>
      <c r="K214" s="384"/>
      <c r="L214" s="384"/>
      <c r="M214" s="384"/>
      <c r="N214" s="384"/>
      <c r="O214" s="383"/>
      <c r="P214" s="384"/>
      <c r="Q214" s="384"/>
      <c r="R214" s="384"/>
      <c r="S214" s="364"/>
      <c r="T214" s="385"/>
      <c r="U214" s="385"/>
      <c r="V214" s="384"/>
      <c r="W214" s="384"/>
      <c r="X214" s="385"/>
      <c r="Y214" s="326">
        <f>SUMPRODUCT(I38:I195,Y38:Y195)</f>
        <v>0</v>
      </c>
      <c r="Z214" s="326">
        <f>SUMPRODUCT(I38:I195,Z38:Z195)</f>
        <v>0</v>
      </c>
      <c r="AA214" s="326">
        <f>IF(AA36="kw",SUMPRODUCT(N38:N195,T38:T195,AA38:AA195),SUMPRODUCT(I38:I195,AA38:AA195))</f>
        <v>0</v>
      </c>
      <c r="AB214" s="326">
        <f>IF(AB36="kw",SUMPRODUCT(N38:N195,T38:T195,AB38:AB195),SUMPRODUCT(I38:I195,AB38:AB195))</f>
        <v>0</v>
      </c>
      <c r="AC214" s="326">
        <f>IF(AC36="kw",SUMPRODUCT(N38:N195,T38:T195,AC38:AC195),SUMPRODUCT(I38:I195,AC38:AC195))</f>
        <v>0</v>
      </c>
      <c r="AD214" s="326">
        <f>IF(AD36="kw",SUMPRODUCT(N38:N195,T38:T195,AD38:AD195),SUMPRODUCT(I38:I195,AD38:AD195))</f>
        <v>0</v>
      </c>
      <c r="AE214" s="326">
        <f>IF(AE36="kw",SUMPRODUCT(N38:N195,T38:T195,AE38:AE195),SUMPRODUCT(I38:I195,AE38:AE195))</f>
        <v>0</v>
      </c>
      <c r="AF214" s="326">
        <f>IF(AF36="kw",SUMPRODUCT(N38:N195,T38:T195,AF38:AF195),SUMPRODUCT(I38:I195,AF38:AF195))</f>
        <v>0</v>
      </c>
      <c r="AG214" s="326">
        <f>IF(AG36="kw",SUMPRODUCT(N38:N195,T38:T195,AG38:AG195),SUMPRODUCT(I38:I195,AG38:AG195))</f>
        <v>0</v>
      </c>
      <c r="AH214" s="326">
        <f>IF(AH36="kw",SUMPRODUCT(N38:N195,T38:T195,AH38:AH195),SUMPRODUCT(I38:I195,AH38:AH195))</f>
        <v>0</v>
      </c>
      <c r="AI214" s="326">
        <f>IF(AI36="kw",SUMPRODUCT(N38:N195,T38:T195,AI38:AI195),SUMPRODUCT(I38:I195,AI38:AI195))</f>
        <v>0</v>
      </c>
      <c r="AJ214" s="326">
        <f>IF(AJ36="kw",SUMPRODUCT(N38:N195,T38:T195,AJ38:AJ195),SUMPRODUCT(I38:I195,AJ38:AJ195))</f>
        <v>0</v>
      </c>
      <c r="AK214" s="326">
        <f>IF(AK36="kw",SUMPRODUCT(N38:N195,T38:T195,AK38:AK195),SUMPRODUCT(I38:I195,AK38:AK195))</f>
        <v>0</v>
      </c>
      <c r="AL214" s="326">
        <f>IF(AL36="kw",SUMPRODUCT(N38:N195,T38:T195,AL38:AL195),SUMPRODUCT(I38:I195,AL38:AL195))</f>
        <v>0</v>
      </c>
      <c r="AM214" s="386"/>
    </row>
    <row r="215" spans="1:39" ht="20.25" customHeight="1">
      <c r="B215" s="368" t="s">
        <v>590</v>
      </c>
      <c r="C215" s="387"/>
      <c r="D215" s="388"/>
      <c r="E215" s="388"/>
      <c r="F215" s="388"/>
      <c r="G215" s="388"/>
      <c r="H215" s="388"/>
      <c r="I215" s="388"/>
      <c r="J215" s="388"/>
      <c r="K215" s="388"/>
      <c r="L215" s="388"/>
      <c r="M215" s="388"/>
      <c r="N215" s="388"/>
      <c r="O215" s="388"/>
      <c r="P215" s="388"/>
      <c r="Q215" s="388"/>
      <c r="R215" s="388"/>
      <c r="S215" s="371"/>
      <c r="T215" s="372"/>
      <c r="U215" s="388"/>
      <c r="V215" s="388"/>
      <c r="W215" s="388"/>
      <c r="X215" s="388"/>
      <c r="Y215" s="409"/>
      <c r="Z215" s="409"/>
      <c r="AA215" s="409"/>
      <c r="AB215" s="409"/>
      <c r="AC215" s="409"/>
      <c r="AD215" s="409"/>
      <c r="AE215" s="409"/>
      <c r="AF215" s="409"/>
      <c r="AG215" s="409"/>
      <c r="AH215" s="409"/>
      <c r="AI215" s="409"/>
      <c r="AJ215" s="409"/>
      <c r="AK215" s="409"/>
      <c r="AL215" s="409"/>
      <c r="AM215" s="389"/>
    </row>
    <row r="216" spans="1:39" ht="15.6">
      <c r="B216" s="438"/>
    </row>
    <row r="217" spans="1:39" ht="15.6">
      <c r="B217" s="438"/>
    </row>
    <row r="218" spans="1:39" ht="15.6">
      <c r="B218" s="280" t="s">
        <v>273</v>
      </c>
      <c r="C218" s="281"/>
      <c r="D218" s="590" t="s">
        <v>525</v>
      </c>
      <c r="E218" s="253"/>
      <c r="F218" s="590"/>
      <c r="G218" s="253"/>
      <c r="H218" s="253"/>
      <c r="I218" s="253"/>
      <c r="J218" s="253"/>
      <c r="K218" s="253"/>
      <c r="L218" s="253"/>
      <c r="M218" s="253"/>
      <c r="N218" s="253"/>
      <c r="O218" s="281"/>
      <c r="P218" s="253"/>
      <c r="Q218" s="253"/>
      <c r="R218" s="253"/>
      <c r="S218" s="253"/>
      <c r="T218" s="253"/>
      <c r="U218" s="253"/>
      <c r="V218" s="253"/>
      <c r="W218" s="253"/>
      <c r="X218" s="253"/>
      <c r="Y218" s="270"/>
      <c r="Z218" s="267"/>
      <c r="AA218" s="267"/>
      <c r="AB218" s="267"/>
      <c r="AC218" s="267"/>
      <c r="AD218" s="267"/>
      <c r="AE218" s="267"/>
      <c r="AF218" s="267"/>
      <c r="AG218" s="267"/>
      <c r="AH218" s="267"/>
      <c r="AI218" s="267"/>
      <c r="AJ218" s="267"/>
      <c r="AK218" s="267"/>
      <c r="AL218" s="267"/>
      <c r="AM218" s="282"/>
    </row>
    <row r="219" spans="1:39" ht="34.5" customHeight="1">
      <c r="B219" s="854" t="s">
        <v>211</v>
      </c>
      <c r="C219" s="856" t="s">
        <v>33</v>
      </c>
      <c r="D219" s="284" t="s">
        <v>421</v>
      </c>
      <c r="E219" s="858" t="s">
        <v>209</v>
      </c>
      <c r="F219" s="859"/>
      <c r="G219" s="859"/>
      <c r="H219" s="859"/>
      <c r="I219" s="859"/>
      <c r="J219" s="859"/>
      <c r="K219" s="859"/>
      <c r="L219" s="859"/>
      <c r="M219" s="860"/>
      <c r="N219" s="864" t="s">
        <v>213</v>
      </c>
      <c r="O219" s="284" t="s">
        <v>422</v>
      </c>
      <c r="P219" s="858" t="s">
        <v>212</v>
      </c>
      <c r="Q219" s="859"/>
      <c r="R219" s="859"/>
      <c r="S219" s="859"/>
      <c r="T219" s="859"/>
      <c r="U219" s="859"/>
      <c r="V219" s="859"/>
      <c r="W219" s="859"/>
      <c r="X219" s="860"/>
      <c r="Y219" s="861" t="s">
        <v>243</v>
      </c>
      <c r="Z219" s="862"/>
      <c r="AA219" s="862"/>
      <c r="AB219" s="862"/>
      <c r="AC219" s="862"/>
      <c r="AD219" s="862"/>
      <c r="AE219" s="862"/>
      <c r="AF219" s="862"/>
      <c r="AG219" s="862"/>
      <c r="AH219" s="862"/>
      <c r="AI219" s="862"/>
      <c r="AJ219" s="862"/>
      <c r="AK219" s="862"/>
      <c r="AL219" s="862"/>
      <c r="AM219" s="863"/>
    </row>
    <row r="220" spans="1:39" ht="60.75" customHeight="1">
      <c r="B220" s="855"/>
      <c r="C220" s="857"/>
      <c r="D220" s="285">
        <v>2016</v>
      </c>
      <c r="E220" s="285">
        <v>2017</v>
      </c>
      <c r="F220" s="285">
        <v>2018</v>
      </c>
      <c r="G220" s="285">
        <v>2019</v>
      </c>
      <c r="H220" s="285">
        <v>2020</v>
      </c>
      <c r="I220" s="285">
        <v>2021</v>
      </c>
      <c r="J220" s="285">
        <v>2022</v>
      </c>
      <c r="K220" s="285">
        <v>2023</v>
      </c>
      <c r="L220" s="285">
        <v>2024</v>
      </c>
      <c r="M220" s="285">
        <v>2025</v>
      </c>
      <c r="N220" s="865"/>
      <c r="O220" s="285">
        <v>2016</v>
      </c>
      <c r="P220" s="285">
        <v>2017</v>
      </c>
      <c r="Q220" s="285">
        <v>2018</v>
      </c>
      <c r="R220" s="285">
        <v>2019</v>
      </c>
      <c r="S220" s="285">
        <v>2020</v>
      </c>
      <c r="T220" s="285">
        <v>2021</v>
      </c>
      <c r="U220" s="285">
        <v>2022</v>
      </c>
      <c r="V220" s="285">
        <v>2023</v>
      </c>
      <c r="W220" s="285">
        <v>2024</v>
      </c>
      <c r="X220" s="285">
        <v>2025</v>
      </c>
      <c r="Y220" s="285" t="str">
        <f>'1.  LRAMVA Summary'!D52</f>
        <v>Residential</v>
      </c>
      <c r="Z220" s="285" t="str">
        <f>'1.  LRAMVA Summary'!E52</f>
        <v>GS&lt;50 kW</v>
      </c>
      <c r="AA220" s="285" t="str">
        <f>'1.  LRAMVA Summary'!F52</f>
        <v>GS&gt;50 to 999 kW</v>
      </c>
      <c r="AB220" s="285" t="str">
        <f>'1.  LRAMVA Summary'!G52</f>
        <v>Intermediate</v>
      </c>
      <c r="AC220" s="285" t="str">
        <f>'1.  LRAMVA Summary'!H52</f>
        <v>Large Use</v>
      </c>
      <c r="AD220" s="285" t="str">
        <f>'1.  LRAMVA Summary'!I52</f>
        <v>Embedded Distributor</v>
      </c>
      <c r="AE220" s="285" t="str">
        <f>'1.  LRAMVA Summary'!J52</f>
        <v>Unmetered Scattered Load</v>
      </c>
      <c r="AF220" s="285" t="str">
        <f>'1.  LRAMVA Summary'!K52</f>
        <v>Sentinel Lighting</v>
      </c>
      <c r="AG220" s="285" t="str">
        <f>'1.  LRAMVA Summary'!L52</f>
        <v>Street Lighting</v>
      </c>
      <c r="AH220" s="285" t="str">
        <f>'1.  LRAMVA Summary'!M52</f>
        <v/>
      </c>
      <c r="AI220" s="285" t="str">
        <f>'1.  LRAMVA Summary'!N52</f>
        <v/>
      </c>
      <c r="AJ220" s="285" t="str">
        <f>'1.  LRAMVA Summary'!O52</f>
        <v/>
      </c>
      <c r="AK220" s="285" t="str">
        <f>'1.  LRAMVA Summary'!P52</f>
        <v/>
      </c>
      <c r="AL220" s="285" t="str">
        <f>'1.  LRAMVA Summary'!Q52</f>
        <v/>
      </c>
      <c r="AM220" s="287" t="str">
        <f>'1.  LRAMVA Summary'!R52</f>
        <v>Total</v>
      </c>
    </row>
    <row r="221" spans="1:39" ht="15.75" hidden="1" customHeight="1">
      <c r="B221" s="518" t="s">
        <v>503</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t="str">
        <f>'1.  LRAMVA Summary'!D53</f>
        <v>kWh</v>
      </c>
      <c r="Z221" s="291" t="str">
        <f>'1.  LRAMVA Summary'!E53</f>
        <v>kWh</v>
      </c>
      <c r="AA221" s="291" t="str">
        <f>'1.  LRAMVA Summary'!F53</f>
        <v>kW</v>
      </c>
      <c r="AB221" s="291" t="str">
        <f>'1.  LRAMVA Summary'!G53</f>
        <v>kW</v>
      </c>
      <c r="AC221" s="291" t="str">
        <f>'1.  LRAMVA Summary'!H53</f>
        <v>kW</v>
      </c>
      <c r="AD221" s="291" t="str">
        <f>'1.  LRAMVA Summary'!I53</f>
        <v>kW</v>
      </c>
      <c r="AE221" s="291" t="str">
        <f>'1.  LRAMVA Summary'!J53</f>
        <v>kWh</v>
      </c>
      <c r="AF221" s="291" t="str">
        <f>'1.  LRAMVA Summary'!K53</f>
        <v>kW</v>
      </c>
      <c r="AG221" s="291" t="str">
        <f>'1.  LRAMVA Summary'!L53</f>
        <v>kW</v>
      </c>
      <c r="AH221" s="291">
        <f>'1.  LRAMVA Summary'!M53</f>
        <v>0</v>
      </c>
      <c r="AI221" s="291">
        <f>'1.  LRAMVA Summary'!N53</f>
        <v>0</v>
      </c>
      <c r="AJ221" s="291">
        <f>'1.  LRAMVA Summary'!O53</f>
        <v>0</v>
      </c>
      <c r="AK221" s="291">
        <f>'1.  LRAMVA Summary'!P53</f>
        <v>0</v>
      </c>
      <c r="AL221" s="291">
        <f>'1.  LRAMVA Summary'!Q53</f>
        <v>0</v>
      </c>
      <c r="AM221" s="292"/>
    </row>
    <row r="222" spans="1:39" ht="15.6" hidden="1" outlineLevel="1">
      <c r="B222" s="288" t="s">
        <v>496</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c r="Z222" s="291"/>
      <c r="AA222" s="291"/>
      <c r="AB222" s="291"/>
      <c r="AC222" s="291"/>
      <c r="AD222" s="291"/>
      <c r="AE222" s="291"/>
      <c r="AF222" s="291"/>
      <c r="AG222" s="291"/>
      <c r="AH222" s="291"/>
      <c r="AI222" s="291"/>
      <c r="AJ222" s="291"/>
      <c r="AK222" s="291"/>
      <c r="AL222" s="291"/>
      <c r="AM222" s="292"/>
    </row>
    <row r="223" spans="1:39" ht="15" hidden="1" outlineLevel="1">
      <c r="A223" s="522">
        <v>1</v>
      </c>
      <c r="B223" s="520" t="s">
        <v>95</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t="15" hidden="1" outlineLevel="1">
      <c r="B224" s="294" t="s">
        <v>289</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 t="shared" ref="Z224" si="559">Z223</f>
        <v>0</v>
      </c>
      <c r="AA224" s="411">
        <f t="shared" ref="AA224" si="560">AA223</f>
        <v>0</v>
      </c>
      <c r="AB224" s="411">
        <f t="shared" ref="AB224" si="561">AB223</f>
        <v>0</v>
      </c>
      <c r="AC224" s="411">
        <f t="shared" ref="AC224" si="562">AC223</f>
        <v>0</v>
      </c>
      <c r="AD224" s="411">
        <f t="shared" ref="AD224" si="563">AD223</f>
        <v>0</v>
      </c>
      <c r="AE224" s="411">
        <f t="shared" ref="AE224" si="564">AE223</f>
        <v>0</v>
      </c>
      <c r="AF224" s="411">
        <f t="shared" ref="AF224" si="565">AF223</f>
        <v>0</v>
      </c>
      <c r="AG224" s="411">
        <f t="shared" ref="AG224" si="566">AG223</f>
        <v>0</v>
      </c>
      <c r="AH224" s="411">
        <f t="shared" ref="AH224" si="567">AH223</f>
        <v>0</v>
      </c>
      <c r="AI224" s="411">
        <f t="shared" ref="AI224" si="568">AI223</f>
        <v>0</v>
      </c>
      <c r="AJ224" s="411">
        <f t="shared" ref="AJ224" si="569">AJ223</f>
        <v>0</v>
      </c>
      <c r="AK224" s="411">
        <f t="shared" ref="AK224" si="570">AK223</f>
        <v>0</v>
      </c>
      <c r="AL224" s="411">
        <f t="shared" ref="AL224" si="571">AL223</f>
        <v>0</v>
      </c>
      <c r="AM224" s="297"/>
    </row>
    <row r="225" spans="1:39" ht="15.6" hidden="1" outlineLevel="1">
      <c r="B225" s="298"/>
      <c r="C225" s="299"/>
      <c r="D225" s="299"/>
      <c r="E225" s="299"/>
      <c r="F225" s="299"/>
      <c r="G225" s="299"/>
      <c r="H225" s="299"/>
      <c r="I225" s="299"/>
      <c r="J225" s="299"/>
      <c r="K225" s="299"/>
      <c r="L225" s="299"/>
      <c r="M225" s="299"/>
      <c r="N225" s="300"/>
      <c r="O225" s="299"/>
      <c r="P225" s="299"/>
      <c r="Q225" s="299"/>
      <c r="R225" s="299"/>
      <c r="S225" s="299"/>
      <c r="T225" s="299"/>
      <c r="U225" s="299"/>
      <c r="V225" s="299"/>
      <c r="W225" s="299"/>
      <c r="X225" s="299"/>
      <c r="Y225" s="412"/>
      <c r="Z225" s="413"/>
      <c r="AA225" s="413"/>
      <c r="AB225" s="413"/>
      <c r="AC225" s="413"/>
      <c r="AD225" s="413"/>
      <c r="AE225" s="413"/>
      <c r="AF225" s="413"/>
      <c r="AG225" s="413"/>
      <c r="AH225" s="413"/>
      <c r="AI225" s="413"/>
      <c r="AJ225" s="413"/>
      <c r="AK225" s="413"/>
      <c r="AL225" s="413"/>
      <c r="AM225" s="302"/>
    </row>
    <row r="226" spans="1:39" ht="15" hidden="1" outlineLevel="1">
      <c r="A226" s="522">
        <v>2</v>
      </c>
      <c r="B226" s="520" t="s">
        <v>96</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t="15" hidden="1" outlineLevel="1">
      <c r="B227" s="294" t="s">
        <v>289</v>
      </c>
      <c r="C227" s="291" t="s">
        <v>163</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 si="572">Z226</f>
        <v>0</v>
      </c>
      <c r="AA227" s="411">
        <f t="shared" ref="AA227" si="573">AA226</f>
        <v>0</v>
      </c>
      <c r="AB227" s="411">
        <f t="shared" ref="AB227" si="574">AB226</f>
        <v>0</v>
      </c>
      <c r="AC227" s="411">
        <f t="shared" ref="AC227" si="575">AC226</f>
        <v>0</v>
      </c>
      <c r="AD227" s="411">
        <f t="shared" ref="AD227" si="576">AD226</f>
        <v>0</v>
      </c>
      <c r="AE227" s="411">
        <f t="shared" ref="AE227" si="577">AE226</f>
        <v>0</v>
      </c>
      <c r="AF227" s="411">
        <f t="shared" ref="AF227" si="578">AF226</f>
        <v>0</v>
      </c>
      <c r="AG227" s="411">
        <f t="shared" ref="AG227" si="579">AG226</f>
        <v>0</v>
      </c>
      <c r="AH227" s="411">
        <f t="shared" ref="AH227" si="580">AH226</f>
        <v>0</v>
      </c>
      <c r="AI227" s="411">
        <f t="shared" ref="AI227" si="581">AI226</f>
        <v>0</v>
      </c>
      <c r="AJ227" s="411">
        <f t="shared" ref="AJ227" si="582">AJ226</f>
        <v>0</v>
      </c>
      <c r="AK227" s="411">
        <f t="shared" ref="AK227" si="583">AK226</f>
        <v>0</v>
      </c>
      <c r="AL227" s="411">
        <f t="shared" ref="AL227" si="584">AL226</f>
        <v>0</v>
      </c>
      <c r="AM227" s="297"/>
    </row>
    <row r="228" spans="1:39" ht="15.6" hidden="1" outlineLevel="1">
      <c r="B228" s="298"/>
      <c r="C228" s="299"/>
      <c r="D228" s="304"/>
      <c r="E228" s="304"/>
      <c r="F228" s="304"/>
      <c r="G228" s="304"/>
      <c r="H228" s="304"/>
      <c r="I228" s="304"/>
      <c r="J228" s="304"/>
      <c r="K228" s="304"/>
      <c r="L228" s="304"/>
      <c r="M228" s="304"/>
      <c r="N228" s="300"/>
      <c r="O228" s="304"/>
      <c r="P228" s="304"/>
      <c r="Q228" s="304"/>
      <c r="R228" s="304"/>
      <c r="S228" s="304"/>
      <c r="T228" s="304"/>
      <c r="U228" s="304"/>
      <c r="V228" s="304"/>
      <c r="W228" s="304"/>
      <c r="X228" s="304"/>
      <c r="Y228" s="412"/>
      <c r="Z228" s="413"/>
      <c r="AA228" s="413"/>
      <c r="AB228" s="413"/>
      <c r="AC228" s="413"/>
      <c r="AD228" s="413"/>
      <c r="AE228" s="413"/>
      <c r="AF228" s="413"/>
      <c r="AG228" s="413"/>
      <c r="AH228" s="413"/>
      <c r="AI228" s="413"/>
      <c r="AJ228" s="413"/>
      <c r="AK228" s="413"/>
      <c r="AL228" s="413"/>
      <c r="AM228" s="302"/>
    </row>
    <row r="229" spans="1:39" ht="15" hidden="1" outlineLevel="1">
      <c r="A229" s="522">
        <v>3</v>
      </c>
      <c r="B229" s="520" t="s">
        <v>97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t="15" hidden="1" outlineLevel="1">
      <c r="B230" s="294" t="s">
        <v>289</v>
      </c>
      <c r="C230" s="291" t="s">
        <v>163</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 si="585">Z229</f>
        <v>0</v>
      </c>
      <c r="AA230" s="411">
        <f t="shared" ref="AA230" si="586">AA229</f>
        <v>0</v>
      </c>
      <c r="AB230" s="411">
        <f t="shared" ref="AB230" si="587">AB229</f>
        <v>0</v>
      </c>
      <c r="AC230" s="411">
        <f t="shared" ref="AC230" si="588">AC229</f>
        <v>0</v>
      </c>
      <c r="AD230" s="411">
        <f t="shared" ref="AD230" si="589">AD229</f>
        <v>0</v>
      </c>
      <c r="AE230" s="411">
        <f t="shared" ref="AE230" si="590">AE229</f>
        <v>0</v>
      </c>
      <c r="AF230" s="411">
        <f t="shared" ref="AF230" si="591">AF229</f>
        <v>0</v>
      </c>
      <c r="AG230" s="411">
        <f t="shared" ref="AG230" si="592">AG229</f>
        <v>0</v>
      </c>
      <c r="AH230" s="411">
        <f t="shared" ref="AH230" si="593">AH229</f>
        <v>0</v>
      </c>
      <c r="AI230" s="411">
        <f t="shared" ref="AI230" si="594">AI229</f>
        <v>0</v>
      </c>
      <c r="AJ230" s="411">
        <f t="shared" ref="AJ230" si="595">AJ229</f>
        <v>0</v>
      </c>
      <c r="AK230" s="411">
        <f t="shared" ref="AK230" si="596">AK229</f>
        <v>0</v>
      </c>
      <c r="AL230" s="411">
        <f t="shared" ref="AL230" si="597">AL229</f>
        <v>0</v>
      </c>
      <c r="AM230" s="297"/>
    </row>
    <row r="231" spans="1:39" ht="15" hidden="1" outlineLevel="1">
      <c r="B231" s="294"/>
      <c r="C231" s="305"/>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412"/>
      <c r="Z231" s="412"/>
      <c r="AA231" s="412"/>
      <c r="AB231" s="412"/>
      <c r="AC231" s="412"/>
      <c r="AD231" s="412"/>
      <c r="AE231" s="412"/>
      <c r="AF231" s="412"/>
      <c r="AG231" s="412"/>
      <c r="AH231" s="412"/>
      <c r="AI231" s="412"/>
      <c r="AJ231" s="412"/>
      <c r="AK231" s="412"/>
      <c r="AL231" s="412"/>
      <c r="AM231" s="306"/>
    </row>
    <row r="232" spans="1:39" ht="15" hidden="1" outlineLevel="1">
      <c r="A232" s="522">
        <v>4</v>
      </c>
      <c r="B232" s="520" t="s">
        <v>679</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t="15" hidden="1" outlineLevel="1">
      <c r="B233" s="294" t="s">
        <v>289</v>
      </c>
      <c r="C233" s="291" t="s">
        <v>163</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 si="598">Z232</f>
        <v>0</v>
      </c>
      <c r="AA233" s="411">
        <f t="shared" ref="AA233" si="599">AA232</f>
        <v>0</v>
      </c>
      <c r="AB233" s="411">
        <f t="shared" ref="AB233" si="600">AB232</f>
        <v>0</v>
      </c>
      <c r="AC233" s="411">
        <f t="shared" ref="AC233" si="601">AC232</f>
        <v>0</v>
      </c>
      <c r="AD233" s="411">
        <f t="shared" ref="AD233" si="602">AD232</f>
        <v>0</v>
      </c>
      <c r="AE233" s="411">
        <f t="shared" ref="AE233" si="603">AE232</f>
        <v>0</v>
      </c>
      <c r="AF233" s="411">
        <f t="shared" ref="AF233" si="604">AF232</f>
        <v>0</v>
      </c>
      <c r="AG233" s="411">
        <f t="shared" ref="AG233" si="605">AG232</f>
        <v>0</v>
      </c>
      <c r="AH233" s="411">
        <f t="shared" ref="AH233" si="606">AH232</f>
        <v>0</v>
      </c>
      <c r="AI233" s="411">
        <f t="shared" ref="AI233" si="607">AI232</f>
        <v>0</v>
      </c>
      <c r="AJ233" s="411">
        <f t="shared" ref="AJ233" si="608">AJ232</f>
        <v>0</v>
      </c>
      <c r="AK233" s="411">
        <f t="shared" ref="AK233" si="609">AK232</f>
        <v>0</v>
      </c>
      <c r="AL233" s="411">
        <f t="shared" ref="AL233" si="610">AL232</f>
        <v>0</v>
      </c>
      <c r="AM233" s="297"/>
    </row>
    <row r="234" spans="1:39" ht="15" hidden="1" outlineLevel="1">
      <c r="B234" s="294"/>
      <c r="C234" s="305"/>
      <c r="D234" s="304"/>
      <c r="E234" s="304"/>
      <c r="F234" s="304"/>
      <c r="G234" s="304"/>
      <c r="H234" s="304"/>
      <c r="I234" s="304"/>
      <c r="J234" s="304"/>
      <c r="K234" s="304"/>
      <c r="L234" s="304"/>
      <c r="M234" s="304"/>
      <c r="N234" s="291"/>
      <c r="O234" s="304"/>
      <c r="P234" s="304"/>
      <c r="Q234" s="304"/>
      <c r="R234" s="304"/>
      <c r="S234" s="304"/>
      <c r="T234" s="304"/>
      <c r="U234" s="304"/>
      <c r="V234" s="304"/>
      <c r="W234" s="304"/>
      <c r="X234" s="304"/>
      <c r="Y234" s="412"/>
      <c r="Z234" s="412"/>
      <c r="AA234" s="412"/>
      <c r="AB234" s="412"/>
      <c r="AC234" s="412"/>
      <c r="AD234" s="412"/>
      <c r="AE234" s="412"/>
      <c r="AF234" s="412"/>
      <c r="AG234" s="412"/>
      <c r="AH234" s="412"/>
      <c r="AI234" s="412"/>
      <c r="AJ234" s="412"/>
      <c r="AK234" s="412"/>
      <c r="AL234" s="412"/>
      <c r="AM234" s="306"/>
    </row>
    <row r="235" spans="1:39" ht="30" hidden="1" outlineLevel="1">
      <c r="A235" s="522">
        <v>5</v>
      </c>
      <c r="B235" s="520" t="s">
        <v>98</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t="15" hidden="1" outlineLevel="1">
      <c r="B236" s="294" t="s">
        <v>289</v>
      </c>
      <c r="C236" s="291" t="s">
        <v>163</v>
      </c>
      <c r="D236" s="295"/>
      <c r="E236" s="295"/>
      <c r="F236" s="295"/>
      <c r="G236" s="295"/>
      <c r="H236" s="295"/>
      <c r="I236" s="295"/>
      <c r="J236" s="295"/>
      <c r="K236" s="295"/>
      <c r="L236" s="295"/>
      <c r="M236" s="295"/>
      <c r="N236" s="468"/>
      <c r="O236" s="295"/>
      <c r="P236" s="295"/>
      <c r="Q236" s="295"/>
      <c r="R236" s="295"/>
      <c r="S236" s="295"/>
      <c r="T236" s="295"/>
      <c r="U236" s="295"/>
      <c r="V236" s="295"/>
      <c r="W236" s="295"/>
      <c r="X236" s="295"/>
      <c r="Y236" s="411">
        <f>Y235</f>
        <v>0</v>
      </c>
      <c r="Z236" s="411">
        <f t="shared" ref="Z236" si="611">Z235</f>
        <v>0</v>
      </c>
      <c r="AA236" s="411">
        <f t="shared" ref="AA236" si="612">AA235</f>
        <v>0</v>
      </c>
      <c r="AB236" s="411">
        <f t="shared" ref="AB236" si="613">AB235</f>
        <v>0</v>
      </c>
      <c r="AC236" s="411">
        <f t="shared" ref="AC236" si="614">AC235</f>
        <v>0</v>
      </c>
      <c r="AD236" s="411">
        <f t="shared" ref="AD236" si="615">AD235</f>
        <v>0</v>
      </c>
      <c r="AE236" s="411">
        <f t="shared" ref="AE236" si="616">AE235</f>
        <v>0</v>
      </c>
      <c r="AF236" s="411">
        <f t="shared" ref="AF236" si="617">AF235</f>
        <v>0</v>
      </c>
      <c r="AG236" s="411">
        <f t="shared" ref="AG236" si="618">AG235</f>
        <v>0</v>
      </c>
      <c r="AH236" s="411">
        <f t="shared" ref="AH236" si="619">AH235</f>
        <v>0</v>
      </c>
      <c r="AI236" s="411">
        <f t="shared" ref="AI236" si="620">AI235</f>
        <v>0</v>
      </c>
      <c r="AJ236" s="411">
        <f t="shared" ref="AJ236" si="621">AJ235</f>
        <v>0</v>
      </c>
      <c r="AK236" s="411">
        <f t="shared" ref="AK236" si="622">AK235</f>
        <v>0</v>
      </c>
      <c r="AL236" s="411">
        <f t="shared" ref="AL236" si="623">AL235</f>
        <v>0</v>
      </c>
      <c r="AM236" s="297"/>
    </row>
    <row r="237" spans="1:39" ht="15" hidden="1" outlineLevel="1">
      <c r="B237" s="294"/>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3"/>
      <c r="AA237" s="423"/>
      <c r="AB237" s="423"/>
      <c r="AC237" s="423"/>
      <c r="AD237" s="423"/>
      <c r="AE237" s="423"/>
      <c r="AF237" s="423"/>
      <c r="AG237" s="423"/>
      <c r="AH237" s="423"/>
      <c r="AI237" s="423"/>
      <c r="AJ237" s="423"/>
      <c r="AK237" s="423"/>
      <c r="AL237" s="423"/>
      <c r="AM237" s="297"/>
    </row>
    <row r="238" spans="1:39" ht="15.6" hidden="1" outlineLevel="1">
      <c r="B238" s="319" t="s">
        <v>497</v>
      </c>
      <c r="C238" s="289"/>
      <c r="D238" s="289"/>
      <c r="E238" s="289"/>
      <c r="F238" s="289"/>
      <c r="G238" s="289"/>
      <c r="H238" s="289"/>
      <c r="I238" s="289"/>
      <c r="J238" s="289"/>
      <c r="K238" s="289"/>
      <c r="L238" s="289"/>
      <c r="M238" s="289"/>
      <c r="N238" s="290"/>
      <c r="O238" s="289"/>
      <c r="P238" s="289"/>
      <c r="Q238" s="289"/>
      <c r="R238" s="289"/>
      <c r="S238" s="289"/>
      <c r="T238" s="289"/>
      <c r="U238" s="289"/>
      <c r="V238" s="289"/>
      <c r="W238" s="289"/>
      <c r="X238" s="289"/>
      <c r="Y238" s="414"/>
      <c r="Z238" s="414"/>
      <c r="AA238" s="414"/>
      <c r="AB238" s="414"/>
      <c r="AC238" s="414"/>
      <c r="AD238" s="414"/>
      <c r="AE238" s="414"/>
      <c r="AF238" s="414"/>
      <c r="AG238" s="414"/>
      <c r="AH238" s="414"/>
      <c r="AI238" s="414"/>
      <c r="AJ238" s="414"/>
      <c r="AK238" s="414"/>
      <c r="AL238" s="414"/>
      <c r="AM238" s="292"/>
    </row>
    <row r="239" spans="1:39" ht="15" hidden="1" outlineLevel="1">
      <c r="A239" s="522">
        <v>6</v>
      </c>
      <c r="B239" s="520" t="s">
        <v>99</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t="15" hidden="1" outlineLevel="1">
      <c r="B240" s="294" t="s">
        <v>289</v>
      </c>
      <c r="C240" s="291" t="s">
        <v>163</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Y239</f>
        <v>0</v>
      </c>
      <c r="Z240" s="411">
        <f t="shared" ref="Z240" si="624">Z239</f>
        <v>0</v>
      </c>
      <c r="AA240" s="411">
        <f t="shared" ref="AA240" si="625">AA239</f>
        <v>0</v>
      </c>
      <c r="AB240" s="411">
        <f t="shared" ref="AB240" si="626">AB239</f>
        <v>0</v>
      </c>
      <c r="AC240" s="411">
        <f t="shared" ref="AC240" si="627">AC239</f>
        <v>0</v>
      </c>
      <c r="AD240" s="411">
        <f t="shared" ref="AD240" si="628">AD239</f>
        <v>0</v>
      </c>
      <c r="AE240" s="411">
        <f t="shared" ref="AE240" si="629">AE239</f>
        <v>0</v>
      </c>
      <c r="AF240" s="411">
        <f t="shared" ref="AF240" si="630">AF239</f>
        <v>0</v>
      </c>
      <c r="AG240" s="411">
        <f t="shared" ref="AG240" si="631">AG239</f>
        <v>0</v>
      </c>
      <c r="AH240" s="411">
        <f t="shared" ref="AH240" si="632">AH239</f>
        <v>0</v>
      </c>
      <c r="AI240" s="411">
        <f t="shared" ref="AI240" si="633">AI239</f>
        <v>0</v>
      </c>
      <c r="AJ240" s="411">
        <f t="shared" ref="AJ240" si="634">AJ239</f>
        <v>0</v>
      </c>
      <c r="AK240" s="411">
        <f t="shared" ref="AK240" si="635">AK239</f>
        <v>0</v>
      </c>
      <c r="AL240" s="411">
        <f t="shared" ref="AL240" si="636">AL239</f>
        <v>0</v>
      </c>
      <c r="AM240" s="311"/>
    </row>
    <row r="241" spans="1:39" ht="15" hidden="1" outlineLevel="1">
      <c r="B241" s="310"/>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6"/>
      <c r="AA241" s="416"/>
      <c r="AB241" s="416"/>
      <c r="AC241" s="416"/>
      <c r="AD241" s="416"/>
      <c r="AE241" s="416"/>
      <c r="AF241" s="416"/>
      <c r="AG241" s="416"/>
      <c r="AH241" s="416"/>
      <c r="AI241" s="416"/>
      <c r="AJ241" s="416"/>
      <c r="AK241" s="416"/>
      <c r="AL241" s="416"/>
      <c r="AM241" s="313"/>
    </row>
    <row r="242" spans="1:39" ht="30" hidden="1" outlineLevel="1">
      <c r="A242" s="522">
        <v>7</v>
      </c>
      <c r="B242" s="520" t="s">
        <v>100</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t="15"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 si="637">Z242</f>
        <v>0</v>
      </c>
      <c r="AA243" s="411">
        <f t="shared" ref="AA243" si="638">AA242</f>
        <v>0</v>
      </c>
      <c r="AB243" s="411">
        <f t="shared" ref="AB243" si="639">AB242</f>
        <v>0</v>
      </c>
      <c r="AC243" s="411">
        <f t="shared" ref="AC243" si="640">AC242</f>
        <v>0</v>
      </c>
      <c r="AD243" s="411">
        <f t="shared" ref="AD243" si="641">AD242</f>
        <v>0</v>
      </c>
      <c r="AE243" s="411">
        <f t="shared" ref="AE243" si="642">AE242</f>
        <v>0</v>
      </c>
      <c r="AF243" s="411">
        <f t="shared" ref="AF243" si="643">AF242</f>
        <v>0</v>
      </c>
      <c r="AG243" s="411">
        <f t="shared" ref="AG243" si="644">AG242</f>
        <v>0</v>
      </c>
      <c r="AH243" s="411">
        <f t="shared" ref="AH243" si="645">AH242</f>
        <v>0</v>
      </c>
      <c r="AI243" s="411">
        <f t="shared" ref="AI243" si="646">AI242</f>
        <v>0</v>
      </c>
      <c r="AJ243" s="411">
        <f t="shared" ref="AJ243" si="647">AJ242</f>
        <v>0</v>
      </c>
      <c r="AK243" s="411">
        <f t="shared" ref="AK243" si="648">AK242</f>
        <v>0</v>
      </c>
      <c r="AL243" s="411">
        <f t="shared" ref="AL243" si="649">AL242</f>
        <v>0</v>
      </c>
      <c r="AM243" s="311"/>
    </row>
    <row r="244" spans="1:39" ht="15" hidden="1" outlineLevel="1">
      <c r="B244" s="314"/>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7"/>
      <c r="AA244" s="416"/>
      <c r="AB244" s="416"/>
      <c r="AC244" s="416"/>
      <c r="AD244" s="416"/>
      <c r="AE244" s="416"/>
      <c r="AF244" s="416"/>
      <c r="AG244" s="416"/>
      <c r="AH244" s="416"/>
      <c r="AI244" s="416"/>
      <c r="AJ244" s="416"/>
      <c r="AK244" s="416"/>
      <c r="AL244" s="416"/>
      <c r="AM244" s="313"/>
    </row>
    <row r="245" spans="1:39" ht="30" hidden="1" outlineLevel="1">
      <c r="A245" s="522">
        <v>8</v>
      </c>
      <c r="B245" s="520" t="s">
        <v>101</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t="15"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 si="650">Z245</f>
        <v>0</v>
      </c>
      <c r="AA246" s="411">
        <f t="shared" ref="AA246" si="651">AA245</f>
        <v>0</v>
      </c>
      <c r="AB246" s="411">
        <f t="shared" ref="AB246" si="652">AB245</f>
        <v>0</v>
      </c>
      <c r="AC246" s="411">
        <f t="shared" ref="AC246" si="653">AC245</f>
        <v>0</v>
      </c>
      <c r="AD246" s="411">
        <f t="shared" ref="AD246" si="654">AD245</f>
        <v>0</v>
      </c>
      <c r="AE246" s="411">
        <f t="shared" ref="AE246" si="655">AE245</f>
        <v>0</v>
      </c>
      <c r="AF246" s="411">
        <f t="shared" ref="AF246" si="656">AF245</f>
        <v>0</v>
      </c>
      <c r="AG246" s="411">
        <f t="shared" ref="AG246" si="657">AG245</f>
        <v>0</v>
      </c>
      <c r="AH246" s="411">
        <f t="shared" ref="AH246" si="658">AH245</f>
        <v>0</v>
      </c>
      <c r="AI246" s="411">
        <f t="shared" ref="AI246" si="659">AI245</f>
        <v>0</v>
      </c>
      <c r="AJ246" s="411">
        <f t="shared" ref="AJ246" si="660">AJ245</f>
        <v>0</v>
      </c>
      <c r="AK246" s="411">
        <f t="shared" ref="AK246" si="661">AK245</f>
        <v>0</v>
      </c>
      <c r="AL246" s="411">
        <f t="shared" ref="AL246" si="662">AL245</f>
        <v>0</v>
      </c>
      <c r="AM246" s="311"/>
    </row>
    <row r="247" spans="1:39" ht="15" hidden="1"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7"/>
      <c r="AA247" s="416"/>
      <c r="AB247" s="416"/>
      <c r="AC247" s="416"/>
      <c r="AD247" s="416"/>
      <c r="AE247" s="416"/>
      <c r="AF247" s="416"/>
      <c r="AG247" s="416"/>
      <c r="AH247" s="416"/>
      <c r="AI247" s="416"/>
      <c r="AJ247" s="416"/>
      <c r="AK247" s="416"/>
      <c r="AL247" s="416"/>
      <c r="AM247" s="313"/>
    </row>
    <row r="248" spans="1:39" ht="30" hidden="1" outlineLevel="1">
      <c r="A248" s="522">
        <v>9</v>
      </c>
      <c r="B248" s="520" t="s">
        <v>102</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t="15"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Y248</f>
        <v>0</v>
      </c>
      <c r="Z249" s="411">
        <f t="shared" ref="Z249" si="663">Z248</f>
        <v>0</v>
      </c>
      <c r="AA249" s="411">
        <f t="shared" ref="AA249" si="664">AA248</f>
        <v>0</v>
      </c>
      <c r="AB249" s="411">
        <f t="shared" ref="AB249" si="665">AB248</f>
        <v>0</v>
      </c>
      <c r="AC249" s="411">
        <f t="shared" ref="AC249" si="666">AC248</f>
        <v>0</v>
      </c>
      <c r="AD249" s="411">
        <f t="shared" ref="AD249" si="667">AD248</f>
        <v>0</v>
      </c>
      <c r="AE249" s="411">
        <f t="shared" ref="AE249" si="668">AE248</f>
        <v>0</v>
      </c>
      <c r="AF249" s="411">
        <f t="shared" ref="AF249" si="669">AF248</f>
        <v>0</v>
      </c>
      <c r="AG249" s="411">
        <f t="shared" ref="AG249" si="670">AG248</f>
        <v>0</v>
      </c>
      <c r="AH249" s="411">
        <f t="shared" ref="AH249" si="671">AH248</f>
        <v>0</v>
      </c>
      <c r="AI249" s="411">
        <f t="shared" ref="AI249" si="672">AI248</f>
        <v>0</v>
      </c>
      <c r="AJ249" s="411">
        <f t="shared" ref="AJ249" si="673">AJ248</f>
        <v>0</v>
      </c>
      <c r="AK249" s="411">
        <f t="shared" ref="AK249" si="674">AK248</f>
        <v>0</v>
      </c>
      <c r="AL249" s="411">
        <f t="shared" ref="AL249" si="675">AL248</f>
        <v>0</v>
      </c>
      <c r="AM249" s="311"/>
    </row>
    <row r="250" spans="1:39" ht="15"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6"/>
      <c r="AA250" s="416"/>
      <c r="AB250" s="416"/>
      <c r="AC250" s="416"/>
      <c r="AD250" s="416"/>
      <c r="AE250" s="416"/>
      <c r="AF250" s="416"/>
      <c r="AG250" s="416"/>
      <c r="AH250" s="416"/>
      <c r="AI250" s="416"/>
      <c r="AJ250" s="416"/>
      <c r="AK250" s="416"/>
      <c r="AL250" s="416"/>
      <c r="AM250" s="313"/>
    </row>
    <row r="251" spans="1:39" ht="30" hidden="1" outlineLevel="1">
      <c r="A251" s="522">
        <v>10</v>
      </c>
      <c r="B251" s="520" t="s">
        <v>103</v>
      </c>
      <c r="C251" s="291" t="s">
        <v>25</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t="15" hidden="1" outlineLevel="1">
      <c r="B252" s="294" t="s">
        <v>289</v>
      </c>
      <c r="C252" s="291" t="s">
        <v>163</v>
      </c>
      <c r="D252" s="295"/>
      <c r="E252" s="295"/>
      <c r="F252" s="295"/>
      <c r="G252" s="295"/>
      <c r="H252" s="295"/>
      <c r="I252" s="295"/>
      <c r="J252" s="295"/>
      <c r="K252" s="295"/>
      <c r="L252" s="295"/>
      <c r="M252" s="295"/>
      <c r="N252" s="295">
        <f>N251</f>
        <v>3</v>
      </c>
      <c r="O252" s="295"/>
      <c r="P252" s="295"/>
      <c r="Q252" s="295"/>
      <c r="R252" s="295"/>
      <c r="S252" s="295"/>
      <c r="T252" s="295"/>
      <c r="U252" s="295"/>
      <c r="V252" s="295"/>
      <c r="W252" s="295"/>
      <c r="X252" s="295"/>
      <c r="Y252" s="411">
        <f>Y251</f>
        <v>0</v>
      </c>
      <c r="Z252" s="411">
        <f t="shared" ref="Z252" si="676">Z251</f>
        <v>0</v>
      </c>
      <c r="AA252" s="411">
        <f t="shared" ref="AA252" si="677">AA251</f>
        <v>0</v>
      </c>
      <c r="AB252" s="411">
        <f t="shared" ref="AB252" si="678">AB251</f>
        <v>0</v>
      </c>
      <c r="AC252" s="411">
        <f t="shared" ref="AC252" si="679">AC251</f>
        <v>0</v>
      </c>
      <c r="AD252" s="411">
        <f t="shared" ref="AD252" si="680">AD251</f>
        <v>0</v>
      </c>
      <c r="AE252" s="411">
        <f t="shared" ref="AE252" si="681">AE251</f>
        <v>0</v>
      </c>
      <c r="AF252" s="411">
        <f t="shared" ref="AF252" si="682">AF251</f>
        <v>0</v>
      </c>
      <c r="AG252" s="411">
        <f t="shared" ref="AG252" si="683">AG251</f>
        <v>0</v>
      </c>
      <c r="AH252" s="411">
        <f t="shared" ref="AH252" si="684">AH251</f>
        <v>0</v>
      </c>
      <c r="AI252" s="411">
        <f t="shared" ref="AI252" si="685">AI251</f>
        <v>0</v>
      </c>
      <c r="AJ252" s="411">
        <f t="shared" ref="AJ252" si="686">AJ251</f>
        <v>0</v>
      </c>
      <c r="AK252" s="411">
        <f t="shared" ref="AK252" si="687">AK251</f>
        <v>0</v>
      </c>
      <c r="AL252" s="411">
        <f t="shared" ref="AL252" si="688">AL251</f>
        <v>0</v>
      </c>
      <c r="AM252" s="311"/>
    </row>
    <row r="253" spans="1:39" ht="15"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7"/>
      <c r="AA253" s="416"/>
      <c r="AB253" s="416"/>
      <c r="AC253" s="416"/>
      <c r="AD253" s="416"/>
      <c r="AE253" s="416"/>
      <c r="AF253" s="416"/>
      <c r="AG253" s="416"/>
      <c r="AH253" s="416"/>
      <c r="AI253" s="416"/>
      <c r="AJ253" s="416"/>
      <c r="AK253" s="416"/>
      <c r="AL253" s="416"/>
      <c r="AM253" s="313"/>
    </row>
    <row r="254" spans="1:39" ht="15.6" hidden="1" outlineLevel="1">
      <c r="B254" s="288" t="s">
        <v>10</v>
      </c>
      <c r="C254" s="289"/>
      <c r="D254" s="289"/>
      <c r="E254" s="289"/>
      <c r="F254" s="289"/>
      <c r="G254" s="289"/>
      <c r="H254" s="289"/>
      <c r="I254" s="289"/>
      <c r="J254" s="289"/>
      <c r="K254" s="289"/>
      <c r="L254" s="289"/>
      <c r="M254" s="289"/>
      <c r="N254" s="290"/>
      <c r="O254" s="289"/>
      <c r="P254" s="289"/>
      <c r="Q254" s="289"/>
      <c r="R254" s="289"/>
      <c r="S254" s="289"/>
      <c r="T254" s="289"/>
      <c r="U254" s="289"/>
      <c r="V254" s="289"/>
      <c r="W254" s="289"/>
      <c r="X254" s="289"/>
      <c r="Y254" s="414"/>
      <c r="Z254" s="414"/>
      <c r="AA254" s="414"/>
      <c r="AB254" s="414"/>
      <c r="AC254" s="414"/>
      <c r="AD254" s="414"/>
      <c r="AE254" s="414"/>
      <c r="AF254" s="414"/>
      <c r="AG254" s="414"/>
      <c r="AH254" s="414"/>
      <c r="AI254" s="414"/>
      <c r="AJ254" s="414"/>
      <c r="AK254" s="414"/>
      <c r="AL254" s="414"/>
      <c r="AM254" s="292"/>
    </row>
    <row r="255" spans="1:39" ht="30" hidden="1" outlineLevel="1">
      <c r="A255" s="522">
        <v>11</v>
      </c>
      <c r="B255" s="520" t="s">
        <v>104</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26"/>
      <c r="Z255" s="410"/>
      <c r="AA255" s="410"/>
      <c r="AB255" s="410"/>
      <c r="AC255" s="410"/>
      <c r="AD255" s="410"/>
      <c r="AE255" s="410"/>
      <c r="AF255" s="415"/>
      <c r="AG255" s="415"/>
      <c r="AH255" s="415"/>
      <c r="AI255" s="415"/>
      <c r="AJ255" s="415"/>
      <c r="AK255" s="415"/>
      <c r="AL255" s="415"/>
      <c r="AM255" s="296">
        <f>SUM(Y255:AL255)</f>
        <v>0</v>
      </c>
    </row>
    <row r="256" spans="1:39" ht="15" hidden="1" outlineLevel="1">
      <c r="B256" s="294" t="s">
        <v>289</v>
      </c>
      <c r="C256" s="291" t="s">
        <v>163</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Y255</f>
        <v>0</v>
      </c>
      <c r="Z256" s="411">
        <f t="shared" ref="Z256" si="689">Z255</f>
        <v>0</v>
      </c>
      <c r="AA256" s="411">
        <f t="shared" ref="AA256" si="690">AA255</f>
        <v>0</v>
      </c>
      <c r="AB256" s="411">
        <f t="shared" ref="AB256" si="691">AB255</f>
        <v>0</v>
      </c>
      <c r="AC256" s="411">
        <f t="shared" ref="AC256" si="692">AC255</f>
        <v>0</v>
      </c>
      <c r="AD256" s="411">
        <f t="shared" ref="AD256" si="693">AD255</f>
        <v>0</v>
      </c>
      <c r="AE256" s="411">
        <f t="shared" ref="AE256" si="694">AE255</f>
        <v>0</v>
      </c>
      <c r="AF256" s="411">
        <f t="shared" ref="AF256" si="695">AF255</f>
        <v>0</v>
      </c>
      <c r="AG256" s="411">
        <f t="shared" ref="AG256" si="696">AG255</f>
        <v>0</v>
      </c>
      <c r="AH256" s="411">
        <f t="shared" ref="AH256" si="697">AH255</f>
        <v>0</v>
      </c>
      <c r="AI256" s="411">
        <f t="shared" ref="AI256" si="698">AI255</f>
        <v>0</v>
      </c>
      <c r="AJ256" s="411">
        <f t="shared" ref="AJ256" si="699">AJ255</f>
        <v>0</v>
      </c>
      <c r="AK256" s="411">
        <f t="shared" ref="AK256" si="700">AK255</f>
        <v>0</v>
      </c>
      <c r="AL256" s="411">
        <f t="shared" ref="AL256" si="701">AL255</f>
        <v>0</v>
      </c>
      <c r="AM256" s="297"/>
    </row>
    <row r="257" spans="1:40" ht="15" hidden="1"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1"/>
      <c r="AA257" s="421"/>
      <c r="AB257" s="421"/>
      <c r="AC257" s="421"/>
      <c r="AD257" s="421"/>
      <c r="AE257" s="421"/>
      <c r="AF257" s="421"/>
      <c r="AG257" s="421"/>
      <c r="AH257" s="421"/>
      <c r="AI257" s="421"/>
      <c r="AJ257" s="421"/>
      <c r="AK257" s="421"/>
      <c r="AL257" s="421"/>
      <c r="AM257" s="306"/>
    </row>
    <row r="258" spans="1:40" ht="30" hidden="1" outlineLevel="1">
      <c r="A258" s="522">
        <v>12</v>
      </c>
      <c r="B258" s="520" t="s">
        <v>105</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t="15"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 si="702">Z258</f>
        <v>0</v>
      </c>
      <c r="AA259" s="411">
        <f t="shared" ref="AA259" si="703">AA258</f>
        <v>0</v>
      </c>
      <c r="AB259" s="411">
        <f t="shared" ref="AB259" si="704">AB258</f>
        <v>0</v>
      </c>
      <c r="AC259" s="411">
        <f t="shared" ref="AC259" si="705">AC258</f>
        <v>0</v>
      </c>
      <c r="AD259" s="411">
        <f t="shared" ref="AD259" si="706">AD258</f>
        <v>0</v>
      </c>
      <c r="AE259" s="411">
        <f t="shared" ref="AE259" si="707">AE258</f>
        <v>0</v>
      </c>
      <c r="AF259" s="411">
        <f t="shared" ref="AF259" si="708">AF258</f>
        <v>0</v>
      </c>
      <c r="AG259" s="411">
        <f t="shared" ref="AG259" si="709">AG258</f>
        <v>0</v>
      </c>
      <c r="AH259" s="411">
        <f t="shared" ref="AH259" si="710">AH258</f>
        <v>0</v>
      </c>
      <c r="AI259" s="411">
        <f t="shared" ref="AI259" si="711">AI258</f>
        <v>0</v>
      </c>
      <c r="AJ259" s="411">
        <f t="shared" ref="AJ259" si="712">AJ258</f>
        <v>0</v>
      </c>
      <c r="AK259" s="411">
        <f t="shared" ref="AK259" si="713">AK258</f>
        <v>0</v>
      </c>
      <c r="AL259" s="411">
        <f t="shared" ref="AL259" si="714">AL258</f>
        <v>0</v>
      </c>
      <c r="AM259" s="297"/>
    </row>
    <row r="260" spans="1:40" ht="15"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22"/>
      <c r="Z260" s="422"/>
      <c r="AA260" s="412"/>
      <c r="AB260" s="412"/>
      <c r="AC260" s="412"/>
      <c r="AD260" s="412"/>
      <c r="AE260" s="412"/>
      <c r="AF260" s="412"/>
      <c r="AG260" s="412"/>
      <c r="AH260" s="412"/>
      <c r="AI260" s="412"/>
      <c r="AJ260" s="412"/>
      <c r="AK260" s="412"/>
      <c r="AL260" s="412"/>
      <c r="AM260" s="306"/>
    </row>
    <row r="261" spans="1:40" ht="30" hidden="1" outlineLevel="1">
      <c r="A261" s="522">
        <v>13</v>
      </c>
      <c r="B261" s="520" t="s">
        <v>106</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t="15"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Y261</f>
        <v>0</v>
      </c>
      <c r="Z262" s="411">
        <f t="shared" ref="Z262" si="715">Z261</f>
        <v>0</v>
      </c>
      <c r="AA262" s="411">
        <f t="shared" ref="AA262" si="716">AA261</f>
        <v>0</v>
      </c>
      <c r="AB262" s="411">
        <f t="shared" ref="AB262" si="717">AB261</f>
        <v>0</v>
      </c>
      <c r="AC262" s="411">
        <f t="shared" ref="AC262" si="718">AC261</f>
        <v>0</v>
      </c>
      <c r="AD262" s="411">
        <f t="shared" ref="AD262" si="719">AD261</f>
        <v>0</v>
      </c>
      <c r="AE262" s="411">
        <f t="shared" ref="AE262" si="720">AE261</f>
        <v>0</v>
      </c>
      <c r="AF262" s="411">
        <f t="shared" ref="AF262" si="721">AF261</f>
        <v>0</v>
      </c>
      <c r="AG262" s="411">
        <f t="shared" ref="AG262" si="722">AG261</f>
        <v>0</v>
      </c>
      <c r="AH262" s="411">
        <f t="shared" ref="AH262" si="723">AH261</f>
        <v>0</v>
      </c>
      <c r="AI262" s="411">
        <f t="shared" ref="AI262" si="724">AI261</f>
        <v>0</v>
      </c>
      <c r="AJ262" s="411">
        <f t="shared" ref="AJ262" si="725">AJ261</f>
        <v>0</v>
      </c>
      <c r="AK262" s="411">
        <f t="shared" ref="AK262" si="726">AK261</f>
        <v>0</v>
      </c>
      <c r="AL262" s="411">
        <f t="shared" ref="AL262" si="727">AL261</f>
        <v>0</v>
      </c>
      <c r="AM262" s="306"/>
    </row>
    <row r="263" spans="1:40" ht="15"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12"/>
      <c r="AA263" s="412"/>
      <c r="AB263" s="412"/>
      <c r="AC263" s="412"/>
      <c r="AD263" s="412"/>
      <c r="AE263" s="412"/>
      <c r="AF263" s="412"/>
      <c r="AG263" s="412"/>
      <c r="AH263" s="412"/>
      <c r="AI263" s="412"/>
      <c r="AJ263" s="412"/>
      <c r="AK263" s="412"/>
      <c r="AL263" s="412"/>
      <c r="AM263" s="306"/>
    </row>
    <row r="264" spans="1:40" ht="15.6" hidden="1" outlineLevel="1">
      <c r="B264" s="288" t="s">
        <v>107</v>
      </c>
      <c r="C264" s="289"/>
      <c r="D264" s="290"/>
      <c r="E264" s="290"/>
      <c r="F264" s="290"/>
      <c r="G264" s="290"/>
      <c r="H264" s="290"/>
      <c r="I264" s="290"/>
      <c r="J264" s="290"/>
      <c r="K264" s="290"/>
      <c r="L264" s="290"/>
      <c r="M264" s="290"/>
      <c r="N264" s="290"/>
      <c r="O264" s="290"/>
      <c r="P264" s="289"/>
      <c r="Q264" s="289"/>
      <c r="R264" s="289"/>
      <c r="S264" s="289"/>
      <c r="T264" s="289"/>
      <c r="U264" s="289"/>
      <c r="V264" s="289"/>
      <c r="W264" s="289"/>
      <c r="X264" s="289"/>
      <c r="Y264" s="414"/>
      <c r="Z264" s="414"/>
      <c r="AA264" s="414"/>
      <c r="AB264" s="414"/>
      <c r="AC264" s="414"/>
      <c r="AD264" s="414"/>
      <c r="AE264" s="414"/>
      <c r="AF264" s="414"/>
      <c r="AG264" s="414"/>
      <c r="AH264" s="414"/>
      <c r="AI264" s="414"/>
      <c r="AJ264" s="414"/>
      <c r="AK264" s="414"/>
      <c r="AL264" s="414"/>
      <c r="AM264" s="292"/>
    </row>
    <row r="265" spans="1:40" ht="15" hidden="1" outlineLevel="1">
      <c r="A265" s="522">
        <v>14</v>
      </c>
      <c r="B265" s="315" t="s">
        <v>108</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0"/>
      <c r="AG265" s="410"/>
      <c r="AH265" s="410"/>
      <c r="AI265" s="410"/>
      <c r="AJ265" s="410"/>
      <c r="AK265" s="410"/>
      <c r="AL265" s="410"/>
      <c r="AM265" s="296">
        <f>SUM(Y265:AL265)</f>
        <v>0</v>
      </c>
    </row>
    <row r="266" spans="1:40" ht="15" hidden="1" outlineLevel="1">
      <c r="B266" s="294" t="s">
        <v>289</v>
      </c>
      <c r="C266" s="291" t="s">
        <v>163</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Y265</f>
        <v>0</v>
      </c>
      <c r="Z266" s="411">
        <f t="shared" ref="Z266" si="728">Z265</f>
        <v>0</v>
      </c>
      <c r="AA266" s="411">
        <f t="shared" ref="AA266" si="729">AA265</f>
        <v>0</v>
      </c>
      <c r="AB266" s="411">
        <f t="shared" ref="AB266" si="730">AB265</f>
        <v>0</v>
      </c>
      <c r="AC266" s="411">
        <f t="shared" ref="AC266" si="731">AC265</f>
        <v>0</v>
      </c>
      <c r="AD266" s="411">
        <f t="shared" ref="AD266" si="732">AD265</f>
        <v>0</v>
      </c>
      <c r="AE266" s="411">
        <f t="shared" ref="AE266" si="733">AE265</f>
        <v>0</v>
      </c>
      <c r="AF266" s="411">
        <f t="shared" ref="AF266" si="734">AF265</f>
        <v>0</v>
      </c>
      <c r="AG266" s="411">
        <f t="shared" ref="AG266" si="735">AG265</f>
        <v>0</v>
      </c>
      <c r="AH266" s="411">
        <f t="shared" ref="AH266" si="736">AH265</f>
        <v>0</v>
      </c>
      <c r="AI266" s="411">
        <f t="shared" ref="AI266" si="737">AI265</f>
        <v>0</v>
      </c>
      <c r="AJ266" s="411">
        <f t="shared" ref="AJ266" si="738">AJ265</f>
        <v>0</v>
      </c>
      <c r="AK266" s="411">
        <f t="shared" ref="AK266" si="739">AK265</f>
        <v>0</v>
      </c>
      <c r="AL266" s="411">
        <f t="shared" ref="AL266" si="740">AL265</f>
        <v>0</v>
      </c>
      <c r="AM266" s="297"/>
    </row>
    <row r="267" spans="1:40" ht="15" hidden="1" outlineLevel="1">
      <c r="A267" s="523"/>
      <c r="B267" s="315"/>
      <c r="C267" s="305"/>
      <c r="D267" s="291"/>
      <c r="E267" s="291"/>
      <c r="F267" s="291"/>
      <c r="G267" s="291"/>
      <c r="H267" s="291"/>
      <c r="I267" s="291"/>
      <c r="J267" s="291"/>
      <c r="K267" s="291"/>
      <c r="L267" s="291"/>
      <c r="M267" s="291"/>
      <c r="N267" s="468"/>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1"/>
      <c r="AN267" s="630"/>
    </row>
    <row r="268" spans="1:40" s="309" customFormat="1" ht="15.6" hidden="1" outlineLevel="1">
      <c r="A268" s="523"/>
      <c r="B268" s="288" t="s">
        <v>489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6"/>
      <c r="AF268" s="416"/>
      <c r="AG268" s="416"/>
      <c r="AH268" s="416"/>
      <c r="AI268" s="416"/>
      <c r="AJ268" s="416"/>
      <c r="AK268" s="416"/>
      <c r="AL268" s="416"/>
      <c r="AM268" s="517"/>
      <c r="AN268" s="631"/>
    </row>
    <row r="269" spans="1:40" ht="15" hidden="1" outlineLevel="1">
      <c r="A269" s="522">
        <v>15</v>
      </c>
      <c r="B269" s="294" t="s">
        <v>494</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t="15" hidden="1" outlineLevel="1">
      <c r="B270" s="294" t="s">
        <v>289</v>
      </c>
      <c r="C270" s="291" t="s">
        <v>163</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L270" si="741">Z269</f>
        <v>0</v>
      </c>
      <c r="AA270" s="411">
        <f t="shared" si="741"/>
        <v>0</v>
      </c>
      <c r="AB270" s="411">
        <f t="shared" si="741"/>
        <v>0</v>
      </c>
      <c r="AC270" s="411">
        <f t="shared" si="741"/>
        <v>0</v>
      </c>
      <c r="AD270" s="411">
        <f t="shared" si="741"/>
        <v>0</v>
      </c>
      <c r="AE270" s="411">
        <f t="shared" si="741"/>
        <v>0</v>
      </c>
      <c r="AF270" s="411">
        <f t="shared" si="741"/>
        <v>0</v>
      </c>
      <c r="AG270" s="411">
        <f t="shared" si="741"/>
        <v>0</v>
      </c>
      <c r="AH270" s="411">
        <f t="shared" si="741"/>
        <v>0</v>
      </c>
      <c r="AI270" s="411">
        <f t="shared" si="741"/>
        <v>0</v>
      </c>
      <c r="AJ270" s="411">
        <f t="shared" si="741"/>
        <v>0</v>
      </c>
      <c r="AK270" s="411">
        <f t="shared" si="741"/>
        <v>0</v>
      </c>
      <c r="AL270" s="411">
        <f t="shared" si="741"/>
        <v>0</v>
      </c>
      <c r="AM270" s="297"/>
    </row>
    <row r="271" spans="1:40" ht="15" hidden="1" outlineLevel="1">
      <c r="B271" s="315"/>
      <c r="C271" s="305"/>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6"/>
    </row>
    <row r="272" spans="1:40" s="283" customFormat="1" ht="15" hidden="1" outlineLevel="1">
      <c r="A272" s="522">
        <v>16</v>
      </c>
      <c r="B272" s="324" t="s">
        <v>490</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s="283" customFormat="1" ht="15" hidden="1" outlineLevel="1">
      <c r="A273" s="522"/>
      <c r="B273" s="32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742">Z272</f>
        <v>0</v>
      </c>
      <c r="AA273" s="411">
        <f t="shared" si="742"/>
        <v>0</v>
      </c>
      <c r="AB273" s="411">
        <f t="shared" si="742"/>
        <v>0</v>
      </c>
      <c r="AC273" s="411">
        <f t="shared" si="742"/>
        <v>0</v>
      </c>
      <c r="AD273" s="411">
        <f t="shared" si="742"/>
        <v>0</v>
      </c>
      <c r="AE273" s="411">
        <f t="shared" si="742"/>
        <v>0</v>
      </c>
      <c r="AF273" s="411">
        <f t="shared" si="742"/>
        <v>0</v>
      </c>
      <c r="AG273" s="411">
        <f t="shared" si="742"/>
        <v>0</v>
      </c>
      <c r="AH273" s="411">
        <f t="shared" si="742"/>
        <v>0</v>
      </c>
      <c r="AI273" s="411">
        <f t="shared" si="742"/>
        <v>0</v>
      </c>
      <c r="AJ273" s="411">
        <f t="shared" si="742"/>
        <v>0</v>
      </c>
      <c r="AK273" s="411">
        <f t="shared" si="742"/>
        <v>0</v>
      </c>
      <c r="AL273" s="411">
        <f t="shared" si="742"/>
        <v>0</v>
      </c>
      <c r="AM273" s="297"/>
    </row>
    <row r="274" spans="1:39" s="283" customFormat="1" ht="15" hidden="1" outlineLevel="1">
      <c r="A274" s="522"/>
      <c r="B274" s="32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6"/>
      <c r="AF274" s="416"/>
      <c r="AG274" s="416"/>
      <c r="AH274" s="416"/>
      <c r="AI274" s="416"/>
      <c r="AJ274" s="416"/>
      <c r="AK274" s="416"/>
      <c r="AL274" s="416"/>
      <c r="AM274" s="313"/>
    </row>
    <row r="275" spans="1:39" ht="15.6" hidden="1" outlineLevel="1">
      <c r="B275" s="519" t="s">
        <v>495</v>
      </c>
      <c r="C275" s="320"/>
      <c r="D275" s="290"/>
      <c r="E275" s="289"/>
      <c r="F275" s="289"/>
      <c r="G275" s="289"/>
      <c r="H275" s="289"/>
      <c r="I275" s="289"/>
      <c r="J275" s="289"/>
      <c r="K275" s="289"/>
      <c r="L275" s="289"/>
      <c r="M275" s="289"/>
      <c r="N275" s="290"/>
      <c r="O275" s="289"/>
      <c r="P275" s="289"/>
      <c r="Q275" s="289"/>
      <c r="R275" s="289"/>
      <c r="S275" s="289"/>
      <c r="T275" s="289"/>
      <c r="U275" s="289"/>
      <c r="V275" s="289"/>
      <c r="W275" s="289"/>
      <c r="X275" s="289"/>
      <c r="Y275" s="414"/>
      <c r="Z275" s="414"/>
      <c r="AA275" s="414"/>
      <c r="AB275" s="414"/>
      <c r="AC275" s="414"/>
      <c r="AD275" s="414"/>
      <c r="AE275" s="414"/>
      <c r="AF275" s="414"/>
      <c r="AG275" s="414"/>
      <c r="AH275" s="414"/>
      <c r="AI275" s="414"/>
      <c r="AJ275" s="414"/>
      <c r="AK275" s="414"/>
      <c r="AL275" s="414"/>
      <c r="AM275" s="292"/>
    </row>
    <row r="276" spans="1:39" ht="15" hidden="1" outlineLevel="1">
      <c r="A276" s="522">
        <v>17</v>
      </c>
      <c r="B276" s="520" t="s">
        <v>112</v>
      </c>
      <c r="C276" s="291" t="s">
        <v>25</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426"/>
      <c r="Z276" s="410"/>
      <c r="AA276" s="410"/>
      <c r="AB276" s="410"/>
      <c r="AC276" s="410"/>
      <c r="AD276" s="410"/>
      <c r="AE276" s="410"/>
      <c r="AF276" s="415"/>
      <c r="AG276" s="415"/>
      <c r="AH276" s="415"/>
      <c r="AI276" s="415"/>
      <c r="AJ276" s="415"/>
      <c r="AK276" s="415"/>
      <c r="AL276" s="415"/>
      <c r="AM276" s="296">
        <f>SUM(Y276:AL276)</f>
        <v>0</v>
      </c>
    </row>
    <row r="277" spans="1:39" ht="15" hidden="1" outlineLevel="1">
      <c r="B277" s="294" t="s">
        <v>289</v>
      </c>
      <c r="C277" s="291" t="s">
        <v>163</v>
      </c>
      <c r="D277" s="295"/>
      <c r="E277" s="295"/>
      <c r="F277" s="295"/>
      <c r="G277" s="295"/>
      <c r="H277" s="295"/>
      <c r="I277" s="295"/>
      <c r="J277" s="295"/>
      <c r="K277" s="295"/>
      <c r="L277" s="295"/>
      <c r="M277" s="295"/>
      <c r="N277" s="295">
        <f>N276</f>
        <v>12</v>
      </c>
      <c r="O277" s="295"/>
      <c r="P277" s="295"/>
      <c r="Q277" s="295"/>
      <c r="R277" s="295"/>
      <c r="S277" s="295"/>
      <c r="T277" s="295"/>
      <c r="U277" s="295"/>
      <c r="V277" s="295"/>
      <c r="W277" s="295"/>
      <c r="X277" s="295"/>
      <c r="Y277" s="411">
        <f>Y276</f>
        <v>0</v>
      </c>
      <c r="Z277" s="411">
        <f t="shared" ref="Z277:AL277" si="743">Z276</f>
        <v>0</v>
      </c>
      <c r="AA277" s="411">
        <f t="shared" si="743"/>
        <v>0</v>
      </c>
      <c r="AB277" s="411">
        <f t="shared" si="743"/>
        <v>0</v>
      </c>
      <c r="AC277" s="411">
        <f t="shared" si="743"/>
        <v>0</v>
      </c>
      <c r="AD277" s="411">
        <f t="shared" si="743"/>
        <v>0</v>
      </c>
      <c r="AE277" s="411">
        <f t="shared" si="743"/>
        <v>0</v>
      </c>
      <c r="AF277" s="411">
        <f t="shared" si="743"/>
        <v>0</v>
      </c>
      <c r="AG277" s="411">
        <f t="shared" si="743"/>
        <v>0</v>
      </c>
      <c r="AH277" s="411">
        <f t="shared" si="743"/>
        <v>0</v>
      </c>
      <c r="AI277" s="411">
        <f t="shared" si="743"/>
        <v>0</v>
      </c>
      <c r="AJ277" s="411">
        <f t="shared" si="743"/>
        <v>0</v>
      </c>
      <c r="AK277" s="411">
        <f t="shared" si="743"/>
        <v>0</v>
      </c>
      <c r="AL277" s="411">
        <f t="shared" si="743"/>
        <v>0</v>
      </c>
      <c r="AM277" s="306"/>
    </row>
    <row r="278" spans="1:39" ht="15" hidden="1"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2"/>
      <c r="Z278" s="425"/>
      <c r="AA278" s="425"/>
      <c r="AB278" s="425"/>
      <c r="AC278" s="425"/>
      <c r="AD278" s="425"/>
      <c r="AE278" s="425"/>
      <c r="AF278" s="425"/>
      <c r="AG278" s="425"/>
      <c r="AH278" s="425"/>
      <c r="AI278" s="425"/>
      <c r="AJ278" s="425"/>
      <c r="AK278" s="425"/>
      <c r="AL278" s="425"/>
      <c r="AM278" s="306"/>
    </row>
    <row r="279" spans="1:39" ht="15" hidden="1" outlineLevel="1">
      <c r="A279" s="522">
        <v>18</v>
      </c>
      <c r="B279" s="520" t="s">
        <v>109</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t="15" hidden="1"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744">Z279</f>
        <v>0</v>
      </c>
      <c r="AA280" s="411">
        <f t="shared" si="744"/>
        <v>0</v>
      </c>
      <c r="AB280" s="411">
        <f t="shared" si="744"/>
        <v>0</v>
      </c>
      <c r="AC280" s="411">
        <f t="shared" si="744"/>
        <v>0</v>
      </c>
      <c r="AD280" s="411">
        <f t="shared" si="744"/>
        <v>0</v>
      </c>
      <c r="AE280" s="411">
        <f t="shared" si="744"/>
        <v>0</v>
      </c>
      <c r="AF280" s="411">
        <f t="shared" si="744"/>
        <v>0</v>
      </c>
      <c r="AG280" s="411">
        <f t="shared" si="744"/>
        <v>0</v>
      </c>
      <c r="AH280" s="411">
        <f t="shared" si="744"/>
        <v>0</v>
      </c>
      <c r="AI280" s="411">
        <f t="shared" si="744"/>
        <v>0</v>
      </c>
      <c r="AJ280" s="411">
        <f t="shared" si="744"/>
        <v>0</v>
      </c>
      <c r="AK280" s="411">
        <f t="shared" si="744"/>
        <v>0</v>
      </c>
      <c r="AL280" s="411">
        <f t="shared" si="744"/>
        <v>0</v>
      </c>
      <c r="AM280" s="306"/>
    </row>
    <row r="281" spans="1:39" ht="15" hidden="1"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3"/>
      <c r="Z281" s="424"/>
      <c r="AA281" s="424"/>
      <c r="AB281" s="424"/>
      <c r="AC281" s="424"/>
      <c r="AD281" s="424"/>
      <c r="AE281" s="424"/>
      <c r="AF281" s="424"/>
      <c r="AG281" s="424"/>
      <c r="AH281" s="424"/>
      <c r="AI281" s="424"/>
      <c r="AJ281" s="424"/>
      <c r="AK281" s="424"/>
      <c r="AL281" s="424"/>
      <c r="AM281" s="297"/>
    </row>
    <row r="282" spans="1:39" ht="15" hidden="1" outlineLevel="1">
      <c r="A282" s="522">
        <v>19</v>
      </c>
      <c r="B282" s="520" t="s">
        <v>111</v>
      </c>
      <c r="C282" s="291" t="s">
        <v>25</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t="15" hidden="1" outlineLevel="1">
      <c r="B283" s="294" t="s">
        <v>289</v>
      </c>
      <c r="C283" s="291" t="s">
        <v>163</v>
      </c>
      <c r="D283" s="295"/>
      <c r="E283" s="295"/>
      <c r="F283" s="295"/>
      <c r="G283" s="295"/>
      <c r="H283" s="295"/>
      <c r="I283" s="295"/>
      <c r="J283" s="295"/>
      <c r="K283" s="295"/>
      <c r="L283" s="295"/>
      <c r="M283" s="295"/>
      <c r="N283" s="295">
        <f>N282</f>
        <v>12</v>
      </c>
      <c r="O283" s="295"/>
      <c r="P283" s="295"/>
      <c r="Q283" s="295"/>
      <c r="R283" s="295"/>
      <c r="S283" s="295"/>
      <c r="T283" s="295"/>
      <c r="U283" s="295"/>
      <c r="V283" s="295"/>
      <c r="W283" s="295"/>
      <c r="X283" s="295"/>
      <c r="Y283" s="411">
        <f>Y282</f>
        <v>0</v>
      </c>
      <c r="Z283" s="411">
        <f t="shared" ref="Z283:AL283" si="745">Z282</f>
        <v>0</v>
      </c>
      <c r="AA283" s="411">
        <f t="shared" si="745"/>
        <v>0</v>
      </c>
      <c r="AB283" s="411">
        <f t="shared" si="745"/>
        <v>0</v>
      </c>
      <c r="AC283" s="411">
        <f t="shared" si="745"/>
        <v>0</v>
      </c>
      <c r="AD283" s="411">
        <f t="shared" si="745"/>
        <v>0</v>
      </c>
      <c r="AE283" s="411">
        <f t="shared" si="745"/>
        <v>0</v>
      </c>
      <c r="AF283" s="411">
        <f t="shared" si="745"/>
        <v>0</v>
      </c>
      <c r="AG283" s="411">
        <f t="shared" si="745"/>
        <v>0</v>
      </c>
      <c r="AH283" s="411">
        <f t="shared" si="745"/>
        <v>0</v>
      </c>
      <c r="AI283" s="411">
        <f t="shared" si="745"/>
        <v>0</v>
      </c>
      <c r="AJ283" s="411">
        <f t="shared" si="745"/>
        <v>0</v>
      </c>
      <c r="AK283" s="411">
        <f t="shared" si="745"/>
        <v>0</v>
      </c>
      <c r="AL283" s="411">
        <f t="shared" si="745"/>
        <v>0</v>
      </c>
      <c r="AM283" s="297"/>
    </row>
    <row r="284" spans="1:39" ht="15" hidden="1" outlineLevel="1">
      <c r="B284" s="322"/>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t="15" hidden="1" outlineLevel="1">
      <c r="A285" s="522">
        <v>20</v>
      </c>
      <c r="B285" s="520" t="s">
        <v>110</v>
      </c>
      <c r="C285" s="29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426"/>
      <c r="Z285" s="410"/>
      <c r="AA285" s="410"/>
      <c r="AB285" s="410"/>
      <c r="AC285" s="410"/>
      <c r="AD285" s="410"/>
      <c r="AE285" s="410"/>
      <c r="AF285" s="415"/>
      <c r="AG285" s="415"/>
      <c r="AH285" s="415"/>
      <c r="AI285" s="415"/>
      <c r="AJ285" s="415"/>
      <c r="AK285" s="415"/>
      <c r="AL285" s="415"/>
      <c r="AM285" s="296">
        <f>SUM(Y285:AL285)</f>
        <v>0</v>
      </c>
    </row>
    <row r="286" spans="1:39" ht="15" hidden="1" outlineLevel="1">
      <c r="B286" s="294" t="s">
        <v>289</v>
      </c>
      <c r="C286" s="29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411">
        <f t="shared" ref="Y286:AL286" si="746">Y285</f>
        <v>0</v>
      </c>
      <c r="Z286" s="411">
        <f t="shared" si="746"/>
        <v>0</v>
      </c>
      <c r="AA286" s="411">
        <f t="shared" si="746"/>
        <v>0</v>
      </c>
      <c r="AB286" s="411">
        <f t="shared" si="746"/>
        <v>0</v>
      </c>
      <c r="AC286" s="411">
        <f t="shared" si="746"/>
        <v>0</v>
      </c>
      <c r="AD286" s="411">
        <f t="shared" si="746"/>
        <v>0</v>
      </c>
      <c r="AE286" s="411">
        <f t="shared" si="746"/>
        <v>0</v>
      </c>
      <c r="AF286" s="411">
        <f t="shared" si="746"/>
        <v>0</v>
      </c>
      <c r="AG286" s="411">
        <f t="shared" si="746"/>
        <v>0</v>
      </c>
      <c r="AH286" s="411">
        <f t="shared" si="746"/>
        <v>0</v>
      </c>
      <c r="AI286" s="411">
        <f t="shared" si="746"/>
        <v>0</v>
      </c>
      <c r="AJ286" s="411">
        <f t="shared" si="746"/>
        <v>0</v>
      </c>
      <c r="AK286" s="411">
        <f t="shared" si="746"/>
        <v>0</v>
      </c>
      <c r="AL286" s="411">
        <f t="shared" si="746"/>
        <v>0</v>
      </c>
      <c r="AM286" s="306"/>
    </row>
    <row r="287" spans="1:39" ht="15.6" hidden="1" outlineLevel="1">
      <c r="B287" s="323"/>
      <c r="C287" s="300"/>
      <c r="D287" s="291"/>
      <c r="E287" s="291"/>
      <c r="F287" s="291"/>
      <c r="G287" s="291"/>
      <c r="H287" s="291"/>
      <c r="I287" s="291"/>
      <c r="J287" s="291"/>
      <c r="K287" s="291"/>
      <c r="L287" s="291"/>
      <c r="M287" s="291"/>
      <c r="N287" s="300"/>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6" outlineLevel="1">
      <c r="B288" s="518" t="s">
        <v>502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5.6" outlineLevel="1">
      <c r="B289" s="288" t="s">
        <v>498</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 outlineLevel="1">
      <c r="A290" s="522">
        <v>21</v>
      </c>
      <c r="B290" s="520" t="s">
        <v>113</v>
      </c>
      <c r="C290" s="291" t="s">
        <v>25</v>
      </c>
      <c r="D290" s="295">
        <v>1352728</v>
      </c>
      <c r="E290" s="295">
        <v>1352728</v>
      </c>
      <c r="F290" s="295">
        <v>1352728</v>
      </c>
      <c r="G290" s="295">
        <v>1352728</v>
      </c>
      <c r="H290" s="295">
        <v>1352728</v>
      </c>
      <c r="I290" s="295">
        <v>1352728</v>
      </c>
      <c r="J290" s="295">
        <v>1352728</v>
      </c>
      <c r="K290" s="295">
        <v>1352529</v>
      </c>
      <c r="L290" s="295">
        <v>1352529</v>
      </c>
      <c r="M290" s="295">
        <v>1346470</v>
      </c>
      <c r="N290" s="291"/>
      <c r="O290" s="295">
        <v>88</v>
      </c>
      <c r="P290" s="295">
        <v>88</v>
      </c>
      <c r="Q290" s="295">
        <v>88</v>
      </c>
      <c r="R290" s="295">
        <v>88</v>
      </c>
      <c r="S290" s="295">
        <v>88</v>
      </c>
      <c r="T290" s="295">
        <v>88</v>
      </c>
      <c r="U290" s="295">
        <v>88</v>
      </c>
      <c r="V290" s="295">
        <v>88</v>
      </c>
      <c r="W290" s="295">
        <v>88</v>
      </c>
      <c r="X290" s="295">
        <v>87</v>
      </c>
      <c r="Y290" s="410">
        <v>1</v>
      </c>
      <c r="Z290" s="410"/>
      <c r="AA290" s="410"/>
      <c r="AB290" s="410"/>
      <c r="AC290" s="410"/>
      <c r="AD290" s="410"/>
      <c r="AE290" s="410"/>
      <c r="AF290" s="410"/>
      <c r="AG290" s="410"/>
      <c r="AH290" s="410"/>
      <c r="AI290" s="410"/>
      <c r="AJ290" s="410"/>
      <c r="AK290" s="410"/>
      <c r="AL290" s="410"/>
      <c r="AM290" s="296">
        <f>SUM(Y290:AL290)</f>
        <v>1</v>
      </c>
    </row>
    <row r="291" spans="1:39" ht="15" outlineLevel="1">
      <c r="B291" s="294" t="s">
        <v>289</v>
      </c>
      <c r="C291" s="291" t="s">
        <v>163</v>
      </c>
      <c r="D291" s="295">
        <v>150710</v>
      </c>
      <c r="E291" s="295">
        <v>150710</v>
      </c>
      <c r="F291" s="295">
        <v>150710</v>
      </c>
      <c r="G291" s="295">
        <v>150710</v>
      </c>
      <c r="H291" s="295">
        <v>150710</v>
      </c>
      <c r="I291" s="295">
        <v>150710</v>
      </c>
      <c r="J291" s="295">
        <v>150710</v>
      </c>
      <c r="K291" s="295">
        <v>150698</v>
      </c>
      <c r="L291" s="295">
        <v>150698</v>
      </c>
      <c r="M291" s="295">
        <v>150921</v>
      </c>
      <c r="N291" s="291"/>
      <c r="O291" s="295">
        <v>10</v>
      </c>
      <c r="P291" s="295">
        <v>10</v>
      </c>
      <c r="Q291" s="295">
        <v>10</v>
      </c>
      <c r="R291" s="295">
        <v>10</v>
      </c>
      <c r="S291" s="295">
        <v>10</v>
      </c>
      <c r="T291" s="295">
        <v>10</v>
      </c>
      <c r="U291" s="295">
        <v>10</v>
      </c>
      <c r="V291" s="295">
        <v>10</v>
      </c>
      <c r="W291" s="295">
        <v>10</v>
      </c>
      <c r="X291" s="295">
        <v>10</v>
      </c>
      <c r="Y291" s="411">
        <f>Y290</f>
        <v>1</v>
      </c>
      <c r="Z291" s="411">
        <f t="shared" ref="Z291" si="747">Z290</f>
        <v>0</v>
      </c>
      <c r="AA291" s="411">
        <f t="shared" ref="AA291" si="748">AA290</f>
        <v>0</v>
      </c>
      <c r="AB291" s="411">
        <f t="shared" ref="AB291" si="749">AB290</f>
        <v>0</v>
      </c>
      <c r="AC291" s="411">
        <f t="shared" ref="AC291" si="750">AC290</f>
        <v>0</v>
      </c>
      <c r="AD291" s="411">
        <f t="shared" ref="AD291" si="751">AD290</f>
        <v>0</v>
      </c>
      <c r="AE291" s="411">
        <f t="shared" ref="AE291" si="752">AE290</f>
        <v>0</v>
      </c>
      <c r="AF291" s="411">
        <f t="shared" ref="AF291" si="753">AF290</f>
        <v>0</v>
      </c>
      <c r="AG291" s="411">
        <f t="shared" ref="AG291" si="754">AG290</f>
        <v>0</v>
      </c>
      <c r="AH291" s="411">
        <f t="shared" ref="AH291" si="755">AH290</f>
        <v>0</v>
      </c>
      <c r="AI291" s="411">
        <f t="shared" ref="AI291" si="756">AI290</f>
        <v>0</v>
      </c>
      <c r="AJ291" s="411">
        <f t="shared" ref="AJ291" si="757">AJ290</f>
        <v>0</v>
      </c>
      <c r="AK291" s="411">
        <f t="shared" ref="AK291" si="758">AK290</f>
        <v>0</v>
      </c>
      <c r="AL291" s="411">
        <f t="shared" ref="AL291" si="759">AL290</f>
        <v>0</v>
      </c>
      <c r="AM291" s="306"/>
    </row>
    <row r="292" spans="1:39" ht="15"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0" outlineLevel="1">
      <c r="A293" s="522">
        <v>22</v>
      </c>
      <c r="B293" s="520" t="s">
        <v>114</v>
      </c>
      <c r="C293" s="291" t="s">
        <v>25</v>
      </c>
      <c r="D293" s="295">
        <v>233416</v>
      </c>
      <c r="E293" s="295">
        <v>233416</v>
      </c>
      <c r="F293" s="295">
        <v>233416</v>
      </c>
      <c r="G293" s="295">
        <v>233416</v>
      </c>
      <c r="H293" s="295">
        <v>233416</v>
      </c>
      <c r="I293" s="295">
        <v>233416</v>
      </c>
      <c r="J293" s="295">
        <v>233416</v>
      </c>
      <c r="K293" s="295">
        <v>233416</v>
      </c>
      <c r="L293" s="295">
        <v>233416</v>
      </c>
      <c r="M293" s="295">
        <v>233416</v>
      </c>
      <c r="N293" s="291"/>
      <c r="O293" s="295">
        <v>68</v>
      </c>
      <c r="P293" s="295">
        <v>68</v>
      </c>
      <c r="Q293" s="295">
        <v>68</v>
      </c>
      <c r="R293" s="295">
        <v>68</v>
      </c>
      <c r="S293" s="295">
        <v>68</v>
      </c>
      <c r="T293" s="295">
        <v>68</v>
      </c>
      <c r="U293" s="295">
        <v>68</v>
      </c>
      <c r="V293" s="295">
        <v>68</v>
      </c>
      <c r="W293" s="295">
        <v>68</v>
      </c>
      <c r="X293" s="295">
        <v>68</v>
      </c>
      <c r="Y293" s="410">
        <v>1</v>
      </c>
      <c r="Z293" s="410"/>
      <c r="AA293" s="410"/>
      <c r="AB293" s="410"/>
      <c r="AC293" s="410"/>
      <c r="AD293" s="410"/>
      <c r="AE293" s="410"/>
      <c r="AF293" s="410"/>
      <c r="AG293" s="410"/>
      <c r="AH293" s="410"/>
      <c r="AI293" s="410"/>
      <c r="AJ293" s="410"/>
      <c r="AK293" s="410"/>
      <c r="AL293" s="410"/>
      <c r="AM293" s="296">
        <f>SUM(Y293:AL293)</f>
        <v>1</v>
      </c>
    </row>
    <row r="294" spans="1:39" ht="15" outlineLevel="1">
      <c r="B294" s="294" t="s">
        <v>289</v>
      </c>
      <c r="C294" s="291" t="s">
        <v>163</v>
      </c>
      <c r="D294" s="295">
        <v>957</v>
      </c>
      <c r="E294" s="295">
        <v>957</v>
      </c>
      <c r="F294" s="295">
        <v>957</v>
      </c>
      <c r="G294" s="295">
        <v>957</v>
      </c>
      <c r="H294" s="295">
        <v>957</v>
      </c>
      <c r="I294" s="295">
        <v>957</v>
      </c>
      <c r="J294" s="295">
        <v>957</v>
      </c>
      <c r="K294" s="295">
        <v>957</v>
      </c>
      <c r="L294" s="295">
        <v>957</v>
      </c>
      <c r="M294" s="295">
        <v>957</v>
      </c>
      <c r="N294" s="291"/>
      <c r="O294" s="295">
        <v>0</v>
      </c>
      <c r="P294" s="295"/>
      <c r="Q294" s="295"/>
      <c r="R294" s="295"/>
      <c r="S294" s="295"/>
      <c r="T294" s="295"/>
      <c r="U294" s="295"/>
      <c r="V294" s="295"/>
      <c r="W294" s="295"/>
      <c r="X294" s="295"/>
      <c r="Y294" s="411">
        <f>Y293</f>
        <v>1</v>
      </c>
      <c r="Z294" s="411">
        <f t="shared" ref="Z294" si="760">Z293</f>
        <v>0</v>
      </c>
      <c r="AA294" s="411">
        <f t="shared" ref="AA294" si="761">AA293</f>
        <v>0</v>
      </c>
      <c r="AB294" s="411">
        <f t="shared" ref="AB294" si="762">AB293</f>
        <v>0</v>
      </c>
      <c r="AC294" s="411">
        <f t="shared" ref="AC294" si="763">AC293</f>
        <v>0</v>
      </c>
      <c r="AD294" s="411">
        <f t="shared" ref="AD294" si="764">AD293</f>
        <v>0</v>
      </c>
      <c r="AE294" s="411">
        <f t="shared" ref="AE294" si="765">AE293</f>
        <v>0</v>
      </c>
      <c r="AF294" s="411">
        <f t="shared" ref="AF294" si="766">AF293</f>
        <v>0</v>
      </c>
      <c r="AG294" s="411">
        <f t="shared" ref="AG294" si="767">AG293</f>
        <v>0</v>
      </c>
      <c r="AH294" s="411">
        <f t="shared" ref="AH294" si="768">AH293</f>
        <v>0</v>
      </c>
      <c r="AI294" s="411">
        <f t="shared" ref="AI294" si="769">AI293</f>
        <v>0</v>
      </c>
      <c r="AJ294" s="411">
        <f t="shared" ref="AJ294" si="770">AJ293</f>
        <v>0</v>
      </c>
      <c r="AK294" s="411">
        <f t="shared" ref="AK294" si="771">AK293</f>
        <v>0</v>
      </c>
      <c r="AL294" s="411">
        <f t="shared" ref="AL294" si="772">AL293</f>
        <v>0</v>
      </c>
      <c r="AM294" s="306"/>
    </row>
    <row r="295" spans="1:39" ht="15" outlineLevel="1">
      <c r="B295" s="294"/>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422"/>
      <c r="Z295" s="425"/>
      <c r="AA295" s="425"/>
      <c r="AB295" s="425"/>
      <c r="AC295" s="425"/>
      <c r="AD295" s="425"/>
      <c r="AE295" s="425"/>
      <c r="AF295" s="425"/>
      <c r="AG295" s="425"/>
      <c r="AH295" s="425"/>
      <c r="AI295" s="425"/>
      <c r="AJ295" s="425"/>
      <c r="AK295" s="425"/>
      <c r="AL295" s="425"/>
      <c r="AM295" s="306"/>
    </row>
    <row r="296" spans="1:39" ht="30" outlineLevel="1">
      <c r="A296" s="522">
        <v>23</v>
      </c>
      <c r="B296" s="520" t="s">
        <v>115</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v>1</v>
      </c>
      <c r="Z296" s="410"/>
      <c r="AA296" s="410"/>
      <c r="AB296" s="410"/>
      <c r="AC296" s="410"/>
      <c r="AD296" s="410"/>
      <c r="AE296" s="410"/>
      <c r="AF296" s="410"/>
      <c r="AG296" s="410"/>
      <c r="AH296" s="410"/>
      <c r="AI296" s="410"/>
      <c r="AJ296" s="410"/>
      <c r="AK296" s="410"/>
      <c r="AL296" s="410"/>
      <c r="AM296" s="296">
        <f>SUM(Y296:AL296)</f>
        <v>1</v>
      </c>
    </row>
    <row r="297" spans="1:39" ht="15" outlineLevel="1">
      <c r="B297" s="294" t="s">
        <v>289</v>
      </c>
      <c r="C297" s="291" t="s">
        <v>163</v>
      </c>
      <c r="D297" s="295">
        <v>1520</v>
      </c>
      <c r="E297" s="295">
        <v>1520</v>
      </c>
      <c r="F297" s="295">
        <v>1520</v>
      </c>
      <c r="G297" s="295">
        <v>1520</v>
      </c>
      <c r="H297" s="295">
        <v>1520</v>
      </c>
      <c r="I297" s="295">
        <v>1520</v>
      </c>
      <c r="J297" s="295">
        <v>1520</v>
      </c>
      <c r="K297" s="295">
        <v>1520</v>
      </c>
      <c r="L297" s="295">
        <v>1520</v>
      </c>
      <c r="M297" s="295">
        <v>1520</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row>
    <row r="298" spans="1:39" ht="15" outlineLevel="1">
      <c r="B298" s="294" t="s">
        <v>289</v>
      </c>
      <c r="C298" s="340" t="s">
        <v>745</v>
      </c>
      <c r="D298" s="295">
        <v>29282</v>
      </c>
      <c r="E298" s="295">
        <f>D298+($H$298-$D$298)/4</f>
        <v>29282</v>
      </c>
      <c r="F298" s="295">
        <f>E298+($H$298-$D$298)/4</f>
        <v>29282</v>
      </c>
      <c r="G298" s="295">
        <f>F298+($H$298-$D$298)/4</f>
        <v>29282</v>
      </c>
      <c r="H298" s="295">
        <v>29282</v>
      </c>
      <c r="I298" s="295"/>
      <c r="J298" s="295"/>
      <c r="K298" s="295"/>
      <c r="L298" s="295"/>
      <c r="M298" s="295"/>
      <c r="N298" s="291"/>
      <c r="O298" s="295">
        <v>0</v>
      </c>
      <c r="P298" s="295"/>
      <c r="Q298" s="295"/>
      <c r="R298" s="295"/>
      <c r="S298" s="295"/>
      <c r="T298" s="295"/>
      <c r="U298" s="295"/>
      <c r="V298" s="295"/>
      <c r="W298" s="295"/>
      <c r="X298" s="295"/>
      <c r="Y298" s="411">
        <f>Y296</f>
        <v>1</v>
      </c>
      <c r="Z298" s="411">
        <f t="shared" ref="Z298" si="773">Z296</f>
        <v>0</v>
      </c>
      <c r="AA298" s="411">
        <f t="shared" ref="AA298" si="774">AA296</f>
        <v>0</v>
      </c>
      <c r="AB298" s="411">
        <f t="shared" ref="AB298" si="775">AB296</f>
        <v>0</v>
      </c>
      <c r="AC298" s="411">
        <f t="shared" ref="AC298" si="776">AC296</f>
        <v>0</v>
      </c>
      <c r="AD298" s="411">
        <f t="shared" ref="AD298" si="777">AD296</f>
        <v>0</v>
      </c>
      <c r="AE298" s="411">
        <f t="shared" ref="AE298" si="778">AE296</f>
        <v>0</v>
      </c>
      <c r="AF298" s="411">
        <f t="shared" ref="AF298" si="779">AF296</f>
        <v>0</v>
      </c>
      <c r="AG298" s="411">
        <f t="shared" ref="AG298" si="780">AG296</f>
        <v>0</v>
      </c>
      <c r="AH298" s="411">
        <f t="shared" ref="AH298" si="781">AH296</f>
        <v>0</v>
      </c>
      <c r="AI298" s="411">
        <f t="shared" ref="AI298" si="782">AI296</f>
        <v>0</v>
      </c>
      <c r="AJ298" s="411">
        <f t="shared" ref="AJ298" si="783">AJ296</f>
        <v>0</v>
      </c>
      <c r="AK298" s="411">
        <f t="shared" ref="AK298" si="784">AK296</f>
        <v>0</v>
      </c>
      <c r="AL298" s="411">
        <f t="shared" ref="AL298" si="785">AL296</f>
        <v>0</v>
      </c>
      <c r="AM298" s="306"/>
    </row>
    <row r="299" spans="1:39" ht="15"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15"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ht="15" outlineLevel="1">
      <c r="B301" s="294" t="s">
        <v>289</v>
      </c>
      <c r="C301" s="291" t="s">
        <v>163</v>
      </c>
      <c r="D301" s="295">
        <v>3147</v>
      </c>
      <c r="E301" s="295">
        <v>3147</v>
      </c>
      <c r="F301" s="295">
        <v>3147</v>
      </c>
      <c r="G301" s="295">
        <v>3147</v>
      </c>
      <c r="H301" s="295">
        <v>3147</v>
      </c>
      <c r="I301" s="295">
        <v>3147</v>
      </c>
      <c r="J301" s="295">
        <v>3147</v>
      </c>
      <c r="K301" s="295">
        <v>3147</v>
      </c>
      <c r="L301" s="295">
        <v>3147</v>
      </c>
      <c r="M301" s="295">
        <v>2482</v>
      </c>
      <c r="N301" s="291"/>
      <c r="O301" s="295">
        <v>0</v>
      </c>
      <c r="P301" s="295"/>
      <c r="Q301" s="295"/>
      <c r="R301" s="295"/>
      <c r="S301" s="295"/>
      <c r="T301" s="295"/>
      <c r="U301" s="295"/>
      <c r="V301" s="295"/>
      <c r="W301" s="295"/>
      <c r="X301" s="295"/>
      <c r="Y301" s="411">
        <f>Y300</f>
        <v>0</v>
      </c>
      <c r="Z301" s="411">
        <f t="shared" ref="Z301" si="786">Z300</f>
        <v>0</v>
      </c>
      <c r="AA301" s="411">
        <f t="shared" ref="AA301" si="787">AA300</f>
        <v>0</v>
      </c>
      <c r="AB301" s="411">
        <f t="shared" ref="AB301" si="788">AB300</f>
        <v>0</v>
      </c>
      <c r="AC301" s="411">
        <f t="shared" ref="AC301" si="789">AC300</f>
        <v>0</v>
      </c>
      <c r="AD301" s="411">
        <f t="shared" ref="AD301" si="790">AD300</f>
        <v>0</v>
      </c>
      <c r="AE301" s="411">
        <f t="shared" ref="AE301" si="791">AE300</f>
        <v>0</v>
      </c>
      <c r="AF301" s="411">
        <f t="shared" ref="AF301" si="792">AF300</f>
        <v>0</v>
      </c>
      <c r="AG301" s="411">
        <f t="shared" ref="AG301" si="793">AG300</f>
        <v>0</v>
      </c>
      <c r="AH301" s="411">
        <f t="shared" ref="AH301" si="794">AH300</f>
        <v>0</v>
      </c>
      <c r="AI301" s="411">
        <f t="shared" ref="AI301" si="795">AI300</f>
        <v>0</v>
      </c>
      <c r="AJ301" s="411">
        <f t="shared" ref="AJ301" si="796">AJ300</f>
        <v>0</v>
      </c>
      <c r="AK301" s="411">
        <f t="shared" ref="AK301" si="797">AK300</f>
        <v>0</v>
      </c>
      <c r="AL301" s="411">
        <f t="shared" ref="AL301" si="798">AL300</f>
        <v>0</v>
      </c>
      <c r="AM301" s="306"/>
    </row>
    <row r="302" spans="1:39" ht="15"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6"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5"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9">Z304</f>
        <v>0</v>
      </c>
      <c r="AA305" s="411">
        <f t="shared" ref="AA305" si="800">AA304</f>
        <v>0</v>
      </c>
      <c r="AB305" s="411">
        <f t="shared" ref="AB305" si="801">AB304</f>
        <v>0</v>
      </c>
      <c r="AC305" s="411">
        <f t="shared" ref="AC305" si="802">AC304</f>
        <v>0</v>
      </c>
      <c r="AD305" s="411">
        <f t="shared" ref="AD305" si="803">AD304</f>
        <v>0</v>
      </c>
      <c r="AE305" s="411">
        <f t="shared" ref="AE305" si="804">AE304</f>
        <v>0</v>
      </c>
      <c r="AF305" s="411">
        <f t="shared" ref="AF305" si="805">AF304</f>
        <v>0</v>
      </c>
      <c r="AG305" s="411">
        <f t="shared" ref="AG305" si="806">AG304</f>
        <v>0</v>
      </c>
      <c r="AH305" s="411">
        <f t="shared" ref="AH305" si="807">AH304</f>
        <v>0</v>
      </c>
      <c r="AI305" s="411">
        <f t="shared" ref="AI305" si="808">AI304</f>
        <v>0</v>
      </c>
      <c r="AJ305" s="411">
        <f t="shared" ref="AJ305" si="809">AJ304</f>
        <v>0</v>
      </c>
      <c r="AK305" s="411">
        <f t="shared" ref="AK305" si="810">AK304</f>
        <v>0</v>
      </c>
      <c r="AL305" s="411">
        <f t="shared" ref="AL305" si="811">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15" outlineLevel="1">
      <c r="A307" s="522">
        <v>26</v>
      </c>
      <c r="B307" s="520" t="s">
        <v>118</v>
      </c>
      <c r="C307" s="291" t="s">
        <v>25</v>
      </c>
      <c r="D307" s="295">
        <v>994015</v>
      </c>
      <c r="E307" s="295">
        <v>969070</v>
      </c>
      <c r="F307" s="295">
        <v>969070</v>
      </c>
      <c r="G307" s="295">
        <v>969070</v>
      </c>
      <c r="H307" s="295">
        <v>969070</v>
      </c>
      <c r="I307" s="295">
        <v>963737</v>
      </c>
      <c r="J307" s="295">
        <v>963737</v>
      </c>
      <c r="K307" s="295">
        <v>963737</v>
      </c>
      <c r="L307" s="295">
        <v>963737</v>
      </c>
      <c r="M307" s="295">
        <v>963737</v>
      </c>
      <c r="N307" s="295">
        <v>12</v>
      </c>
      <c r="O307" s="295">
        <v>138</v>
      </c>
      <c r="P307" s="295">
        <v>133</v>
      </c>
      <c r="Q307" s="295">
        <v>133</v>
      </c>
      <c r="R307" s="295">
        <v>133</v>
      </c>
      <c r="S307" s="295">
        <v>133</v>
      </c>
      <c r="T307" s="295">
        <v>133</v>
      </c>
      <c r="U307" s="295">
        <v>133</v>
      </c>
      <c r="V307" s="295">
        <v>133</v>
      </c>
      <c r="W307" s="295">
        <v>133</v>
      </c>
      <c r="X307" s="295">
        <v>133</v>
      </c>
      <c r="Y307" s="426"/>
      <c r="Z307" s="410">
        <v>0.321087022</v>
      </c>
      <c r="AA307" s="410">
        <v>0.52074531000000002</v>
      </c>
      <c r="AB307" s="410">
        <v>0</v>
      </c>
      <c r="AC307" s="410">
        <v>7.1011567999999997E-2</v>
      </c>
      <c r="AD307" s="410"/>
      <c r="AE307" s="410"/>
      <c r="AF307" s="410"/>
      <c r="AG307" s="415"/>
      <c r="AH307" s="415"/>
      <c r="AI307" s="415"/>
      <c r="AJ307" s="415"/>
      <c r="AK307" s="415"/>
      <c r="AL307" s="415"/>
      <c r="AM307" s="296">
        <f>SUM(Y307:AL307)</f>
        <v>0.91284390000000004</v>
      </c>
    </row>
    <row r="308" spans="1:39" ht="15" outlineLevel="1">
      <c r="B308" s="294" t="s">
        <v>289</v>
      </c>
      <c r="C308" s="291" t="s">
        <v>163</v>
      </c>
      <c r="D308" s="295">
        <v>451577</v>
      </c>
      <c r="E308" s="295">
        <v>476521</v>
      </c>
      <c r="F308" s="295">
        <v>476521</v>
      </c>
      <c r="G308" s="295">
        <v>476521</v>
      </c>
      <c r="H308" s="295">
        <v>476521</v>
      </c>
      <c r="I308" s="295">
        <v>475880</v>
      </c>
      <c r="J308" s="295">
        <v>475880</v>
      </c>
      <c r="K308" s="295">
        <v>475880</v>
      </c>
      <c r="L308" s="295">
        <v>475880</v>
      </c>
      <c r="M308" s="295">
        <v>475880</v>
      </c>
      <c r="N308" s="295">
        <f>N307</f>
        <v>12</v>
      </c>
      <c r="O308" s="295">
        <v>53</v>
      </c>
      <c r="P308" s="295">
        <v>58</v>
      </c>
      <c r="Q308" s="295">
        <v>58</v>
      </c>
      <c r="R308" s="295">
        <v>58</v>
      </c>
      <c r="S308" s="295">
        <v>58</v>
      </c>
      <c r="T308" s="295">
        <v>58</v>
      </c>
      <c r="U308" s="295">
        <v>58</v>
      </c>
      <c r="V308" s="295">
        <v>58</v>
      </c>
      <c r="W308" s="295">
        <v>58</v>
      </c>
      <c r="X308" s="295">
        <v>58</v>
      </c>
      <c r="Y308" s="411">
        <f t="shared" ref="Y308:AL308" si="812">Y307</f>
        <v>0</v>
      </c>
      <c r="Z308" s="411">
        <f t="shared" si="812"/>
        <v>0.321087022</v>
      </c>
      <c r="AA308" s="411">
        <f t="shared" si="812"/>
        <v>0.52074531000000002</v>
      </c>
      <c r="AB308" s="411">
        <f t="shared" si="812"/>
        <v>0</v>
      </c>
      <c r="AC308" s="411">
        <f t="shared" si="812"/>
        <v>7.1011567999999997E-2</v>
      </c>
      <c r="AD308" s="411">
        <f t="shared" si="812"/>
        <v>0</v>
      </c>
      <c r="AE308" s="411">
        <f t="shared" si="812"/>
        <v>0</v>
      </c>
      <c r="AF308" s="411">
        <f t="shared" si="812"/>
        <v>0</v>
      </c>
      <c r="AG308" s="411">
        <f t="shared" si="812"/>
        <v>0</v>
      </c>
      <c r="AH308" s="411">
        <f t="shared" si="812"/>
        <v>0</v>
      </c>
      <c r="AI308" s="411">
        <f t="shared" si="812"/>
        <v>0</v>
      </c>
      <c r="AJ308" s="411">
        <f t="shared" si="812"/>
        <v>0</v>
      </c>
      <c r="AK308" s="411">
        <f t="shared" si="812"/>
        <v>0</v>
      </c>
      <c r="AL308" s="411">
        <f t="shared" si="812"/>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27</v>
      </c>
      <c r="B310" s="520"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v>1</v>
      </c>
      <c r="AA310" s="410">
        <v>0</v>
      </c>
      <c r="AB310" s="410"/>
      <c r="AC310" s="410"/>
      <c r="AD310" s="410"/>
      <c r="AE310" s="410"/>
      <c r="AF310" s="410"/>
      <c r="AG310" s="415"/>
      <c r="AH310" s="415"/>
      <c r="AI310" s="415"/>
      <c r="AJ310" s="415"/>
      <c r="AK310" s="415"/>
      <c r="AL310" s="415"/>
      <c r="AM310" s="296">
        <f>SUM(Y310:AL310)</f>
        <v>1</v>
      </c>
    </row>
    <row r="311" spans="1:39" ht="15" outlineLevel="1">
      <c r="B311" s="294" t="s">
        <v>289</v>
      </c>
      <c r="C311" s="291" t="s">
        <v>163</v>
      </c>
      <c r="D311" s="295">
        <v>74044</v>
      </c>
      <c r="E311" s="295">
        <v>74044</v>
      </c>
      <c r="F311" s="295">
        <v>74044</v>
      </c>
      <c r="G311" s="295">
        <v>74044</v>
      </c>
      <c r="H311" s="295">
        <v>74044</v>
      </c>
      <c r="I311" s="295">
        <v>68507</v>
      </c>
      <c r="J311" s="295">
        <v>56642</v>
      </c>
      <c r="K311" s="295">
        <v>44901</v>
      </c>
      <c r="L311" s="295">
        <v>43701</v>
      </c>
      <c r="M311" s="295">
        <v>27777</v>
      </c>
      <c r="N311" s="295">
        <f>N310</f>
        <v>12</v>
      </c>
      <c r="O311" s="295">
        <v>17</v>
      </c>
      <c r="P311" s="295">
        <v>17</v>
      </c>
      <c r="Q311" s="295">
        <v>17</v>
      </c>
      <c r="R311" s="295">
        <v>17</v>
      </c>
      <c r="S311" s="295">
        <v>17</v>
      </c>
      <c r="T311" s="295">
        <v>16</v>
      </c>
      <c r="U311" s="295">
        <v>14</v>
      </c>
      <c r="V311" s="295">
        <v>12</v>
      </c>
      <c r="W311" s="295">
        <v>12</v>
      </c>
      <c r="X311" s="295">
        <v>8</v>
      </c>
      <c r="Y311" s="411">
        <f>Y310</f>
        <v>0</v>
      </c>
      <c r="Z311" s="411">
        <f t="shared" ref="Z311" si="813">Z310</f>
        <v>1</v>
      </c>
      <c r="AA311" s="411">
        <f t="shared" ref="AA311" si="814">AA310</f>
        <v>0</v>
      </c>
      <c r="AB311" s="411">
        <f t="shared" ref="AB311" si="815">AB310</f>
        <v>0</v>
      </c>
      <c r="AC311" s="411">
        <f t="shared" ref="AC311" si="816">AC310</f>
        <v>0</v>
      </c>
      <c r="AD311" s="411">
        <f t="shared" ref="AD311" si="817">AD310</f>
        <v>0</v>
      </c>
      <c r="AE311" s="411">
        <f t="shared" ref="AE311" si="818">AE310</f>
        <v>0</v>
      </c>
      <c r="AF311" s="411">
        <f t="shared" ref="AF311" si="819">AF310</f>
        <v>0</v>
      </c>
      <c r="AG311" s="411">
        <f t="shared" ref="AG311" si="820">AG310</f>
        <v>0</v>
      </c>
      <c r="AH311" s="411">
        <f t="shared" ref="AH311" si="821">AH310</f>
        <v>0</v>
      </c>
      <c r="AI311" s="411">
        <f t="shared" ref="AI311" si="822">AI310</f>
        <v>0</v>
      </c>
      <c r="AJ311" s="411">
        <f t="shared" ref="AJ311" si="823">AJ310</f>
        <v>0</v>
      </c>
      <c r="AK311" s="411">
        <f t="shared" ref="AK311" si="824">AK310</f>
        <v>0</v>
      </c>
      <c r="AL311" s="411">
        <f t="shared" ref="AL311" si="825">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 t="shared" ref="Y314:AL314" si="826">Y313</f>
        <v>0</v>
      </c>
      <c r="Z314" s="411">
        <f t="shared" si="826"/>
        <v>0</v>
      </c>
      <c r="AA314" s="411">
        <f t="shared" si="826"/>
        <v>0</v>
      </c>
      <c r="AB314" s="411">
        <f t="shared" si="826"/>
        <v>0</v>
      </c>
      <c r="AC314" s="411">
        <f t="shared" si="826"/>
        <v>0</v>
      </c>
      <c r="AD314" s="411">
        <f t="shared" si="826"/>
        <v>0</v>
      </c>
      <c r="AE314" s="411">
        <f t="shared" si="826"/>
        <v>0</v>
      </c>
      <c r="AF314" s="411">
        <f t="shared" si="826"/>
        <v>0</v>
      </c>
      <c r="AG314" s="411">
        <f t="shared" si="826"/>
        <v>0</v>
      </c>
      <c r="AH314" s="411">
        <f t="shared" si="826"/>
        <v>0</v>
      </c>
      <c r="AI314" s="411">
        <f t="shared" si="826"/>
        <v>0</v>
      </c>
      <c r="AJ314" s="411">
        <f t="shared" si="826"/>
        <v>0</v>
      </c>
      <c r="AK314" s="411">
        <f t="shared" si="826"/>
        <v>0</v>
      </c>
      <c r="AL314" s="411">
        <f t="shared" si="826"/>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27">Z316</f>
        <v>0</v>
      </c>
      <c r="AA317" s="411">
        <f t="shared" ref="AA317" si="828">AA316</f>
        <v>0</v>
      </c>
      <c r="AB317" s="411">
        <f t="shared" ref="AB317" si="829">AB316</f>
        <v>0</v>
      </c>
      <c r="AC317" s="411">
        <f t="shared" ref="AC317" si="830">AC316</f>
        <v>0</v>
      </c>
      <c r="AD317" s="411">
        <f t="shared" ref="AD317" si="831">AD316</f>
        <v>0</v>
      </c>
      <c r="AE317" s="411">
        <f t="shared" ref="AE317" si="832">AE316</f>
        <v>0</v>
      </c>
      <c r="AF317" s="411">
        <f t="shared" ref="AF317" si="833">AF316</f>
        <v>0</v>
      </c>
      <c r="AG317" s="411">
        <f t="shared" ref="AG317" si="834">AG316</f>
        <v>0</v>
      </c>
      <c r="AH317" s="411">
        <f t="shared" ref="AH317" si="835">AH316</f>
        <v>0</v>
      </c>
      <c r="AI317" s="411">
        <f t="shared" ref="AI317" si="836">AI316</f>
        <v>0</v>
      </c>
      <c r="AJ317" s="411">
        <f t="shared" ref="AJ317" si="837">AJ316</f>
        <v>0</v>
      </c>
      <c r="AK317" s="411">
        <f t="shared" ref="AK317" si="838">AK316</f>
        <v>0</v>
      </c>
      <c r="AL317" s="411">
        <f t="shared" ref="AL317" si="839">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40">Z319</f>
        <v>0</v>
      </c>
      <c r="AA320" s="411">
        <f t="shared" ref="AA320" si="841">AA319</f>
        <v>0</v>
      </c>
      <c r="AB320" s="411">
        <f t="shared" ref="AB320" si="842">AB319</f>
        <v>0</v>
      </c>
      <c r="AC320" s="411">
        <f t="shared" ref="AC320" si="843">AC319</f>
        <v>0</v>
      </c>
      <c r="AD320" s="411">
        <f t="shared" ref="AD320" si="844">AD319</f>
        <v>0</v>
      </c>
      <c r="AE320" s="411">
        <f t="shared" ref="AE320" si="845">AE319</f>
        <v>0</v>
      </c>
      <c r="AF320" s="411">
        <f t="shared" ref="AF320" si="846">AF319</f>
        <v>0</v>
      </c>
      <c r="AG320" s="411">
        <f t="shared" ref="AG320" si="847">AG319</f>
        <v>0</v>
      </c>
      <c r="AH320" s="411">
        <f t="shared" ref="AH320" si="848">AH319</f>
        <v>0</v>
      </c>
      <c r="AI320" s="411">
        <f t="shared" ref="AI320" si="849">AI319</f>
        <v>0</v>
      </c>
      <c r="AJ320" s="411">
        <f t="shared" ref="AJ320" si="850">AJ319</f>
        <v>0</v>
      </c>
      <c r="AK320" s="411">
        <f t="shared" ref="AK320" si="851">AK319</f>
        <v>0</v>
      </c>
      <c r="AL320" s="411">
        <f t="shared" ref="AL320" si="852">AL319</f>
        <v>0</v>
      </c>
      <c r="AM320" s="306"/>
    </row>
    <row r="321" spans="1:39" ht="15"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5"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53">Z322</f>
        <v>0</v>
      </c>
      <c r="AA323" s="411">
        <f t="shared" ref="AA323" si="854">AA322</f>
        <v>0</v>
      </c>
      <c r="AB323" s="411">
        <f t="shared" ref="AB323" si="855">AB322</f>
        <v>0</v>
      </c>
      <c r="AC323" s="411">
        <f t="shared" ref="AC323" si="856">AC322</f>
        <v>0</v>
      </c>
      <c r="AD323" s="411">
        <f t="shared" ref="AD323" si="857">AD322</f>
        <v>0</v>
      </c>
      <c r="AE323" s="411">
        <f t="shared" ref="AE323" si="858">AE322</f>
        <v>0</v>
      </c>
      <c r="AF323" s="411">
        <f t="shared" ref="AF323" si="859">AF322</f>
        <v>0</v>
      </c>
      <c r="AG323" s="411">
        <f t="shared" ref="AG323" si="860">AG322</f>
        <v>0</v>
      </c>
      <c r="AH323" s="411">
        <f t="shared" ref="AH323" si="861">AH322</f>
        <v>0</v>
      </c>
      <c r="AI323" s="411">
        <f t="shared" ref="AI323" si="862">AI322</f>
        <v>0</v>
      </c>
      <c r="AJ323" s="411">
        <f t="shared" ref="AJ323" si="863">AJ322</f>
        <v>0</v>
      </c>
      <c r="AK323" s="411">
        <f t="shared" ref="AK323" si="864">AK322</f>
        <v>0</v>
      </c>
      <c r="AL323" s="411">
        <f t="shared" ref="AL323" si="865">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 outlineLevel="1">
      <c r="A325" s="522">
        <v>32</v>
      </c>
      <c r="B325" s="520" t="s">
        <v>124</v>
      </c>
      <c r="C325" s="291" t="s">
        <v>25</v>
      </c>
      <c r="D325" s="295"/>
      <c r="E325" s="295"/>
      <c r="F325" s="295"/>
      <c r="G325" s="295"/>
      <c r="H325" s="295"/>
      <c r="I325" s="295"/>
      <c r="J325" s="295"/>
      <c r="K325" s="295"/>
      <c r="L325" s="295"/>
      <c r="M325" s="295"/>
      <c r="N325" s="295">
        <v>12</v>
      </c>
      <c r="O325" s="295"/>
      <c r="P325" s="295">
        <v>0</v>
      </c>
      <c r="Q325" s="295">
        <v>0</v>
      </c>
      <c r="R325" s="295">
        <v>0</v>
      </c>
      <c r="S325" s="295">
        <v>1</v>
      </c>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5" outlineLevel="1">
      <c r="B326" s="294" t="s">
        <v>289</v>
      </c>
      <c r="C326" s="291" t="s">
        <v>163</v>
      </c>
      <c r="D326" s="295">
        <v>906403</v>
      </c>
      <c r="E326" s="295">
        <v>906403</v>
      </c>
      <c r="F326" s="295">
        <v>906403</v>
      </c>
      <c r="G326" s="295">
        <v>906403</v>
      </c>
      <c r="H326" s="295">
        <v>906403</v>
      </c>
      <c r="I326" s="295">
        <v>28472</v>
      </c>
      <c r="J326" s="295">
        <v>28472</v>
      </c>
      <c r="K326" s="295">
        <v>28472</v>
      </c>
      <c r="L326" s="295">
        <v>24228</v>
      </c>
      <c r="M326" s="295">
        <v>24228</v>
      </c>
      <c r="N326" s="295">
        <f>N325</f>
        <v>12</v>
      </c>
      <c r="O326" s="295">
        <v>920</v>
      </c>
      <c r="P326" s="295">
        <v>920</v>
      </c>
      <c r="Q326" s="295">
        <v>920</v>
      </c>
      <c r="R326" s="295">
        <v>920</v>
      </c>
      <c r="S326" s="295">
        <v>920</v>
      </c>
      <c r="T326" s="295">
        <v>2</v>
      </c>
      <c r="U326" s="295">
        <v>2</v>
      </c>
      <c r="V326" s="295">
        <v>2</v>
      </c>
      <c r="W326" s="295">
        <v>2</v>
      </c>
      <c r="X326" s="295">
        <v>2</v>
      </c>
      <c r="Y326" s="411">
        <f>Y325</f>
        <v>0</v>
      </c>
      <c r="Z326" s="411">
        <f t="shared" ref="Z326" si="866">Z325</f>
        <v>0</v>
      </c>
      <c r="AA326" s="411">
        <f t="shared" ref="AA326" si="867">AA325</f>
        <v>0</v>
      </c>
      <c r="AB326" s="411">
        <f t="shared" ref="AB326" si="868">AB325</f>
        <v>0</v>
      </c>
      <c r="AC326" s="411">
        <f t="shared" ref="AC326" si="869">AC325</f>
        <v>0</v>
      </c>
      <c r="AD326" s="411">
        <f t="shared" ref="AD326" si="870">AD325</f>
        <v>0</v>
      </c>
      <c r="AE326" s="411">
        <f t="shared" ref="AE326" si="871">AE325</f>
        <v>0</v>
      </c>
      <c r="AF326" s="411">
        <f t="shared" ref="AF326" si="872">AF325</f>
        <v>0</v>
      </c>
      <c r="AG326" s="411">
        <f t="shared" ref="AG326" si="873">AG325</f>
        <v>0</v>
      </c>
      <c r="AH326" s="411">
        <f t="shared" ref="AH326" si="874">AH325</f>
        <v>0</v>
      </c>
      <c r="AI326" s="411">
        <f t="shared" ref="AI326" si="875">AI325</f>
        <v>0</v>
      </c>
      <c r="AJ326" s="411">
        <f t="shared" ref="AJ326" si="876">AJ325</f>
        <v>0</v>
      </c>
      <c r="AK326" s="411">
        <f t="shared" ref="AK326" si="877">AK325</f>
        <v>0</v>
      </c>
      <c r="AL326" s="411">
        <f t="shared" ref="AL326" si="878">AL325</f>
        <v>0</v>
      </c>
      <c r="AM326" s="306"/>
    </row>
    <row r="327" spans="1:39" ht="15"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6" hidden="1"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hidden="1"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879">Z329</f>
        <v>0</v>
      </c>
      <c r="AA330" s="411">
        <f t="shared" ref="AA330" si="880">AA329</f>
        <v>0</v>
      </c>
      <c r="AB330" s="411">
        <f t="shared" ref="AB330" si="881">AB329</f>
        <v>0</v>
      </c>
      <c r="AC330" s="411">
        <f t="shared" ref="AC330" si="882">AC329</f>
        <v>0</v>
      </c>
      <c r="AD330" s="411">
        <f t="shared" ref="AD330" si="883">AD329</f>
        <v>0</v>
      </c>
      <c r="AE330" s="411">
        <f t="shared" ref="AE330" si="884">AE329</f>
        <v>0</v>
      </c>
      <c r="AF330" s="411">
        <f t="shared" ref="AF330" si="885">AF329</f>
        <v>0</v>
      </c>
      <c r="AG330" s="411">
        <f t="shared" ref="AG330" si="886">AG329</f>
        <v>0</v>
      </c>
      <c r="AH330" s="411">
        <f t="shared" ref="AH330" si="887">AH329</f>
        <v>0</v>
      </c>
      <c r="AI330" s="411">
        <f t="shared" ref="AI330" si="888">AI329</f>
        <v>0</v>
      </c>
      <c r="AJ330" s="411">
        <f t="shared" ref="AJ330" si="889">AJ329</f>
        <v>0</v>
      </c>
      <c r="AK330" s="411">
        <f t="shared" ref="AK330" si="890">AK329</f>
        <v>0</v>
      </c>
      <c r="AL330" s="411">
        <f t="shared" ref="AL330" si="891">AL329</f>
        <v>0</v>
      </c>
      <c r="AM330" s="306"/>
    </row>
    <row r="331" spans="1:39" ht="15"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hidden="1"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892">Z332</f>
        <v>0</v>
      </c>
      <c r="AA333" s="411">
        <f t="shared" ref="AA333" si="893">AA332</f>
        <v>0</v>
      </c>
      <c r="AB333" s="411">
        <f t="shared" ref="AB333" si="894">AB332</f>
        <v>0</v>
      </c>
      <c r="AC333" s="411">
        <f t="shared" ref="AC333" si="895">AC332</f>
        <v>0</v>
      </c>
      <c r="AD333" s="411">
        <f t="shared" ref="AD333" si="896">AD332</f>
        <v>0</v>
      </c>
      <c r="AE333" s="411">
        <f t="shared" ref="AE333" si="897">AE332</f>
        <v>0</v>
      </c>
      <c r="AF333" s="411">
        <f t="shared" ref="AF333" si="898">AF332</f>
        <v>0</v>
      </c>
      <c r="AG333" s="411">
        <f t="shared" ref="AG333" si="899">AG332</f>
        <v>0</v>
      </c>
      <c r="AH333" s="411">
        <f t="shared" ref="AH333" si="900">AH332</f>
        <v>0</v>
      </c>
      <c r="AI333" s="411">
        <f t="shared" ref="AI333" si="901">AI332</f>
        <v>0</v>
      </c>
      <c r="AJ333" s="411">
        <f t="shared" ref="AJ333" si="902">AJ332</f>
        <v>0</v>
      </c>
      <c r="AK333" s="411">
        <f t="shared" ref="AK333" si="903">AK332</f>
        <v>0</v>
      </c>
      <c r="AL333" s="411">
        <f t="shared" ref="AL333" si="904">AL332</f>
        <v>0</v>
      </c>
      <c r="AM333" s="306"/>
    </row>
    <row r="334" spans="1:39" ht="15" hidden="1"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 hidden="1"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t="15"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05">Z335</f>
        <v>0</v>
      </c>
      <c r="AA336" s="411">
        <f t="shared" ref="AA336" si="906">AA335</f>
        <v>0</v>
      </c>
      <c r="AB336" s="411">
        <f t="shared" ref="AB336" si="907">AB335</f>
        <v>0</v>
      </c>
      <c r="AC336" s="411">
        <f t="shared" ref="AC336" si="908">AC335</f>
        <v>0</v>
      </c>
      <c r="AD336" s="411">
        <f t="shared" ref="AD336" si="909">AD335</f>
        <v>0</v>
      </c>
      <c r="AE336" s="411">
        <f t="shared" ref="AE336" si="910">AE335</f>
        <v>0</v>
      </c>
      <c r="AF336" s="411">
        <f t="shared" ref="AF336" si="911">AF335</f>
        <v>0</v>
      </c>
      <c r="AG336" s="411">
        <f t="shared" ref="AG336" si="912">AG335</f>
        <v>0</v>
      </c>
      <c r="AH336" s="411">
        <f t="shared" ref="AH336" si="913">AH335</f>
        <v>0</v>
      </c>
      <c r="AI336" s="411">
        <f t="shared" ref="AI336" si="914">AI335</f>
        <v>0</v>
      </c>
      <c r="AJ336" s="411">
        <f t="shared" ref="AJ336" si="915">AJ335</f>
        <v>0</v>
      </c>
      <c r="AK336" s="411">
        <f t="shared" ref="AK336" si="916">AK335</f>
        <v>0</v>
      </c>
      <c r="AL336" s="411">
        <f t="shared" ref="AL336" si="917">AL335</f>
        <v>0</v>
      </c>
      <c r="AM336" s="306"/>
    </row>
    <row r="337" spans="1:39" ht="15" hidden="1"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6" hidden="1"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hidden="1"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18">Z339</f>
        <v>0</v>
      </c>
      <c r="AA340" s="411">
        <f t="shared" ref="AA340" si="919">AA339</f>
        <v>0</v>
      </c>
      <c r="AB340" s="411">
        <f t="shared" ref="AB340" si="920">AB339</f>
        <v>0</v>
      </c>
      <c r="AC340" s="411">
        <f t="shared" ref="AC340" si="921">AC339</f>
        <v>0</v>
      </c>
      <c r="AD340" s="411">
        <f t="shared" ref="AD340" si="922">AD339</f>
        <v>0</v>
      </c>
      <c r="AE340" s="411">
        <f t="shared" ref="AE340" si="923">AE339</f>
        <v>0</v>
      </c>
      <c r="AF340" s="411">
        <f t="shared" ref="AF340" si="924">AF339</f>
        <v>0</v>
      </c>
      <c r="AG340" s="411">
        <f t="shared" ref="AG340" si="925">AG339</f>
        <v>0</v>
      </c>
      <c r="AH340" s="411">
        <f t="shared" ref="AH340" si="926">AH339</f>
        <v>0</v>
      </c>
      <c r="AI340" s="411">
        <f t="shared" ref="AI340" si="927">AI339</f>
        <v>0</v>
      </c>
      <c r="AJ340" s="411">
        <f t="shared" ref="AJ340" si="928">AJ339</f>
        <v>0</v>
      </c>
      <c r="AK340" s="411">
        <f t="shared" ref="AK340" si="929">AK339</f>
        <v>0</v>
      </c>
      <c r="AL340" s="411">
        <f t="shared" ref="AL340" si="930">AL339</f>
        <v>0</v>
      </c>
      <c r="AM340" s="306"/>
    </row>
    <row r="341" spans="1:39" ht="15"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hidden="1"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31">Z342</f>
        <v>0</v>
      </c>
      <c r="AA343" s="411">
        <f t="shared" ref="AA343" si="932">AA342</f>
        <v>0</v>
      </c>
      <c r="AB343" s="411">
        <f t="shared" ref="AB343" si="933">AB342</f>
        <v>0</v>
      </c>
      <c r="AC343" s="411">
        <f t="shared" ref="AC343" si="934">AC342</f>
        <v>0</v>
      </c>
      <c r="AD343" s="411">
        <f t="shared" ref="AD343" si="935">AD342</f>
        <v>0</v>
      </c>
      <c r="AE343" s="411">
        <f t="shared" ref="AE343" si="936">AE342</f>
        <v>0</v>
      </c>
      <c r="AF343" s="411">
        <f t="shared" ref="AF343" si="937">AF342</f>
        <v>0</v>
      </c>
      <c r="AG343" s="411">
        <f t="shared" ref="AG343" si="938">AG342</f>
        <v>0</v>
      </c>
      <c r="AH343" s="411">
        <f t="shared" ref="AH343" si="939">AH342</f>
        <v>0</v>
      </c>
      <c r="AI343" s="411">
        <f t="shared" ref="AI343" si="940">AI342</f>
        <v>0</v>
      </c>
      <c r="AJ343" s="411">
        <f t="shared" ref="AJ343" si="941">AJ342</f>
        <v>0</v>
      </c>
      <c r="AK343" s="411">
        <f t="shared" ref="AK343" si="942">AK342</f>
        <v>0</v>
      </c>
      <c r="AL343" s="411">
        <f t="shared" ref="AL343" si="943">AL342</f>
        <v>0</v>
      </c>
      <c r="AM343" s="306"/>
    </row>
    <row r="344" spans="1:39" ht="15"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5" hidden="1"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44">Z345</f>
        <v>0</v>
      </c>
      <c r="AA346" s="411">
        <f t="shared" ref="AA346" si="945">AA345</f>
        <v>0</v>
      </c>
      <c r="AB346" s="411">
        <f t="shared" ref="AB346" si="946">AB345</f>
        <v>0</v>
      </c>
      <c r="AC346" s="411">
        <f t="shared" ref="AC346" si="947">AC345</f>
        <v>0</v>
      </c>
      <c r="AD346" s="411">
        <f t="shared" ref="AD346" si="948">AD345</f>
        <v>0</v>
      </c>
      <c r="AE346" s="411">
        <f t="shared" ref="AE346" si="949">AE345</f>
        <v>0</v>
      </c>
      <c r="AF346" s="411">
        <f t="shared" ref="AF346" si="950">AF345</f>
        <v>0</v>
      </c>
      <c r="AG346" s="411">
        <f t="shared" ref="AG346" si="951">AG345</f>
        <v>0</v>
      </c>
      <c r="AH346" s="411">
        <f t="shared" ref="AH346" si="952">AH345</f>
        <v>0</v>
      </c>
      <c r="AI346" s="411">
        <f t="shared" ref="AI346" si="953">AI345</f>
        <v>0</v>
      </c>
      <c r="AJ346" s="411">
        <f t="shared" ref="AJ346" si="954">AJ345</f>
        <v>0</v>
      </c>
      <c r="AK346" s="411">
        <f t="shared" ref="AK346" si="955">AK345</f>
        <v>0</v>
      </c>
      <c r="AL346" s="411">
        <f t="shared" ref="AL346" si="956">AL345</f>
        <v>0</v>
      </c>
      <c r="AM346" s="306"/>
    </row>
    <row r="347" spans="1:39" ht="15"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57">Z348</f>
        <v>0</v>
      </c>
      <c r="AA349" s="411">
        <f t="shared" ref="AA349" si="958">AA348</f>
        <v>0</v>
      </c>
      <c r="AB349" s="411">
        <f t="shared" ref="AB349" si="959">AB348</f>
        <v>0</v>
      </c>
      <c r="AC349" s="411">
        <f t="shared" ref="AC349" si="960">AC348</f>
        <v>0</v>
      </c>
      <c r="AD349" s="411">
        <f t="shared" ref="AD349" si="961">AD348</f>
        <v>0</v>
      </c>
      <c r="AE349" s="411">
        <f t="shared" ref="AE349" si="962">AE348</f>
        <v>0</v>
      </c>
      <c r="AF349" s="411">
        <f t="shared" ref="AF349" si="963">AF348</f>
        <v>0</v>
      </c>
      <c r="AG349" s="411">
        <f t="shared" ref="AG349" si="964">AG348</f>
        <v>0</v>
      </c>
      <c r="AH349" s="411">
        <f t="shared" ref="AH349" si="965">AH348</f>
        <v>0</v>
      </c>
      <c r="AI349" s="411">
        <f t="shared" ref="AI349" si="966">AI348</f>
        <v>0</v>
      </c>
      <c r="AJ349" s="411">
        <f t="shared" ref="AJ349" si="967">AJ348</f>
        <v>0</v>
      </c>
      <c r="AK349" s="411">
        <f t="shared" ref="AK349" si="968">AK348</f>
        <v>0</v>
      </c>
      <c r="AL349" s="411">
        <f t="shared" ref="AL349" si="969">AL348</f>
        <v>0</v>
      </c>
      <c r="AM349" s="306"/>
    </row>
    <row r="350" spans="1:39" ht="15"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hidden="1"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70">Z351</f>
        <v>0</v>
      </c>
      <c r="AA352" s="411">
        <f t="shared" ref="AA352" si="971">AA351</f>
        <v>0</v>
      </c>
      <c r="AB352" s="411">
        <f t="shared" ref="AB352" si="972">AB351</f>
        <v>0</v>
      </c>
      <c r="AC352" s="411">
        <f t="shared" ref="AC352" si="973">AC351</f>
        <v>0</v>
      </c>
      <c r="AD352" s="411">
        <f t="shared" ref="AD352" si="974">AD351</f>
        <v>0</v>
      </c>
      <c r="AE352" s="411">
        <f t="shared" ref="AE352" si="975">AE351</f>
        <v>0</v>
      </c>
      <c r="AF352" s="411">
        <f t="shared" ref="AF352" si="976">AF351</f>
        <v>0</v>
      </c>
      <c r="AG352" s="411">
        <f t="shared" ref="AG352" si="977">AG351</f>
        <v>0</v>
      </c>
      <c r="AH352" s="411">
        <f t="shared" ref="AH352" si="978">AH351</f>
        <v>0</v>
      </c>
      <c r="AI352" s="411">
        <f t="shared" ref="AI352" si="979">AI351</f>
        <v>0</v>
      </c>
      <c r="AJ352" s="411">
        <f t="shared" ref="AJ352" si="980">AJ351</f>
        <v>0</v>
      </c>
      <c r="AK352" s="411">
        <f t="shared" ref="AK352" si="981">AK351</f>
        <v>0</v>
      </c>
      <c r="AL352" s="411">
        <f t="shared" ref="AL352" si="982">AL351</f>
        <v>0</v>
      </c>
      <c r="AM352" s="306"/>
    </row>
    <row r="353" spans="1:39" ht="15"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983">Z354</f>
        <v>0</v>
      </c>
      <c r="AA355" s="411">
        <f t="shared" ref="AA355" si="984">AA354</f>
        <v>0</v>
      </c>
      <c r="AB355" s="411">
        <f t="shared" ref="AB355" si="985">AB354</f>
        <v>0</v>
      </c>
      <c r="AC355" s="411">
        <f t="shared" ref="AC355" si="986">AC354</f>
        <v>0</v>
      </c>
      <c r="AD355" s="411">
        <f t="shared" ref="AD355" si="987">AD354</f>
        <v>0</v>
      </c>
      <c r="AE355" s="411">
        <f t="shared" ref="AE355" si="988">AE354</f>
        <v>0</v>
      </c>
      <c r="AF355" s="411">
        <f t="shared" ref="AF355" si="989">AF354</f>
        <v>0</v>
      </c>
      <c r="AG355" s="411">
        <f t="shared" ref="AG355" si="990">AG354</f>
        <v>0</v>
      </c>
      <c r="AH355" s="411">
        <f t="shared" ref="AH355" si="991">AH354</f>
        <v>0</v>
      </c>
      <c r="AI355" s="411">
        <f t="shared" ref="AI355" si="992">AI354</f>
        <v>0</v>
      </c>
      <c r="AJ355" s="411">
        <f t="shared" ref="AJ355" si="993">AJ354</f>
        <v>0</v>
      </c>
      <c r="AK355" s="411">
        <f t="shared" ref="AK355" si="994">AK354</f>
        <v>0</v>
      </c>
      <c r="AL355" s="411">
        <f t="shared" ref="AL355" si="995">AL354</f>
        <v>0</v>
      </c>
      <c r="AM355" s="306"/>
    </row>
    <row r="356" spans="1:39" ht="15"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hidden="1"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996">Z357</f>
        <v>0</v>
      </c>
      <c r="AA358" s="411">
        <f t="shared" ref="AA358" si="997">AA357</f>
        <v>0</v>
      </c>
      <c r="AB358" s="411">
        <f t="shared" ref="AB358" si="998">AB357</f>
        <v>0</v>
      </c>
      <c r="AC358" s="411">
        <f t="shared" ref="AC358" si="999">AC357</f>
        <v>0</v>
      </c>
      <c r="AD358" s="411">
        <f t="shared" ref="AD358" si="1000">AD357</f>
        <v>0</v>
      </c>
      <c r="AE358" s="411">
        <f t="shared" ref="AE358" si="1001">AE357</f>
        <v>0</v>
      </c>
      <c r="AF358" s="411">
        <f t="shared" ref="AF358" si="1002">AF357</f>
        <v>0</v>
      </c>
      <c r="AG358" s="411">
        <f t="shared" ref="AG358" si="1003">AG357</f>
        <v>0</v>
      </c>
      <c r="AH358" s="411">
        <f t="shared" ref="AH358" si="1004">AH357</f>
        <v>0</v>
      </c>
      <c r="AI358" s="411">
        <f t="shared" ref="AI358" si="1005">AI357</f>
        <v>0</v>
      </c>
      <c r="AJ358" s="411">
        <f t="shared" ref="AJ358" si="1006">AJ357</f>
        <v>0</v>
      </c>
      <c r="AK358" s="411">
        <f t="shared" ref="AK358" si="1007">AK357</f>
        <v>0</v>
      </c>
      <c r="AL358" s="411">
        <f t="shared" ref="AL358" si="1008">AL357</f>
        <v>0</v>
      </c>
      <c r="AM358" s="306"/>
    </row>
    <row r="359" spans="1:39" ht="15"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15" hidden="1"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09">Z360</f>
        <v>0</v>
      </c>
      <c r="AA361" s="411">
        <f t="shared" ref="AA361" si="1010">AA360</f>
        <v>0</v>
      </c>
      <c r="AB361" s="411">
        <f t="shared" ref="AB361" si="1011">AB360</f>
        <v>0</v>
      </c>
      <c r="AC361" s="411">
        <f t="shared" ref="AC361" si="1012">AC360</f>
        <v>0</v>
      </c>
      <c r="AD361" s="411">
        <f t="shared" ref="AD361" si="1013">AD360</f>
        <v>0</v>
      </c>
      <c r="AE361" s="411">
        <f t="shared" ref="AE361" si="1014">AE360</f>
        <v>0</v>
      </c>
      <c r="AF361" s="411">
        <f t="shared" ref="AF361" si="1015">AF360</f>
        <v>0</v>
      </c>
      <c r="AG361" s="411">
        <f t="shared" ref="AG361" si="1016">AG360</f>
        <v>0</v>
      </c>
      <c r="AH361" s="411">
        <f t="shared" ref="AH361" si="1017">AH360</f>
        <v>0</v>
      </c>
      <c r="AI361" s="411">
        <f t="shared" ref="AI361" si="1018">AI360</f>
        <v>0</v>
      </c>
      <c r="AJ361" s="411">
        <f t="shared" ref="AJ361" si="1019">AJ360</f>
        <v>0</v>
      </c>
      <c r="AK361" s="411">
        <f t="shared" ref="AK361" si="1020">AK360</f>
        <v>0</v>
      </c>
      <c r="AL361" s="411">
        <f t="shared" ref="AL361" si="1021">AL360</f>
        <v>0</v>
      </c>
      <c r="AM361" s="306"/>
    </row>
    <row r="362" spans="1:39" ht="15"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hidden="1"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22">Z363</f>
        <v>0</v>
      </c>
      <c r="AA364" s="411">
        <f t="shared" ref="AA364" si="1023">AA363</f>
        <v>0</v>
      </c>
      <c r="AB364" s="411">
        <f t="shared" ref="AB364" si="1024">AB363</f>
        <v>0</v>
      </c>
      <c r="AC364" s="411">
        <f t="shared" ref="AC364" si="1025">AC363</f>
        <v>0</v>
      </c>
      <c r="AD364" s="411">
        <f t="shared" ref="AD364" si="1026">AD363</f>
        <v>0</v>
      </c>
      <c r="AE364" s="411">
        <f t="shared" ref="AE364" si="1027">AE363</f>
        <v>0</v>
      </c>
      <c r="AF364" s="411">
        <f t="shared" ref="AF364" si="1028">AF363</f>
        <v>0</v>
      </c>
      <c r="AG364" s="411">
        <f t="shared" ref="AG364" si="1029">AG363</f>
        <v>0</v>
      </c>
      <c r="AH364" s="411">
        <f t="shared" ref="AH364" si="1030">AH363</f>
        <v>0</v>
      </c>
      <c r="AI364" s="411">
        <f t="shared" ref="AI364" si="1031">AI363</f>
        <v>0</v>
      </c>
      <c r="AJ364" s="411">
        <f t="shared" ref="AJ364" si="1032">AJ363</f>
        <v>0</v>
      </c>
      <c r="AK364" s="411">
        <f t="shared" ref="AK364" si="1033">AK363</f>
        <v>0</v>
      </c>
      <c r="AL364" s="411">
        <f t="shared" ref="AL364" si="1034">AL363</f>
        <v>0</v>
      </c>
      <c r="AM364" s="306"/>
    </row>
    <row r="365" spans="1:39" ht="15"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35">Z366</f>
        <v>0</v>
      </c>
      <c r="AA367" s="411">
        <f t="shared" ref="AA367" si="1036">AA366</f>
        <v>0</v>
      </c>
      <c r="AB367" s="411">
        <f t="shared" ref="AB367" si="1037">AB366</f>
        <v>0</v>
      </c>
      <c r="AC367" s="411">
        <f t="shared" ref="AC367" si="1038">AC366</f>
        <v>0</v>
      </c>
      <c r="AD367" s="411">
        <f t="shared" ref="AD367" si="1039">AD366</f>
        <v>0</v>
      </c>
      <c r="AE367" s="411">
        <f t="shared" ref="AE367" si="1040">AE366</f>
        <v>0</v>
      </c>
      <c r="AF367" s="411">
        <f t="shared" ref="AF367" si="1041">AF366</f>
        <v>0</v>
      </c>
      <c r="AG367" s="411">
        <f t="shared" ref="AG367" si="1042">AG366</f>
        <v>0</v>
      </c>
      <c r="AH367" s="411">
        <f t="shared" ref="AH367" si="1043">AH366</f>
        <v>0</v>
      </c>
      <c r="AI367" s="411">
        <f t="shared" ref="AI367" si="1044">AI366</f>
        <v>0</v>
      </c>
      <c r="AJ367" s="411">
        <f t="shared" ref="AJ367" si="1045">AJ366</f>
        <v>0</v>
      </c>
      <c r="AK367" s="411">
        <f t="shared" ref="AK367" si="1046">AK366</f>
        <v>0</v>
      </c>
      <c r="AL367" s="411">
        <f t="shared" ref="AL367" si="1047">AL366</f>
        <v>0</v>
      </c>
      <c r="AM367" s="306"/>
    </row>
    <row r="368" spans="1:39" ht="15"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48">Z369</f>
        <v>0</v>
      </c>
      <c r="AA370" s="411">
        <f t="shared" ref="AA370" si="1049">AA369</f>
        <v>0</v>
      </c>
      <c r="AB370" s="411">
        <f t="shared" ref="AB370" si="1050">AB369</f>
        <v>0</v>
      </c>
      <c r="AC370" s="411">
        <f t="shared" ref="AC370" si="1051">AC369</f>
        <v>0</v>
      </c>
      <c r="AD370" s="411">
        <f t="shared" ref="AD370" si="1052">AD369</f>
        <v>0</v>
      </c>
      <c r="AE370" s="411">
        <f t="shared" ref="AE370" si="1053">AE369</f>
        <v>0</v>
      </c>
      <c r="AF370" s="411">
        <f t="shared" ref="AF370" si="1054">AF369</f>
        <v>0</v>
      </c>
      <c r="AG370" s="411">
        <f t="shared" ref="AG370" si="1055">AG369</f>
        <v>0</v>
      </c>
      <c r="AH370" s="411">
        <f t="shared" ref="AH370" si="1056">AH369</f>
        <v>0</v>
      </c>
      <c r="AI370" s="411">
        <f t="shared" ref="AI370" si="1057">AI369</f>
        <v>0</v>
      </c>
      <c r="AJ370" s="411">
        <f t="shared" ref="AJ370" si="1058">AJ369</f>
        <v>0</v>
      </c>
      <c r="AK370" s="411">
        <f t="shared" ref="AK370" si="1059">AK369</f>
        <v>0</v>
      </c>
      <c r="AL370" s="411">
        <f t="shared" ref="AL370" si="1060">AL369</f>
        <v>0</v>
      </c>
      <c r="AM370" s="306"/>
    </row>
    <row r="371" spans="1:42" ht="15"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hidden="1"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61">Z372</f>
        <v>0</v>
      </c>
      <c r="AA373" s="411">
        <f t="shared" ref="AA373" si="1062">AA372</f>
        <v>0</v>
      </c>
      <c r="AB373" s="411">
        <f t="shared" ref="AB373" si="1063">AB372</f>
        <v>0</v>
      </c>
      <c r="AC373" s="411">
        <f t="shared" ref="AC373" si="1064">AC372</f>
        <v>0</v>
      </c>
      <c r="AD373" s="411">
        <f t="shared" ref="AD373" si="1065">AD372</f>
        <v>0</v>
      </c>
      <c r="AE373" s="411">
        <f t="shared" ref="AE373" si="1066">AE372</f>
        <v>0</v>
      </c>
      <c r="AF373" s="411">
        <f t="shared" ref="AF373" si="1067">AF372</f>
        <v>0</v>
      </c>
      <c r="AG373" s="411">
        <f t="shared" ref="AG373" si="1068">AG372</f>
        <v>0</v>
      </c>
      <c r="AH373" s="411">
        <f t="shared" ref="AH373" si="1069">AH372</f>
        <v>0</v>
      </c>
      <c r="AI373" s="411">
        <f t="shared" ref="AI373" si="1070">AI372</f>
        <v>0</v>
      </c>
      <c r="AJ373" s="411">
        <f t="shared" ref="AJ373" si="1071">AJ372</f>
        <v>0</v>
      </c>
      <c r="AK373" s="411">
        <f t="shared" ref="AK373" si="1072">AK372</f>
        <v>0</v>
      </c>
      <c r="AL373" s="411">
        <f t="shared" ref="AL373" si="1073">AL372</f>
        <v>0</v>
      </c>
      <c r="AM373" s="306"/>
    </row>
    <row r="374" spans="1:42" ht="15"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5"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74">Z375</f>
        <v>0</v>
      </c>
      <c r="AA376" s="411">
        <f t="shared" ref="AA376" si="1075">AA375</f>
        <v>0</v>
      </c>
      <c r="AB376" s="411">
        <f t="shared" ref="AB376" si="1076">AB375</f>
        <v>0</v>
      </c>
      <c r="AC376" s="411">
        <f t="shared" ref="AC376" si="1077">AC375</f>
        <v>0</v>
      </c>
      <c r="AD376" s="411">
        <f t="shared" ref="AD376" si="1078">AD375</f>
        <v>0</v>
      </c>
      <c r="AE376" s="411">
        <f t="shared" ref="AE376" si="1079">AE375</f>
        <v>0</v>
      </c>
      <c r="AF376" s="411">
        <f t="shared" ref="AF376" si="1080">AF375</f>
        <v>0</v>
      </c>
      <c r="AG376" s="411">
        <f t="shared" ref="AG376" si="1081">AG375</f>
        <v>0</v>
      </c>
      <c r="AH376" s="411">
        <f t="shared" ref="AH376" si="1082">AH375</f>
        <v>0</v>
      </c>
      <c r="AI376" s="411">
        <f t="shared" ref="AI376" si="1083">AI375</f>
        <v>0</v>
      </c>
      <c r="AJ376" s="411">
        <f t="shared" ref="AJ376" si="1084">AJ375</f>
        <v>0</v>
      </c>
      <c r="AK376" s="411">
        <f t="shared" ref="AK376" si="1085">AK375</f>
        <v>0</v>
      </c>
      <c r="AL376" s="411">
        <f t="shared" ref="AL376" si="1086">AL375</f>
        <v>0</v>
      </c>
      <c r="AM376" s="306"/>
    </row>
    <row r="377" spans="1:42" ht="15" hidden="1"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hidden="1"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ht="15"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087">Z378</f>
        <v>0</v>
      </c>
      <c r="AA379" s="411">
        <f t="shared" ref="AA379" si="1088">AA378</f>
        <v>0</v>
      </c>
      <c r="AB379" s="411">
        <f t="shared" ref="AB379" si="1089">AB378</f>
        <v>0</v>
      </c>
      <c r="AC379" s="411">
        <f t="shared" ref="AC379" si="1090">AC378</f>
        <v>0</v>
      </c>
      <c r="AD379" s="411">
        <f t="shared" ref="AD379" si="1091">AD378</f>
        <v>0</v>
      </c>
      <c r="AE379" s="411">
        <f t="shared" ref="AE379" si="1092">AE378</f>
        <v>0</v>
      </c>
      <c r="AF379" s="411">
        <f t="shared" ref="AF379" si="1093">AF378</f>
        <v>0</v>
      </c>
      <c r="AG379" s="411">
        <f t="shared" ref="AG379" si="1094">AG378</f>
        <v>0</v>
      </c>
      <c r="AH379" s="411">
        <f t="shared" ref="AH379" si="1095">AH378</f>
        <v>0</v>
      </c>
      <c r="AI379" s="411">
        <f t="shared" ref="AI379" si="1096">AI378</f>
        <v>0</v>
      </c>
      <c r="AJ379" s="411">
        <f t="shared" ref="AJ379" si="1097">AJ378</f>
        <v>0</v>
      </c>
      <c r="AK379" s="411">
        <f t="shared" ref="AK379" si="1098">AK378</f>
        <v>0</v>
      </c>
      <c r="AL379" s="411">
        <f t="shared" ref="AL379" si="1099">AL378</f>
        <v>0</v>
      </c>
      <c r="AM379" s="306"/>
    </row>
    <row r="380" spans="1:42" ht="15"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6">
      <c r="B381" s="327" t="s">
        <v>274</v>
      </c>
      <c r="C381" s="329"/>
      <c r="D381" s="329">
        <f>SUM(D223:D379)</f>
        <v>4197799</v>
      </c>
      <c r="E381" s="329"/>
      <c r="F381" s="329"/>
      <c r="G381" s="329"/>
      <c r="H381" s="329"/>
      <c r="I381" s="329"/>
      <c r="J381" s="329"/>
      <c r="K381" s="329"/>
      <c r="L381" s="329"/>
      <c r="M381" s="329"/>
      <c r="N381" s="329"/>
      <c r="O381" s="329">
        <f>SUM(O223:O379)</f>
        <v>1294</v>
      </c>
      <c r="P381" s="329"/>
      <c r="Q381" s="329"/>
      <c r="R381" s="329"/>
      <c r="S381" s="329"/>
      <c r="T381" s="329"/>
      <c r="U381" s="329"/>
      <c r="V381" s="329"/>
      <c r="W381" s="329"/>
      <c r="X381" s="329"/>
      <c r="Y381" s="329">
        <f>IF(Y221="kWh",SUMPRODUCT(D223:D379,Y223:Y379))</f>
        <v>1768613</v>
      </c>
      <c r="Z381" s="329">
        <f>IF(Z221="kWh",SUMPRODUCT(D223:D379,Z223:Z379))</f>
        <v>538204.83030702407</v>
      </c>
      <c r="AA381" s="329">
        <f>IF(AA221="kw",SUMPRODUCT(N223:N379,O223:O379,AA223:AA379),SUMPRODUCT(D223:D379,AA223:AA379))</f>
        <v>1193.54825052</v>
      </c>
      <c r="AB381" s="329">
        <f>IF(AB221="kw",SUMPRODUCT(N223:N379,O223:O379,AB223:AB379),SUMPRODUCT(D223:D379,AB223:AB379))</f>
        <v>0</v>
      </c>
      <c r="AC381" s="329">
        <f>IF(AC221="kw",SUMPRODUCT(N223:N379,O223:O379,AC223:AC379),SUMPRODUCT(D223:D379,AC223:AC379))</f>
        <v>162.75851385599998</v>
      </c>
      <c r="AD381" s="329">
        <f>IF(AD221="kw",SUMPRODUCT(N223:N379,O223:O379,AD223:AD379),SUMPRODUCT(D223:D379,AD223:AD379))</f>
        <v>0</v>
      </c>
      <c r="AE381" s="329">
        <f>IF(AE221="kw",SUMPRODUCT(N223:N379,O223:O379,AE223:AE379),SUMPRODUCT(D223:D379,AE223:AE379))</f>
        <v>0</v>
      </c>
      <c r="AF381" s="329">
        <f>IF(AF221="kw",SUMPRODUCT(N223:N379,O223:O379,AF223:AF379),SUMPRODUCT(D223:D379,AF223:AF379))</f>
        <v>0</v>
      </c>
      <c r="AG381" s="329">
        <f>'8.  Streetlighting'!H219</f>
        <v>0</v>
      </c>
      <c r="AH381" s="329">
        <f>IF(AH221="kw",SUMPRODUCT(N223:N379,O223:O379,AH223:AH379),SUMPRODUCT(D223:D379,AH223:AH379))</f>
        <v>0</v>
      </c>
      <c r="AI381" s="329">
        <f>IF(AI221="kw",SUMPRODUCT(N223:N379,O223:O379,AI223:AI379),SUMPRODUCT(D223:D379,AI223:AI379))</f>
        <v>0</v>
      </c>
      <c r="AJ381" s="329">
        <f>IF(AJ221="kw",SUMPRODUCT(N223:N379,O223:O379,AJ223:AJ379),SUMPRODUCT(D223:D379,AJ223:AJ379))</f>
        <v>0</v>
      </c>
      <c r="AK381" s="329">
        <f>IF(AK221="kw",SUMPRODUCT(N223:N379,O223:O379,AK223:AK379),SUMPRODUCT(D223:D379,AK223:AK379))</f>
        <v>0</v>
      </c>
      <c r="AL381" s="329">
        <f>IF(AL221="kw",SUMPRODUCT(N223:N379,O223:O379,AL223:AL379),SUMPRODUCT(D223:D379,AL223:AL379))</f>
        <v>0</v>
      </c>
      <c r="AM381" s="330"/>
    </row>
    <row r="382" spans="1:42" ht="15.6">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HLOOKUP(Y220,'2. LRAMVA Threshold'!$B$42:$Q$53,8,FALSE)</f>
        <v>0</v>
      </c>
      <c r="Z382" s="392">
        <f>HLOOKUP(Z220,'2. LRAMVA Threshold'!$B$42:$Q$53,8,FALSE)</f>
        <v>0</v>
      </c>
      <c r="AA382" s="392">
        <f>HLOOKUP(AA220,'2. LRAMVA Threshold'!$B$42:$Q$53,8,FALSE)</f>
        <v>0</v>
      </c>
      <c r="AB382" s="392">
        <f>HLOOKUP(AB220,'2. LRAMVA Threshold'!$B$42:$Q$53,8,FALSE)</f>
        <v>0</v>
      </c>
      <c r="AC382" s="392">
        <f>HLOOKUP(AC220,'2. LRAMVA Threshold'!$B$42:$Q$53,8,FALSE)</f>
        <v>0</v>
      </c>
      <c r="AD382" s="392">
        <f>HLOOKUP(AD220,'2. LRAMVA Threshold'!$B$42:$Q$53,8,FALSE)</f>
        <v>0</v>
      </c>
      <c r="AE382" s="392">
        <f>HLOOKUP(AE220,'2. LRAMVA Threshold'!$B$42:$Q$53,8,FALSE)</f>
        <v>0</v>
      </c>
      <c r="AF382" s="392">
        <f>HLOOKUP(AF220,'2. LRAMVA Threshold'!$B$42:$Q$53,8,FALSE)</f>
        <v>0</v>
      </c>
      <c r="AG382" s="392">
        <f>HLOOKUP(AG220,'2. LRAMVA Threshold'!$B$42:$Q$53,8,FALSE)</f>
        <v>0</v>
      </c>
      <c r="AH382" s="392">
        <f>HLOOKUP(AH220,'2. LRAMVA Threshold'!$B$42:$Q$53,8,FALSE)</f>
        <v>0</v>
      </c>
      <c r="AI382" s="392">
        <f>HLOOKUP(AI220,'2. LRAMVA Threshold'!$B$42:$Q$53,8,FALSE)</f>
        <v>0</v>
      </c>
      <c r="AJ382" s="392">
        <f>HLOOKUP(AJ220,'2. LRAMVA Threshold'!$B$42:$Q$53,8,FALSE)</f>
        <v>0</v>
      </c>
      <c r="AK382" s="392">
        <f>HLOOKUP(AK220,'2. LRAMVA Threshold'!$B$42:$Q$53,8,FALSE)</f>
        <v>0</v>
      </c>
      <c r="AL382" s="392">
        <f>HLOOKUP(AL220,'2. LRAMVA Threshold'!$B$42:$Q$53,8,FALSE)</f>
        <v>0</v>
      </c>
      <c r="AM382" s="393"/>
    </row>
    <row r="383" spans="1:42" ht="15">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7"/>
      <c r="AH383" s="399"/>
      <c r="AI383" s="399"/>
      <c r="AJ383" s="399"/>
      <c r="AK383" s="399"/>
      <c r="AL383" s="399"/>
      <c r="AM383" s="400"/>
    </row>
    <row r="384" spans="1:42" ht="15">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0</v>
      </c>
      <c r="Z384" s="341">
        <f>HLOOKUP(Z$35,'3.  Distribution Rates'!$C$122:$P$133,8,FALSE)</f>
        <v>0</v>
      </c>
      <c r="AA384" s="341">
        <f>HLOOKUP(AA$35,'3.  Distribution Rates'!$C$122:$P$133,8,FALSE)</f>
        <v>0</v>
      </c>
      <c r="AB384" s="341">
        <f>HLOOKUP(AB$35,'3.  Distribution Rates'!$C$122:$P$133,8,FALSE)</f>
        <v>0</v>
      </c>
      <c r="AC384" s="341">
        <f>HLOOKUP(AC$35,'3.  Distribution Rates'!$C$122:$P$133,8,FALSE)</f>
        <v>0</v>
      </c>
      <c r="AD384" s="341">
        <f>HLOOKUP(AD$35,'3.  Distribution Rates'!$C$122:$P$133,8,FALSE)</f>
        <v>0</v>
      </c>
      <c r="AE384" s="341">
        <f>HLOOKUP(AE$35,'3.  Distribution Rates'!$C$122:$P$133,8,FALSE)</f>
        <v>0</v>
      </c>
      <c r="AF384" s="341">
        <f>HLOOKUP(AF$35,'3.  Distribution Rates'!$C$122:$P$133,8,FALSE)</f>
        <v>0</v>
      </c>
      <c r="AG384" s="779">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ht="15">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0</v>
      </c>
      <c r="Z385" s="378">
        <f>'4.  2011-2014 LRAM'!Z139*Z384</f>
        <v>0</v>
      </c>
      <c r="AA385" s="378">
        <f>'4.  2011-2014 LRAM'!AA139*AA384</f>
        <v>0</v>
      </c>
      <c r="AB385" s="378">
        <f>'4.  2011-2014 LRAM'!AB139*AB384</f>
        <v>0</v>
      </c>
      <c r="AC385" s="378">
        <f>'4.  2011-2014 LRAM'!AC139*AC384</f>
        <v>0</v>
      </c>
      <c r="AD385" s="378">
        <f>'4.  2011-2014 LRAM'!AD139*AD384</f>
        <v>0</v>
      </c>
      <c r="AE385" s="378">
        <f>'4.  2011-2014 LRAM'!AE139*AE384</f>
        <v>0</v>
      </c>
      <c r="AF385" s="378">
        <f>'4.  2011-2014 LRAM'!AF139*AF384</f>
        <v>0</v>
      </c>
      <c r="AG385" s="780">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SUM(Y385:AL385)</f>
        <v>0</v>
      </c>
    </row>
    <row r="386" spans="2:39" ht="15">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LRAM'!Y270*Y384</f>
        <v>0</v>
      </c>
      <c r="Z386" s="378">
        <f>'4.  2011-2014 LRAM'!Z270*Z384</f>
        <v>0</v>
      </c>
      <c r="AA386" s="378">
        <f>'4.  2011-2014 LRAM'!AA270*AA384</f>
        <v>0</v>
      </c>
      <c r="AB386" s="378">
        <f>'4.  2011-2014 LRAM'!AB270*AB384</f>
        <v>0</v>
      </c>
      <c r="AC386" s="378">
        <f>'4.  2011-2014 LRAM'!AC270*AC384</f>
        <v>0</v>
      </c>
      <c r="AD386" s="378">
        <f>'4.  2011-2014 LRAM'!AD270*AD384</f>
        <v>0</v>
      </c>
      <c r="AE386" s="378">
        <f>'4.  2011-2014 LRAM'!AE270*AE384</f>
        <v>0</v>
      </c>
      <c r="AF386" s="378">
        <f>'4.  2011-2014 LRAM'!AF270*AF384</f>
        <v>0</v>
      </c>
      <c r="AG386" s="780">
        <f>'4.  2011-2014 LRAM'!AG270*AG384</f>
        <v>0</v>
      </c>
      <c r="AH386" s="378">
        <f>'4.  2011-2014 LRAM'!AH270*AH384</f>
        <v>0</v>
      </c>
      <c r="AI386" s="378">
        <f>'4.  2011-2014 LRAM'!AI270*AI384</f>
        <v>0</v>
      </c>
      <c r="AJ386" s="378">
        <f>'4.  2011-2014 LRAM'!AJ270*AJ384</f>
        <v>0</v>
      </c>
      <c r="AK386" s="378">
        <f>'4.  2011-2014 LRAM'!AK270*AK384</f>
        <v>0</v>
      </c>
      <c r="AL386" s="378">
        <f>'4.  2011-2014 LRAM'!AL270*AL384</f>
        <v>0</v>
      </c>
      <c r="AM386" s="629">
        <f>SUM(Y386:AL386)</f>
        <v>0</v>
      </c>
    </row>
    <row r="387" spans="2:39" ht="15">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LRAM'!Y400*Y384</f>
        <v>0</v>
      </c>
      <c r="Z387" s="378">
        <f>'4.  2011-2014 LRAM'!Z400*Z384</f>
        <v>0</v>
      </c>
      <c r="AA387" s="378">
        <f>'4.  2011-2014 LRAM'!AA400*AA384</f>
        <v>0</v>
      </c>
      <c r="AB387" s="378">
        <f>'4.  2011-2014 LRAM'!AB400*AB384</f>
        <v>0</v>
      </c>
      <c r="AC387" s="378">
        <f>'4.  2011-2014 LRAM'!AC400*AC384</f>
        <v>0</v>
      </c>
      <c r="AD387" s="378">
        <f>'4.  2011-2014 LRAM'!AD400*AD384</f>
        <v>0</v>
      </c>
      <c r="AE387" s="378">
        <f>'4.  2011-2014 LRAM'!AE400*AE384</f>
        <v>0</v>
      </c>
      <c r="AF387" s="378">
        <f>'4.  2011-2014 LRAM'!AF400*AF384</f>
        <v>0</v>
      </c>
      <c r="AG387" s="780">
        <f>'4.  2011-2014 LRAM'!AG400*AG384</f>
        <v>0</v>
      </c>
      <c r="AH387" s="378">
        <f>'4.  2011-2014 LRAM'!AH400*AH384</f>
        <v>0</v>
      </c>
      <c r="AI387" s="378">
        <f>'4.  2011-2014 LRAM'!AI400*AI384</f>
        <v>0</v>
      </c>
      <c r="AJ387" s="378">
        <f>'4.  2011-2014 LRAM'!AJ400*AJ384</f>
        <v>0</v>
      </c>
      <c r="AK387" s="378">
        <f>'4.  2011-2014 LRAM'!AK400*AK384</f>
        <v>0</v>
      </c>
      <c r="AL387" s="378">
        <f>'4.  2011-2014 LRAM'!AL400*AL384</f>
        <v>0</v>
      </c>
      <c r="AM387" s="629">
        <f>SUM(Y387:AL387)</f>
        <v>0</v>
      </c>
    </row>
    <row r="388" spans="2:39" ht="15">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LRAM'!Y531*Y384</f>
        <v>0</v>
      </c>
      <c r="Z388" s="378">
        <f>'4.  2011-2014 LRAM'!Z531*Z384</f>
        <v>0</v>
      </c>
      <c r="AA388" s="378">
        <f>'4.  2011-2014 LRAM'!AA531*AA384</f>
        <v>0</v>
      </c>
      <c r="AB388" s="378">
        <f>'4.  2011-2014 LRAM'!AB531*AB384</f>
        <v>0</v>
      </c>
      <c r="AC388" s="378">
        <f>'4.  2011-2014 LRAM'!AC531*AC384</f>
        <v>0</v>
      </c>
      <c r="AD388" s="378">
        <f>'4.  2011-2014 LRAM'!AD531*AD384</f>
        <v>0</v>
      </c>
      <c r="AE388" s="378">
        <f>'4.  2011-2014 LRAM'!AE531*AE384</f>
        <v>0</v>
      </c>
      <c r="AF388" s="378">
        <f>'4.  2011-2014 LRAM'!AF531*AF384</f>
        <v>0</v>
      </c>
      <c r="AG388" s="780">
        <f>'4.  2011-2014 LRAM'!AG531*AG384</f>
        <v>0</v>
      </c>
      <c r="AH388" s="378">
        <f>'4.  2011-2014 LRAM'!AH531*AH384</f>
        <v>0</v>
      </c>
      <c r="AI388" s="378">
        <f>'4.  2011-2014 LRAM'!AI531*AI384</f>
        <v>0</v>
      </c>
      <c r="AJ388" s="378">
        <f>'4.  2011-2014 LRAM'!AJ531*AJ384</f>
        <v>0</v>
      </c>
      <c r="AK388" s="378">
        <f>'4.  2011-2014 LRAM'!AK531*AK384</f>
        <v>0</v>
      </c>
      <c r="AL388" s="378">
        <f>'4.  2011-2014 LRAM'!AL531*AL384</f>
        <v>0</v>
      </c>
      <c r="AM388" s="629">
        <f t="shared" ref="AM388:AM390" si="1100">SUM(Y388:AL388)</f>
        <v>0</v>
      </c>
    </row>
    <row r="389" spans="2:39" ht="15">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01">Y210*Y384</f>
        <v>0</v>
      </c>
      <c r="Z389" s="378">
        <f t="shared" si="1101"/>
        <v>0</v>
      </c>
      <c r="AA389" s="378">
        <f t="shared" si="1101"/>
        <v>0</v>
      </c>
      <c r="AB389" s="378">
        <f t="shared" si="1101"/>
        <v>0</v>
      </c>
      <c r="AC389" s="378">
        <f t="shared" si="1101"/>
        <v>0</v>
      </c>
      <c r="AD389" s="378">
        <f t="shared" si="1101"/>
        <v>0</v>
      </c>
      <c r="AE389" s="378">
        <f t="shared" si="1101"/>
        <v>0</v>
      </c>
      <c r="AF389" s="378">
        <f t="shared" si="1101"/>
        <v>0</v>
      </c>
      <c r="AG389" s="780">
        <f t="shared" si="1101"/>
        <v>0</v>
      </c>
      <c r="AH389" s="378">
        <f t="shared" si="1101"/>
        <v>0</v>
      </c>
      <c r="AI389" s="378">
        <f t="shared" si="1101"/>
        <v>0</v>
      </c>
      <c r="AJ389" s="378">
        <f t="shared" si="1101"/>
        <v>0</v>
      </c>
      <c r="AK389" s="378">
        <f t="shared" si="1101"/>
        <v>0</v>
      </c>
      <c r="AL389" s="378">
        <f t="shared" si="1101"/>
        <v>0</v>
      </c>
      <c r="AM389" s="629">
        <f t="shared" si="1100"/>
        <v>0</v>
      </c>
    </row>
    <row r="390" spans="2:39" ht="15">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0</v>
      </c>
      <c r="Z390" s="378">
        <f t="shared" ref="Z390:AL390" si="1102">Z381*Z384</f>
        <v>0</v>
      </c>
      <c r="AA390" s="378">
        <f t="shared" si="1102"/>
        <v>0</v>
      </c>
      <c r="AB390" s="378">
        <f t="shared" si="1102"/>
        <v>0</v>
      </c>
      <c r="AC390" s="378">
        <f t="shared" si="1102"/>
        <v>0</v>
      </c>
      <c r="AD390" s="378">
        <f t="shared" si="1102"/>
        <v>0</v>
      </c>
      <c r="AE390" s="378">
        <f t="shared" si="1102"/>
        <v>0</v>
      </c>
      <c r="AF390" s="378">
        <f t="shared" si="1102"/>
        <v>0</v>
      </c>
      <c r="AG390" s="780">
        <f t="shared" si="1102"/>
        <v>0</v>
      </c>
      <c r="AH390" s="378">
        <f t="shared" si="1102"/>
        <v>0</v>
      </c>
      <c r="AI390" s="378">
        <f t="shared" si="1102"/>
        <v>0</v>
      </c>
      <c r="AJ390" s="378">
        <f t="shared" si="1102"/>
        <v>0</v>
      </c>
      <c r="AK390" s="378">
        <f t="shared" si="1102"/>
        <v>0</v>
      </c>
      <c r="AL390" s="378">
        <f t="shared" si="1102"/>
        <v>0</v>
      </c>
      <c r="AM390" s="629">
        <f t="shared" si="1100"/>
        <v>0</v>
      </c>
    </row>
    <row r="391" spans="2:39" ht="15.6">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0</v>
      </c>
      <c r="Z391" s="346">
        <f t="shared" ref="Z391:AE391" si="1103">SUM(Z385:Z390)</f>
        <v>0</v>
      </c>
      <c r="AA391" s="346">
        <f t="shared" si="1103"/>
        <v>0</v>
      </c>
      <c r="AB391" s="346">
        <f t="shared" si="1103"/>
        <v>0</v>
      </c>
      <c r="AC391" s="346">
        <f t="shared" si="1103"/>
        <v>0</v>
      </c>
      <c r="AD391" s="346">
        <f t="shared" si="1103"/>
        <v>0</v>
      </c>
      <c r="AE391" s="346">
        <f t="shared" si="1103"/>
        <v>0</v>
      </c>
      <c r="AF391" s="346">
        <f>SUM(AF385:AF390)</f>
        <v>0</v>
      </c>
      <c r="AG391" s="781">
        <f t="shared" ref="AG391:AL391" si="1104">SUM(AG385:AG390)</f>
        <v>0</v>
      </c>
      <c r="AH391" s="346">
        <f t="shared" si="1104"/>
        <v>0</v>
      </c>
      <c r="AI391" s="346">
        <f t="shared" si="1104"/>
        <v>0</v>
      </c>
      <c r="AJ391" s="346">
        <f t="shared" si="1104"/>
        <v>0</v>
      </c>
      <c r="AK391" s="346">
        <f t="shared" si="1104"/>
        <v>0</v>
      </c>
      <c r="AL391" s="346">
        <f t="shared" si="1104"/>
        <v>0</v>
      </c>
      <c r="AM391" s="407">
        <f>SUM(AM385:AM390)</f>
        <v>0</v>
      </c>
    </row>
    <row r="392" spans="2:39" ht="15.6">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0</v>
      </c>
      <c r="Z392" s="347">
        <f t="shared" ref="Z392:AE392" si="1105">Z382*Z384</f>
        <v>0</v>
      </c>
      <c r="AA392" s="347">
        <f t="shared" si="1105"/>
        <v>0</v>
      </c>
      <c r="AB392" s="347">
        <f t="shared" si="1105"/>
        <v>0</v>
      </c>
      <c r="AC392" s="347">
        <f t="shared" si="1105"/>
        <v>0</v>
      </c>
      <c r="AD392" s="347">
        <f t="shared" si="1105"/>
        <v>0</v>
      </c>
      <c r="AE392" s="347">
        <f t="shared" si="1105"/>
        <v>0</v>
      </c>
      <c r="AF392" s="347">
        <f>AF382*AF384</f>
        <v>0</v>
      </c>
      <c r="AG392" s="782">
        <f t="shared" ref="AG392:AL392" si="1106">AG382*AG384</f>
        <v>0</v>
      </c>
      <c r="AH392" s="347">
        <f t="shared" si="1106"/>
        <v>0</v>
      </c>
      <c r="AI392" s="347">
        <f t="shared" si="1106"/>
        <v>0</v>
      </c>
      <c r="AJ392" s="347">
        <f t="shared" si="1106"/>
        <v>0</v>
      </c>
      <c r="AK392" s="347">
        <f t="shared" si="1106"/>
        <v>0</v>
      </c>
      <c r="AL392" s="347">
        <f t="shared" si="1106"/>
        <v>0</v>
      </c>
      <c r="AM392" s="407">
        <f>SUM(Y392:AL392)</f>
        <v>0</v>
      </c>
    </row>
    <row r="393" spans="2:39" ht="15.6">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783"/>
      <c r="AH393" s="351"/>
      <c r="AI393" s="351"/>
      <c r="AJ393" s="351"/>
      <c r="AK393" s="351"/>
      <c r="AL393" s="351"/>
      <c r="AM393" s="407">
        <f>AM391-AM392</f>
        <v>0</v>
      </c>
    </row>
    <row r="394" spans="2:39"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784"/>
      <c r="AH394" s="352"/>
      <c r="AI394" s="352"/>
      <c r="AJ394" s="352"/>
      <c r="AK394" s="352"/>
      <c r="AL394" s="352"/>
      <c r="AM394" s="348"/>
    </row>
    <row r="395" spans="2:39" ht="15">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SUMPRODUCT(E223:E379,Y223:Y379)</f>
        <v>1768613</v>
      </c>
      <c r="Z395" s="291">
        <f>SUMPRODUCT(E223:E379,Z223:Z379)</f>
        <v>538204.50922000199</v>
      </c>
      <c r="AA395" s="291">
        <f t="shared" ref="AA395:AF395" si="1107">IF(AA221="kw",SUMPRODUCT($N$223:$N$379,$P$223:$P$379,AA223:AA379),SUMPRODUCT($E$223:$E$379,AA223:AA379))</f>
        <v>1193.54825052</v>
      </c>
      <c r="AB395" s="291">
        <f t="shared" si="1107"/>
        <v>0</v>
      </c>
      <c r="AC395" s="291">
        <f t="shared" si="1107"/>
        <v>162.75851385599998</v>
      </c>
      <c r="AD395" s="291">
        <f t="shared" si="1107"/>
        <v>0</v>
      </c>
      <c r="AE395" s="291">
        <f t="shared" si="1107"/>
        <v>0</v>
      </c>
      <c r="AF395" s="291">
        <f t="shared" si="1107"/>
        <v>0</v>
      </c>
      <c r="AG395" s="357">
        <f>'8.  Streetlighting'!H224</f>
        <v>0</v>
      </c>
      <c r="AH395" s="291">
        <f>IF(AH221="kw",SUMPRODUCT($N$223:$N$379,$P$223:$P$379,AH223:AH379),SUMPRODUCT($E$223:$E$379,AH223:AH379))</f>
        <v>0</v>
      </c>
      <c r="AI395" s="291">
        <f>IF(AI221="kw",SUMPRODUCT($N$223:$N$379,$P$223:$P$379,AI223:AI379),SUMPRODUCT($E$223:$E$379,AI223:AI379))</f>
        <v>0</v>
      </c>
      <c r="AJ395" s="291">
        <f>IF(AJ221="kw",SUMPRODUCT($N$223:$N$379,$P$223:$P$379,AJ223:AJ379),SUMPRODUCT($E$223:$E$379,AJ223:AJ379))</f>
        <v>0</v>
      </c>
      <c r="AK395" s="291">
        <f>IF(AK221="kw",SUMPRODUCT($N$223:$N$379,$P$223:$P$379,AK223:AK379),SUMPRODUCT($E$223:$E$379,AK223:AK379))</f>
        <v>0</v>
      </c>
      <c r="AL395" s="291">
        <f>IF(AL221="kw",SUMPRODUCT($N$223:$N$379,$P$223:$P$379,AL223:AL379),SUMPRODUCT($E$223:$E$379,AL223:AL379))</f>
        <v>0</v>
      </c>
      <c r="AM395" s="348"/>
    </row>
    <row r="396" spans="2:39" ht="15">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SUMPRODUCT(F223:F379,Y223:Y379)</f>
        <v>1768613</v>
      </c>
      <c r="Z396" s="291">
        <f>SUMPRODUCT(F223:F379,Z223:Z379)</f>
        <v>538204.50922000199</v>
      </c>
      <c r="AA396" s="291">
        <f t="shared" ref="AA396:AF396" si="1108">IF(AA221="kw",SUMPRODUCT($N$223:$N$379,$Q$223:$Q$379,AA223:AA379),SUMPRODUCT($F$223:$F$379,AA223:AA379))</f>
        <v>1193.54825052</v>
      </c>
      <c r="AB396" s="291">
        <f t="shared" si="1108"/>
        <v>0</v>
      </c>
      <c r="AC396" s="291">
        <f t="shared" si="1108"/>
        <v>162.75851385599998</v>
      </c>
      <c r="AD396" s="291">
        <f t="shared" si="1108"/>
        <v>0</v>
      </c>
      <c r="AE396" s="291">
        <f t="shared" si="1108"/>
        <v>0</v>
      </c>
      <c r="AF396" s="291">
        <f t="shared" si="1108"/>
        <v>0</v>
      </c>
      <c r="AG396" s="357">
        <f>'8.  Streetlighting'!H225</f>
        <v>0</v>
      </c>
      <c r="AH396" s="291">
        <f>IF(AH221="kw",SUMPRODUCT($N$223:$N$379,$Q$223:$Q$379,AH223:AH379),SUMPRODUCT($F$223:$F$379,AH223:AH379))</f>
        <v>0</v>
      </c>
      <c r="AI396" s="291">
        <f>IF(AI221="kw",SUMPRODUCT($N$223:$N$379,$Q$223:$Q$379,AI223:AI379),SUMPRODUCT($F$223:$F$379,AI223:AI379))</f>
        <v>0</v>
      </c>
      <c r="AJ396" s="291">
        <f>IF(AJ221="kw",SUMPRODUCT($N$223:$N$379,$Q$223:$Q$379,AJ223:AJ379),SUMPRODUCT($F$223:$F$379,AJ223:AJ379))</f>
        <v>0</v>
      </c>
      <c r="AK396" s="291">
        <f>IF(AK221="kw",SUMPRODUCT($N$223:$N$379,$Q$223:$Q$379,AK223:AK379),SUMPRODUCT($F$223:$F$379,AK223:AK379))</f>
        <v>0</v>
      </c>
      <c r="AL396" s="291">
        <f>IF(AL221="kw",SUMPRODUCT($N$223:$N$379,$Q$223:$Q$379,AL223:AL379),SUMPRODUCT($F$223:$F$379,AL223:AL379))</f>
        <v>0</v>
      </c>
      <c r="AM396" s="337"/>
    </row>
    <row r="397" spans="2:39" ht="15">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SUMPRODUCT(G223:G379,Y223:Y379)</f>
        <v>1768613</v>
      </c>
      <c r="Z397" s="291">
        <f>SUMPRODUCT(G223:G379,Z223:Z379)</f>
        <v>538204.50922000199</v>
      </c>
      <c r="AA397" s="291">
        <f t="shared" ref="AA397:AL397" si="1109">IF(AA221="kw",SUMPRODUCT($N$223:$N$379,$R$223:$R$379,AA223:AA379),SUMPRODUCT($G$223:$G$379,AA223:AA379))</f>
        <v>1193.54825052</v>
      </c>
      <c r="AB397" s="291">
        <f t="shared" si="1109"/>
        <v>0</v>
      </c>
      <c r="AC397" s="291">
        <f t="shared" si="1109"/>
        <v>162.75851385599998</v>
      </c>
      <c r="AD397" s="291">
        <f t="shared" si="1109"/>
        <v>0</v>
      </c>
      <c r="AE397" s="291">
        <f t="shared" si="1109"/>
        <v>0</v>
      </c>
      <c r="AF397" s="291">
        <f t="shared" si="1109"/>
        <v>0</v>
      </c>
      <c r="AG397" s="357">
        <f t="shared" si="1109"/>
        <v>0</v>
      </c>
      <c r="AH397" s="291">
        <f t="shared" si="1109"/>
        <v>0</v>
      </c>
      <c r="AI397" s="291">
        <f t="shared" si="1109"/>
        <v>0</v>
      </c>
      <c r="AJ397" s="291">
        <f t="shared" si="1109"/>
        <v>0</v>
      </c>
      <c r="AK397" s="291">
        <f t="shared" si="1109"/>
        <v>0</v>
      </c>
      <c r="AL397" s="291">
        <f t="shared" si="1109"/>
        <v>0</v>
      </c>
      <c r="AM397" s="337"/>
    </row>
    <row r="398" spans="2:39" ht="15">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SUMPRODUCT(H223:H379,Y223:Y379)</f>
        <v>1768613</v>
      </c>
      <c r="Z398" s="326">
        <f>SUMPRODUCT(H223:H379,Z223:Z379)</f>
        <v>538204.50922000199</v>
      </c>
      <c r="AA398" s="326">
        <f t="shared" ref="AA398:AL398" si="1110">IF(AA221="kw",SUMPRODUCT($N$223:$N$379,$S$223:$S$379,AA223:AA379),SUMPRODUCT($H$223:$H$379,AA223:AA379))</f>
        <v>1193.54825052</v>
      </c>
      <c r="AB398" s="326">
        <f t="shared" si="1110"/>
        <v>0</v>
      </c>
      <c r="AC398" s="326">
        <f t="shared" si="1110"/>
        <v>162.75851385599998</v>
      </c>
      <c r="AD398" s="326">
        <f t="shared" si="1110"/>
        <v>0</v>
      </c>
      <c r="AE398" s="326">
        <f t="shared" si="1110"/>
        <v>0</v>
      </c>
      <c r="AF398" s="326">
        <f t="shared" si="1110"/>
        <v>0</v>
      </c>
      <c r="AG398" s="326">
        <f t="shared" si="1110"/>
        <v>0</v>
      </c>
      <c r="AH398" s="326">
        <f t="shared" si="1110"/>
        <v>0</v>
      </c>
      <c r="AI398" s="326">
        <f t="shared" si="1110"/>
        <v>0</v>
      </c>
      <c r="AJ398" s="326">
        <f t="shared" si="1110"/>
        <v>0</v>
      </c>
      <c r="AK398" s="326">
        <f t="shared" si="1110"/>
        <v>0</v>
      </c>
      <c r="AL398" s="326">
        <f t="shared" si="1110"/>
        <v>0</v>
      </c>
      <c r="AM398" s="386"/>
    </row>
    <row r="399" spans="2:39" ht="21" customHeight="1">
      <c r="B399" s="368" t="s">
        <v>590</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6">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54" t="s">
        <v>211</v>
      </c>
      <c r="C403" s="856" t="s">
        <v>33</v>
      </c>
      <c r="D403" s="284" t="s">
        <v>421</v>
      </c>
      <c r="E403" s="858" t="s">
        <v>209</v>
      </c>
      <c r="F403" s="859"/>
      <c r="G403" s="859"/>
      <c r="H403" s="859"/>
      <c r="I403" s="859"/>
      <c r="J403" s="859"/>
      <c r="K403" s="859"/>
      <c r="L403" s="859"/>
      <c r="M403" s="860"/>
      <c r="N403" s="864" t="s">
        <v>213</v>
      </c>
      <c r="O403" s="284" t="s">
        <v>422</v>
      </c>
      <c r="P403" s="858" t="s">
        <v>212</v>
      </c>
      <c r="Q403" s="859"/>
      <c r="R403" s="859"/>
      <c r="S403" s="859"/>
      <c r="T403" s="859"/>
      <c r="U403" s="859"/>
      <c r="V403" s="859"/>
      <c r="W403" s="859"/>
      <c r="X403" s="860"/>
      <c r="Y403" s="861" t="s">
        <v>243</v>
      </c>
      <c r="Z403" s="862"/>
      <c r="AA403" s="862"/>
      <c r="AB403" s="862"/>
      <c r="AC403" s="862"/>
      <c r="AD403" s="862"/>
      <c r="AE403" s="862"/>
      <c r="AF403" s="862"/>
      <c r="AG403" s="862"/>
      <c r="AH403" s="862"/>
      <c r="AI403" s="862"/>
      <c r="AJ403" s="862"/>
      <c r="AK403" s="862"/>
      <c r="AL403" s="862"/>
      <c r="AM403" s="863"/>
    </row>
    <row r="404" spans="1:39" ht="61.5" customHeight="1">
      <c r="B404" s="855"/>
      <c r="C404" s="857"/>
      <c r="D404" s="285">
        <v>2017</v>
      </c>
      <c r="E404" s="285">
        <v>2018</v>
      </c>
      <c r="F404" s="285">
        <v>2019</v>
      </c>
      <c r="G404" s="285">
        <v>2020</v>
      </c>
      <c r="H404" s="285">
        <v>2021</v>
      </c>
      <c r="I404" s="285">
        <v>2022</v>
      </c>
      <c r="J404" s="285">
        <v>2023</v>
      </c>
      <c r="K404" s="285">
        <v>2024</v>
      </c>
      <c r="L404" s="285">
        <v>2025</v>
      </c>
      <c r="M404" s="285">
        <v>2026</v>
      </c>
      <c r="N404" s="865"/>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GS&gt;50 to 999 kW</v>
      </c>
      <c r="AB404" s="285" t="str">
        <f>'1.  LRAMVA Summary'!G52</f>
        <v>Intermediate</v>
      </c>
      <c r="AC404" s="285" t="str">
        <f>'1.  LRAMVA Summary'!H52</f>
        <v>Large Use</v>
      </c>
      <c r="AD404" s="285" t="str">
        <f>'1.  LRAMVA Summary'!I52</f>
        <v>Embedded Distributor</v>
      </c>
      <c r="AE404" s="285" t="str">
        <f>'1.  LRAMVA Summary'!J52</f>
        <v>Unmetered Scattered Load</v>
      </c>
      <c r="AF404" s="285" t="str">
        <f>'1.  LRAMVA Summary'!K52</f>
        <v>Sentinel Lighting</v>
      </c>
      <c r="AG404" s="285" t="str">
        <f>'1.  LRAMVA Summary'!L52</f>
        <v>Street Lighting</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hidden="1"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v>
      </c>
      <c r="AE405" s="291" t="str">
        <f>'1.  LRAMVA Summary'!J53</f>
        <v>kWh</v>
      </c>
      <c r="AF405" s="291" t="str">
        <f>'1.  LRAMVA Summary'!K53</f>
        <v>kW</v>
      </c>
      <c r="AG405" s="291" t="str">
        <f>'1.  LRAMVA Summary'!L53</f>
        <v>kW</v>
      </c>
      <c r="AH405" s="291">
        <f>'1.  LRAMVA Summary'!M53</f>
        <v>0</v>
      </c>
      <c r="AI405" s="291">
        <f>'1.  LRAMVA Summary'!N53</f>
        <v>0</v>
      </c>
      <c r="AJ405" s="291">
        <f>'1.  LRAMVA Summary'!O53</f>
        <v>0</v>
      </c>
      <c r="AK405" s="291">
        <f>'1.  LRAMVA Summary'!P53</f>
        <v>0</v>
      </c>
      <c r="AL405" s="291">
        <f>'1.  LRAMVA Summary'!Q53</f>
        <v>0</v>
      </c>
      <c r="AM405" s="292"/>
    </row>
    <row r="406" spans="1:39" ht="15.6"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t="15"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11">Z407</f>
        <v>0</v>
      </c>
      <c r="AA408" s="411">
        <f t="shared" ref="AA408" si="1112">AA407</f>
        <v>0</v>
      </c>
      <c r="AB408" s="411">
        <f t="shared" ref="AB408" si="1113">AB407</f>
        <v>0</v>
      </c>
      <c r="AC408" s="411">
        <f t="shared" ref="AC408" si="1114">AC407</f>
        <v>0</v>
      </c>
      <c r="AD408" s="411">
        <f t="shared" ref="AD408" si="1115">AD407</f>
        <v>0</v>
      </c>
      <c r="AE408" s="411">
        <f t="shared" ref="AE408" si="1116">AE407</f>
        <v>0</v>
      </c>
      <c r="AF408" s="411">
        <f t="shared" ref="AF408" si="1117">AF407</f>
        <v>0</v>
      </c>
      <c r="AG408" s="411">
        <f t="shared" ref="AG408" si="1118">AG407</f>
        <v>0</v>
      </c>
      <c r="AH408" s="411">
        <f t="shared" ref="AH408" si="1119">AH407</f>
        <v>0</v>
      </c>
      <c r="AI408" s="411">
        <f t="shared" ref="AI408" si="1120">AI407</f>
        <v>0</v>
      </c>
      <c r="AJ408" s="411">
        <f t="shared" ref="AJ408" si="1121">AJ407</f>
        <v>0</v>
      </c>
      <c r="AK408" s="411">
        <f t="shared" ref="AK408" si="1122">AK407</f>
        <v>0</v>
      </c>
      <c r="AL408" s="411">
        <f t="shared" ref="AL408" si="1123">AL407</f>
        <v>0</v>
      </c>
      <c r="AM408" s="297"/>
    </row>
    <row r="409" spans="1:39" ht="15.6"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t="15"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24">Z410</f>
        <v>0</v>
      </c>
      <c r="AA411" s="411">
        <f t="shared" ref="AA411" si="1125">AA410</f>
        <v>0</v>
      </c>
      <c r="AB411" s="411">
        <f t="shared" ref="AB411" si="1126">AB410</f>
        <v>0</v>
      </c>
      <c r="AC411" s="411">
        <f t="shared" ref="AC411" si="1127">AC410</f>
        <v>0</v>
      </c>
      <c r="AD411" s="411">
        <f t="shared" ref="AD411" si="1128">AD410</f>
        <v>0</v>
      </c>
      <c r="AE411" s="411">
        <f t="shared" ref="AE411" si="1129">AE410</f>
        <v>0</v>
      </c>
      <c r="AF411" s="411">
        <f t="shared" ref="AF411" si="1130">AF410</f>
        <v>0</v>
      </c>
      <c r="AG411" s="411">
        <f t="shared" ref="AG411" si="1131">AG410</f>
        <v>0</v>
      </c>
      <c r="AH411" s="411">
        <f t="shared" ref="AH411" si="1132">AH410</f>
        <v>0</v>
      </c>
      <c r="AI411" s="411">
        <f t="shared" ref="AI411" si="1133">AI410</f>
        <v>0</v>
      </c>
      <c r="AJ411" s="411">
        <f t="shared" ref="AJ411" si="1134">AJ410</f>
        <v>0</v>
      </c>
      <c r="AK411" s="411">
        <f t="shared" ref="AK411" si="1135">AK410</f>
        <v>0</v>
      </c>
      <c r="AL411" s="411">
        <f t="shared" ref="AL411" si="1136">AL410</f>
        <v>0</v>
      </c>
      <c r="AM411" s="297"/>
    </row>
    <row r="412" spans="1:39" ht="15.6"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t="15"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37">Z413</f>
        <v>0</v>
      </c>
      <c r="AA414" s="411">
        <f t="shared" ref="AA414" si="1138">AA413</f>
        <v>0</v>
      </c>
      <c r="AB414" s="411">
        <f t="shared" ref="AB414" si="1139">AB413</f>
        <v>0</v>
      </c>
      <c r="AC414" s="411">
        <f t="shared" ref="AC414" si="1140">AC413</f>
        <v>0</v>
      </c>
      <c r="AD414" s="411">
        <f t="shared" ref="AD414" si="1141">AD413</f>
        <v>0</v>
      </c>
      <c r="AE414" s="411">
        <f t="shared" ref="AE414" si="1142">AE413</f>
        <v>0</v>
      </c>
      <c r="AF414" s="411">
        <f t="shared" ref="AF414" si="1143">AF413</f>
        <v>0</v>
      </c>
      <c r="AG414" s="411">
        <f t="shared" ref="AG414" si="1144">AG413</f>
        <v>0</v>
      </c>
      <c r="AH414" s="411">
        <f t="shared" ref="AH414" si="1145">AH413</f>
        <v>0</v>
      </c>
      <c r="AI414" s="411">
        <f t="shared" ref="AI414" si="1146">AI413</f>
        <v>0</v>
      </c>
      <c r="AJ414" s="411">
        <f t="shared" ref="AJ414" si="1147">AJ413</f>
        <v>0</v>
      </c>
      <c r="AK414" s="411">
        <f t="shared" ref="AK414" si="1148">AK413</f>
        <v>0</v>
      </c>
      <c r="AL414" s="411">
        <f t="shared" ref="AL414" si="1149">AL413</f>
        <v>0</v>
      </c>
      <c r="AM414" s="297"/>
    </row>
    <row r="415" spans="1:39" ht="15"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t="15" hidden="1" outlineLevel="1">
      <c r="A416" s="532">
        <v>4</v>
      </c>
      <c r="B416" s="520" t="s">
        <v>679</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50">Z416</f>
        <v>0</v>
      </c>
      <c r="AA417" s="411">
        <f t="shared" ref="AA417" si="1151">AA416</f>
        <v>0</v>
      </c>
      <c r="AB417" s="411">
        <f t="shared" ref="AB417" si="1152">AB416</f>
        <v>0</v>
      </c>
      <c r="AC417" s="411">
        <f t="shared" ref="AC417" si="1153">AC416</f>
        <v>0</v>
      </c>
      <c r="AD417" s="411">
        <f t="shared" ref="AD417" si="1154">AD416</f>
        <v>0</v>
      </c>
      <c r="AE417" s="411">
        <f t="shared" ref="AE417" si="1155">AE416</f>
        <v>0</v>
      </c>
      <c r="AF417" s="411">
        <f t="shared" ref="AF417" si="1156">AF416</f>
        <v>0</v>
      </c>
      <c r="AG417" s="411">
        <f t="shared" ref="AG417" si="1157">AG416</f>
        <v>0</v>
      </c>
      <c r="AH417" s="411">
        <f t="shared" ref="AH417" si="1158">AH416</f>
        <v>0</v>
      </c>
      <c r="AI417" s="411">
        <f t="shared" ref="AI417" si="1159">AI416</f>
        <v>0</v>
      </c>
      <c r="AJ417" s="411">
        <f t="shared" ref="AJ417" si="1160">AJ416</f>
        <v>0</v>
      </c>
      <c r="AK417" s="411">
        <f t="shared" ref="AK417" si="1161">AK416</f>
        <v>0</v>
      </c>
      <c r="AL417" s="411">
        <f t="shared" ref="AL417" si="1162">AL416</f>
        <v>0</v>
      </c>
      <c r="AM417" s="297"/>
    </row>
    <row r="418" spans="1:39" ht="15"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5"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63">Z419</f>
        <v>0</v>
      </c>
      <c r="AA420" s="411">
        <f t="shared" ref="AA420" si="1164">AA419</f>
        <v>0</v>
      </c>
      <c r="AB420" s="411">
        <f t="shared" ref="AB420" si="1165">AB419</f>
        <v>0</v>
      </c>
      <c r="AC420" s="411">
        <f t="shared" ref="AC420" si="1166">AC419</f>
        <v>0</v>
      </c>
      <c r="AD420" s="411">
        <f t="shared" ref="AD420" si="1167">AD419</f>
        <v>0</v>
      </c>
      <c r="AE420" s="411">
        <f t="shared" ref="AE420" si="1168">AE419</f>
        <v>0</v>
      </c>
      <c r="AF420" s="411">
        <f t="shared" ref="AF420" si="1169">AF419</f>
        <v>0</v>
      </c>
      <c r="AG420" s="411">
        <f t="shared" ref="AG420" si="1170">AG419</f>
        <v>0</v>
      </c>
      <c r="AH420" s="411">
        <f t="shared" ref="AH420" si="1171">AH419</f>
        <v>0</v>
      </c>
      <c r="AI420" s="411">
        <f t="shared" ref="AI420" si="1172">AI419</f>
        <v>0</v>
      </c>
      <c r="AJ420" s="411">
        <f t="shared" ref="AJ420" si="1173">AJ419</f>
        <v>0</v>
      </c>
      <c r="AK420" s="411">
        <f t="shared" ref="AK420" si="1174">AK419</f>
        <v>0</v>
      </c>
      <c r="AL420" s="411">
        <f t="shared" ref="AL420" si="1175">AL419</f>
        <v>0</v>
      </c>
      <c r="AM420" s="297"/>
    </row>
    <row r="421" spans="1:39" ht="15"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6"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t="15"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76">Z423</f>
        <v>0</v>
      </c>
      <c r="AA424" s="411">
        <f t="shared" ref="AA424" si="1177">AA423</f>
        <v>0</v>
      </c>
      <c r="AB424" s="411">
        <f t="shared" ref="AB424" si="1178">AB423</f>
        <v>0</v>
      </c>
      <c r="AC424" s="411">
        <f t="shared" ref="AC424" si="1179">AC423</f>
        <v>0</v>
      </c>
      <c r="AD424" s="411">
        <f t="shared" ref="AD424" si="1180">AD423</f>
        <v>0</v>
      </c>
      <c r="AE424" s="411">
        <f t="shared" ref="AE424" si="1181">AE423</f>
        <v>0</v>
      </c>
      <c r="AF424" s="411">
        <f t="shared" ref="AF424" si="1182">AF423</f>
        <v>0</v>
      </c>
      <c r="AG424" s="411">
        <f t="shared" ref="AG424" si="1183">AG423</f>
        <v>0</v>
      </c>
      <c r="AH424" s="411">
        <f t="shared" ref="AH424" si="1184">AH423</f>
        <v>0</v>
      </c>
      <c r="AI424" s="411">
        <f t="shared" ref="AI424" si="1185">AI423</f>
        <v>0</v>
      </c>
      <c r="AJ424" s="411">
        <f t="shared" ref="AJ424" si="1186">AJ423</f>
        <v>0</v>
      </c>
      <c r="AK424" s="411">
        <f t="shared" ref="AK424" si="1187">AK423</f>
        <v>0</v>
      </c>
      <c r="AL424" s="411">
        <f t="shared" ref="AL424" si="1188">AL423</f>
        <v>0</v>
      </c>
      <c r="AM424" s="311"/>
    </row>
    <row r="425" spans="1:39" ht="15"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89">Z426</f>
        <v>0</v>
      </c>
      <c r="AA427" s="411">
        <f t="shared" ref="AA427" si="1190">AA426</f>
        <v>0</v>
      </c>
      <c r="AB427" s="411">
        <f t="shared" ref="AB427" si="1191">AB426</f>
        <v>0</v>
      </c>
      <c r="AC427" s="411">
        <f t="shared" ref="AC427" si="1192">AC426</f>
        <v>0</v>
      </c>
      <c r="AD427" s="411">
        <f t="shared" ref="AD427" si="1193">AD426</f>
        <v>0</v>
      </c>
      <c r="AE427" s="411">
        <f t="shared" ref="AE427" si="1194">AE426</f>
        <v>0</v>
      </c>
      <c r="AF427" s="411">
        <f t="shared" ref="AF427" si="1195">AF426</f>
        <v>0</v>
      </c>
      <c r="AG427" s="411">
        <f t="shared" ref="AG427" si="1196">AG426</f>
        <v>0</v>
      </c>
      <c r="AH427" s="411">
        <f t="shared" ref="AH427" si="1197">AH426</f>
        <v>0</v>
      </c>
      <c r="AI427" s="411">
        <f t="shared" ref="AI427" si="1198">AI426</f>
        <v>0</v>
      </c>
      <c r="AJ427" s="411">
        <f t="shared" ref="AJ427" si="1199">AJ426</f>
        <v>0</v>
      </c>
      <c r="AK427" s="411">
        <f t="shared" ref="AK427" si="1200">AK426</f>
        <v>0</v>
      </c>
      <c r="AL427" s="411">
        <f t="shared" ref="AL427" si="1201">AL426</f>
        <v>0</v>
      </c>
      <c r="AM427" s="311"/>
    </row>
    <row r="428" spans="1:39" ht="15"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02">Z429</f>
        <v>0</v>
      </c>
      <c r="AA430" s="411">
        <f t="shared" ref="AA430" si="1203">AA429</f>
        <v>0</v>
      </c>
      <c r="AB430" s="411">
        <f t="shared" ref="AB430" si="1204">AB429</f>
        <v>0</v>
      </c>
      <c r="AC430" s="411">
        <f t="shared" ref="AC430" si="1205">AC429</f>
        <v>0</v>
      </c>
      <c r="AD430" s="411">
        <f t="shared" ref="AD430" si="1206">AD429</f>
        <v>0</v>
      </c>
      <c r="AE430" s="411">
        <f t="shared" ref="AE430" si="1207">AE429</f>
        <v>0</v>
      </c>
      <c r="AF430" s="411">
        <f t="shared" ref="AF430" si="1208">AF429</f>
        <v>0</v>
      </c>
      <c r="AG430" s="411">
        <f t="shared" ref="AG430" si="1209">AG429</f>
        <v>0</v>
      </c>
      <c r="AH430" s="411">
        <f t="shared" ref="AH430" si="1210">AH429</f>
        <v>0</v>
      </c>
      <c r="AI430" s="411">
        <f t="shared" ref="AI430" si="1211">AI429</f>
        <v>0</v>
      </c>
      <c r="AJ430" s="411">
        <f t="shared" ref="AJ430" si="1212">AJ429</f>
        <v>0</v>
      </c>
      <c r="AK430" s="411">
        <f t="shared" ref="AK430" si="1213">AK429</f>
        <v>0</v>
      </c>
      <c r="AL430" s="411">
        <f t="shared" ref="AL430" si="1214">AL429</f>
        <v>0</v>
      </c>
      <c r="AM430" s="311"/>
    </row>
    <row r="431" spans="1:39" ht="15"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5"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15">Z432</f>
        <v>0</v>
      </c>
      <c r="AA433" s="411">
        <f t="shared" ref="AA433" si="1216">AA432</f>
        <v>0</v>
      </c>
      <c r="AB433" s="411">
        <f t="shared" ref="AB433" si="1217">AB432</f>
        <v>0</v>
      </c>
      <c r="AC433" s="411">
        <f t="shared" ref="AC433" si="1218">AC432</f>
        <v>0</v>
      </c>
      <c r="AD433" s="411">
        <f t="shared" ref="AD433" si="1219">AD432</f>
        <v>0</v>
      </c>
      <c r="AE433" s="411">
        <f t="shared" ref="AE433" si="1220">AE432</f>
        <v>0</v>
      </c>
      <c r="AF433" s="411">
        <f t="shared" ref="AF433" si="1221">AF432</f>
        <v>0</v>
      </c>
      <c r="AG433" s="411">
        <f t="shared" ref="AG433" si="1222">AG432</f>
        <v>0</v>
      </c>
      <c r="AH433" s="411">
        <f t="shared" ref="AH433" si="1223">AH432</f>
        <v>0</v>
      </c>
      <c r="AI433" s="411">
        <f t="shared" ref="AI433" si="1224">AI432</f>
        <v>0</v>
      </c>
      <c r="AJ433" s="411">
        <f t="shared" ref="AJ433" si="1225">AJ432</f>
        <v>0</v>
      </c>
      <c r="AK433" s="411">
        <f t="shared" ref="AK433" si="1226">AK432</f>
        <v>0</v>
      </c>
      <c r="AL433" s="411">
        <f t="shared" ref="AL433" si="1227">AL432</f>
        <v>0</v>
      </c>
      <c r="AM433" s="311"/>
    </row>
    <row r="434" spans="1:39" ht="15"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5"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28">Z435</f>
        <v>0</v>
      </c>
      <c r="AA436" s="411">
        <f t="shared" ref="AA436" si="1229">AA435</f>
        <v>0</v>
      </c>
      <c r="AB436" s="411">
        <f t="shared" ref="AB436" si="1230">AB435</f>
        <v>0</v>
      </c>
      <c r="AC436" s="411">
        <f t="shared" ref="AC436" si="1231">AC435</f>
        <v>0</v>
      </c>
      <c r="AD436" s="411">
        <f t="shared" ref="AD436" si="1232">AD435</f>
        <v>0</v>
      </c>
      <c r="AE436" s="411">
        <f t="shared" ref="AE436" si="1233">AE435</f>
        <v>0</v>
      </c>
      <c r="AF436" s="411">
        <f t="shared" ref="AF436" si="1234">AF435</f>
        <v>0</v>
      </c>
      <c r="AG436" s="411">
        <f t="shared" ref="AG436" si="1235">AG435</f>
        <v>0</v>
      </c>
      <c r="AH436" s="411">
        <f t="shared" ref="AH436" si="1236">AH435</f>
        <v>0</v>
      </c>
      <c r="AI436" s="411">
        <f t="shared" ref="AI436" si="1237">AI435</f>
        <v>0</v>
      </c>
      <c r="AJ436" s="411">
        <f t="shared" ref="AJ436" si="1238">AJ435</f>
        <v>0</v>
      </c>
      <c r="AK436" s="411">
        <f t="shared" ref="AK436" si="1239">AK435</f>
        <v>0</v>
      </c>
      <c r="AL436" s="411">
        <f t="shared" ref="AL436" si="1240">AL435</f>
        <v>0</v>
      </c>
      <c r="AM436" s="311"/>
    </row>
    <row r="437" spans="1:39" ht="15"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6"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t="15"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41">Z439</f>
        <v>0</v>
      </c>
      <c r="AA440" s="411">
        <f t="shared" ref="AA440" si="1242">AA439</f>
        <v>0</v>
      </c>
      <c r="AB440" s="411">
        <f t="shared" ref="AB440" si="1243">AB439</f>
        <v>0</v>
      </c>
      <c r="AC440" s="411">
        <f t="shared" ref="AC440" si="1244">AC439</f>
        <v>0</v>
      </c>
      <c r="AD440" s="411">
        <f t="shared" ref="AD440" si="1245">AD439</f>
        <v>0</v>
      </c>
      <c r="AE440" s="411">
        <f t="shared" ref="AE440" si="1246">AE439</f>
        <v>0</v>
      </c>
      <c r="AF440" s="411">
        <f t="shared" ref="AF440" si="1247">AF439</f>
        <v>0</v>
      </c>
      <c r="AG440" s="411">
        <f t="shared" ref="AG440" si="1248">AG439</f>
        <v>0</v>
      </c>
      <c r="AH440" s="411">
        <f t="shared" ref="AH440" si="1249">AH439</f>
        <v>0</v>
      </c>
      <c r="AI440" s="411">
        <f t="shared" ref="AI440" si="1250">AI439</f>
        <v>0</v>
      </c>
      <c r="AJ440" s="411">
        <f t="shared" ref="AJ440" si="1251">AJ439</f>
        <v>0</v>
      </c>
      <c r="AK440" s="411">
        <f t="shared" ref="AK440" si="1252">AK439</f>
        <v>0</v>
      </c>
      <c r="AL440" s="411">
        <f t="shared" ref="AL440" si="1253">AL439</f>
        <v>0</v>
      </c>
      <c r="AM440" s="297"/>
    </row>
    <row r="441" spans="1:39" ht="15"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30"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t="15"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54">Z442</f>
        <v>0</v>
      </c>
      <c r="AA443" s="411">
        <f t="shared" ref="AA443" si="1255">AA442</f>
        <v>0</v>
      </c>
      <c r="AB443" s="411">
        <f t="shared" ref="AB443" si="1256">AB442</f>
        <v>0</v>
      </c>
      <c r="AC443" s="411">
        <f t="shared" ref="AC443" si="1257">AC442</f>
        <v>0</v>
      </c>
      <c r="AD443" s="411">
        <f t="shared" ref="AD443" si="1258">AD442</f>
        <v>0</v>
      </c>
      <c r="AE443" s="411">
        <f t="shared" ref="AE443" si="1259">AE442</f>
        <v>0</v>
      </c>
      <c r="AF443" s="411">
        <f t="shared" ref="AF443" si="1260">AF442</f>
        <v>0</v>
      </c>
      <c r="AG443" s="411">
        <f t="shared" ref="AG443" si="1261">AG442</f>
        <v>0</v>
      </c>
      <c r="AH443" s="411">
        <f t="shared" ref="AH443" si="1262">AH442</f>
        <v>0</v>
      </c>
      <c r="AI443" s="411">
        <f t="shared" ref="AI443" si="1263">AI442</f>
        <v>0</v>
      </c>
      <c r="AJ443" s="411">
        <f t="shared" ref="AJ443" si="1264">AJ442</f>
        <v>0</v>
      </c>
      <c r="AK443" s="411">
        <f t="shared" ref="AK443" si="1265">AK442</f>
        <v>0</v>
      </c>
      <c r="AL443" s="411">
        <f t="shared" ref="AL443" si="1266">AL442</f>
        <v>0</v>
      </c>
      <c r="AM443" s="297"/>
    </row>
    <row r="444" spans="1:39" ht="15"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5"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67">Z445</f>
        <v>0</v>
      </c>
      <c r="AA446" s="411">
        <f t="shared" ref="AA446" si="1268">AA445</f>
        <v>0</v>
      </c>
      <c r="AB446" s="411">
        <f t="shared" ref="AB446" si="1269">AB445</f>
        <v>0</v>
      </c>
      <c r="AC446" s="411">
        <f t="shared" ref="AC446" si="1270">AC445</f>
        <v>0</v>
      </c>
      <c r="AD446" s="411">
        <f t="shared" ref="AD446" si="1271">AD445</f>
        <v>0</v>
      </c>
      <c r="AE446" s="411">
        <f t="shared" ref="AE446" si="1272">AE445</f>
        <v>0</v>
      </c>
      <c r="AF446" s="411">
        <f t="shared" ref="AF446" si="1273">AF445</f>
        <v>0</v>
      </c>
      <c r="AG446" s="411">
        <f t="shared" ref="AG446" si="1274">AG445</f>
        <v>0</v>
      </c>
      <c r="AH446" s="411">
        <f t="shared" ref="AH446" si="1275">AH445</f>
        <v>0</v>
      </c>
      <c r="AI446" s="411">
        <f t="shared" ref="AI446" si="1276">AI445</f>
        <v>0</v>
      </c>
      <c r="AJ446" s="411">
        <f t="shared" ref="AJ446" si="1277">AJ445</f>
        <v>0</v>
      </c>
      <c r="AK446" s="411">
        <f t="shared" ref="AK446" si="1278">AK445</f>
        <v>0</v>
      </c>
      <c r="AL446" s="411">
        <f t="shared" ref="AL446" si="1279">AL445</f>
        <v>0</v>
      </c>
      <c r="AM446" s="306"/>
    </row>
    <row r="447" spans="1:39" ht="15"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6"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t="15"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t="15"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280">Z449</f>
        <v>0</v>
      </c>
      <c r="AA450" s="411">
        <f t="shared" ref="AA450" si="1281">AA449</f>
        <v>0</v>
      </c>
      <c r="AB450" s="411">
        <f t="shared" ref="AB450" si="1282">AB449</f>
        <v>0</v>
      </c>
      <c r="AC450" s="411">
        <f t="shared" ref="AC450" si="1283">AC449</f>
        <v>0</v>
      </c>
      <c r="AD450" s="411">
        <f t="shared" ref="AD450" si="1284">AD449</f>
        <v>0</v>
      </c>
      <c r="AE450" s="411">
        <f t="shared" ref="AE450" si="1285">AE449</f>
        <v>0</v>
      </c>
      <c r="AF450" s="411">
        <f t="shared" ref="AF450" si="1286">AF449</f>
        <v>0</v>
      </c>
      <c r="AG450" s="411">
        <f t="shared" ref="AG450" si="1287">AG449</f>
        <v>0</v>
      </c>
      <c r="AH450" s="411">
        <f t="shared" ref="AH450" si="1288">AH449</f>
        <v>0</v>
      </c>
      <c r="AI450" s="411">
        <f t="shared" ref="AI450" si="1289">AI449</f>
        <v>0</v>
      </c>
      <c r="AJ450" s="411">
        <f t="shared" ref="AJ450" si="1290">AJ449</f>
        <v>0</v>
      </c>
      <c r="AK450" s="411">
        <f t="shared" ref="AK450" si="1291">AK449</f>
        <v>0</v>
      </c>
      <c r="AL450" s="411">
        <f t="shared" ref="AL450" si="1292">AL449</f>
        <v>0</v>
      </c>
      <c r="AM450" s="297"/>
    </row>
    <row r="451" spans="1:40" ht="15"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5.6"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t="15"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t="15"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293">Z453</f>
        <v>0</v>
      </c>
      <c r="AA454" s="411">
        <f t="shared" si="1293"/>
        <v>0</v>
      </c>
      <c r="AB454" s="411">
        <f t="shared" si="1293"/>
        <v>0</v>
      </c>
      <c r="AC454" s="411">
        <f t="shared" si="1293"/>
        <v>0</v>
      </c>
      <c r="AD454" s="411">
        <f t="shared" si="1293"/>
        <v>0</v>
      </c>
      <c r="AE454" s="411">
        <f t="shared" si="1293"/>
        <v>0</v>
      </c>
      <c r="AF454" s="411">
        <f t="shared" si="1293"/>
        <v>0</v>
      </c>
      <c r="AG454" s="411">
        <f t="shared" si="1293"/>
        <v>0</v>
      </c>
      <c r="AH454" s="411">
        <f t="shared" si="1293"/>
        <v>0</v>
      </c>
      <c r="AI454" s="411">
        <f t="shared" si="1293"/>
        <v>0</v>
      </c>
      <c r="AJ454" s="411">
        <f t="shared" si="1293"/>
        <v>0</v>
      </c>
      <c r="AK454" s="411">
        <f t="shared" si="1293"/>
        <v>0</v>
      </c>
      <c r="AL454" s="411">
        <f t="shared" si="1293"/>
        <v>0</v>
      </c>
      <c r="AM454" s="297"/>
    </row>
    <row r="455" spans="1:40" ht="15"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t="15"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t="15"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294">Z456</f>
        <v>0</v>
      </c>
      <c r="AA457" s="411">
        <f t="shared" si="1294"/>
        <v>0</v>
      </c>
      <c r="AB457" s="411">
        <f t="shared" si="1294"/>
        <v>0</v>
      </c>
      <c r="AC457" s="411">
        <f t="shared" si="1294"/>
        <v>0</v>
      </c>
      <c r="AD457" s="411">
        <f t="shared" si="1294"/>
        <v>0</v>
      </c>
      <c r="AE457" s="411">
        <f t="shared" si="1294"/>
        <v>0</v>
      </c>
      <c r="AF457" s="411">
        <f t="shared" si="1294"/>
        <v>0</v>
      </c>
      <c r="AG457" s="411">
        <f t="shared" si="1294"/>
        <v>0</v>
      </c>
      <c r="AH457" s="411">
        <f t="shared" si="1294"/>
        <v>0</v>
      </c>
      <c r="AI457" s="411">
        <f t="shared" si="1294"/>
        <v>0</v>
      </c>
      <c r="AJ457" s="411">
        <f t="shared" si="1294"/>
        <v>0</v>
      </c>
      <c r="AK457" s="411">
        <f t="shared" si="1294"/>
        <v>0</v>
      </c>
      <c r="AL457" s="411">
        <f t="shared" si="1294"/>
        <v>0</v>
      </c>
      <c r="AM457" s="297"/>
    </row>
    <row r="458" spans="1:40" s="283" customFormat="1" ht="15"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6"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t="15"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295">Z460</f>
        <v>0</v>
      </c>
      <c r="AA461" s="411">
        <f t="shared" si="1295"/>
        <v>0</v>
      </c>
      <c r="AB461" s="411">
        <f t="shared" si="1295"/>
        <v>0</v>
      </c>
      <c r="AC461" s="411">
        <f t="shared" si="1295"/>
        <v>0</v>
      </c>
      <c r="AD461" s="411">
        <f t="shared" si="1295"/>
        <v>0</v>
      </c>
      <c r="AE461" s="411">
        <f t="shared" si="1295"/>
        <v>0</v>
      </c>
      <c r="AF461" s="411">
        <f t="shared" si="1295"/>
        <v>0</v>
      </c>
      <c r="AG461" s="411">
        <f t="shared" si="1295"/>
        <v>0</v>
      </c>
      <c r="AH461" s="411">
        <f t="shared" si="1295"/>
        <v>0</v>
      </c>
      <c r="AI461" s="411">
        <f t="shared" si="1295"/>
        <v>0</v>
      </c>
      <c r="AJ461" s="411">
        <f t="shared" si="1295"/>
        <v>0</v>
      </c>
      <c r="AK461" s="411">
        <f t="shared" si="1295"/>
        <v>0</v>
      </c>
      <c r="AL461" s="411">
        <f t="shared" si="1295"/>
        <v>0</v>
      </c>
      <c r="AM461" s="306"/>
    </row>
    <row r="462" spans="1:40" ht="15"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t="15"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296">Z463</f>
        <v>0</v>
      </c>
      <c r="AA464" s="411">
        <f t="shared" si="1296"/>
        <v>0</v>
      </c>
      <c r="AB464" s="411">
        <f t="shared" si="1296"/>
        <v>0</v>
      </c>
      <c r="AC464" s="411">
        <f t="shared" si="1296"/>
        <v>0</v>
      </c>
      <c r="AD464" s="411">
        <f t="shared" si="1296"/>
        <v>0</v>
      </c>
      <c r="AE464" s="411">
        <f t="shared" si="1296"/>
        <v>0</v>
      </c>
      <c r="AF464" s="411">
        <f t="shared" si="1296"/>
        <v>0</v>
      </c>
      <c r="AG464" s="411">
        <f t="shared" si="1296"/>
        <v>0</v>
      </c>
      <c r="AH464" s="411">
        <f t="shared" si="1296"/>
        <v>0</v>
      </c>
      <c r="AI464" s="411">
        <f t="shared" si="1296"/>
        <v>0</v>
      </c>
      <c r="AJ464" s="411">
        <f t="shared" si="1296"/>
        <v>0</v>
      </c>
      <c r="AK464" s="411">
        <f t="shared" si="1296"/>
        <v>0</v>
      </c>
      <c r="AL464" s="411">
        <f t="shared" si="1296"/>
        <v>0</v>
      </c>
      <c r="AM464" s="306"/>
    </row>
    <row r="465" spans="1:39" ht="15"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t="15"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297">Z466</f>
        <v>0</v>
      </c>
      <c r="AA467" s="411">
        <f t="shared" si="1297"/>
        <v>0</v>
      </c>
      <c r="AB467" s="411">
        <f t="shared" si="1297"/>
        <v>0</v>
      </c>
      <c r="AC467" s="411">
        <f t="shared" si="1297"/>
        <v>0</v>
      </c>
      <c r="AD467" s="411">
        <f t="shared" si="1297"/>
        <v>0</v>
      </c>
      <c r="AE467" s="411">
        <f t="shared" si="1297"/>
        <v>0</v>
      </c>
      <c r="AF467" s="411">
        <f t="shared" si="1297"/>
        <v>0</v>
      </c>
      <c r="AG467" s="411">
        <f t="shared" si="1297"/>
        <v>0</v>
      </c>
      <c r="AH467" s="411">
        <f t="shared" si="1297"/>
        <v>0</v>
      </c>
      <c r="AI467" s="411">
        <f t="shared" si="1297"/>
        <v>0</v>
      </c>
      <c r="AJ467" s="411">
        <f t="shared" si="1297"/>
        <v>0</v>
      </c>
      <c r="AK467" s="411">
        <f t="shared" si="1297"/>
        <v>0</v>
      </c>
      <c r="AL467" s="411">
        <f t="shared" si="1297"/>
        <v>0</v>
      </c>
      <c r="AM467" s="297"/>
    </row>
    <row r="468" spans="1:39" ht="15"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5"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298">Y469</f>
        <v>0</v>
      </c>
      <c r="Z470" s="411">
        <f t="shared" si="1298"/>
        <v>0</v>
      </c>
      <c r="AA470" s="411">
        <f t="shared" si="1298"/>
        <v>0</v>
      </c>
      <c r="AB470" s="411">
        <f t="shared" si="1298"/>
        <v>0</v>
      </c>
      <c r="AC470" s="411">
        <f t="shared" si="1298"/>
        <v>0</v>
      </c>
      <c r="AD470" s="411">
        <f t="shared" si="1298"/>
        <v>0</v>
      </c>
      <c r="AE470" s="411">
        <f t="shared" si="1298"/>
        <v>0</v>
      </c>
      <c r="AF470" s="411">
        <f t="shared" si="1298"/>
        <v>0</v>
      </c>
      <c r="AG470" s="411">
        <f t="shared" si="1298"/>
        <v>0</v>
      </c>
      <c r="AH470" s="411">
        <f t="shared" si="1298"/>
        <v>0</v>
      </c>
      <c r="AI470" s="411">
        <f t="shared" si="1298"/>
        <v>0</v>
      </c>
      <c r="AJ470" s="411">
        <f t="shared" si="1298"/>
        <v>0</v>
      </c>
      <c r="AK470" s="411">
        <f t="shared" si="1298"/>
        <v>0</v>
      </c>
      <c r="AL470" s="411">
        <f t="shared" si="1298"/>
        <v>0</v>
      </c>
      <c r="AM470" s="306"/>
    </row>
    <row r="471" spans="1:39" ht="15.6"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6"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6"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5" outlineLevel="1">
      <c r="A474" s="532">
        <v>21</v>
      </c>
      <c r="B474" s="428" t="s">
        <v>113</v>
      </c>
      <c r="C474" s="291" t="s">
        <v>25</v>
      </c>
      <c r="D474" s="295">
        <v>1502852.7667727473</v>
      </c>
      <c r="E474" s="295">
        <v>1209588</v>
      </c>
      <c r="F474" s="295">
        <v>1209588</v>
      </c>
      <c r="G474" s="295">
        <v>1209588</v>
      </c>
      <c r="H474" s="295">
        <v>1209588</v>
      </c>
      <c r="I474" s="295">
        <v>1209588</v>
      </c>
      <c r="J474" s="295">
        <v>1209588</v>
      </c>
      <c r="K474" s="295">
        <v>1209576</v>
      </c>
      <c r="L474" s="295">
        <v>1209576</v>
      </c>
      <c r="M474" s="295">
        <v>1206577</v>
      </c>
      <c r="N474" s="291"/>
      <c r="O474" s="295">
        <v>104</v>
      </c>
      <c r="P474" s="295">
        <v>85</v>
      </c>
      <c r="Q474" s="295">
        <v>85</v>
      </c>
      <c r="R474" s="295">
        <v>85</v>
      </c>
      <c r="S474" s="295">
        <v>85</v>
      </c>
      <c r="T474" s="295">
        <v>85</v>
      </c>
      <c r="U474" s="295">
        <v>85</v>
      </c>
      <c r="V474" s="295">
        <v>85</v>
      </c>
      <c r="W474" s="295">
        <v>85</v>
      </c>
      <c r="X474" s="295">
        <v>84</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308</v>
      </c>
      <c r="C475" s="340" t="s">
        <v>745</v>
      </c>
      <c r="D475" s="295">
        <v>2108.0830824310674</v>
      </c>
      <c r="E475" s="295">
        <f>D475+($G475-$D475)/3</f>
        <v>2102.3887216207117</v>
      </c>
      <c r="F475" s="295">
        <f>E475+($G475-$D475)/3</f>
        <v>2096.6943608103561</v>
      </c>
      <c r="G475" s="295">
        <v>2091</v>
      </c>
      <c r="H475" s="295"/>
      <c r="I475" s="295"/>
      <c r="J475" s="295"/>
      <c r="K475" s="295"/>
      <c r="L475" s="295"/>
      <c r="M475" s="295"/>
      <c r="N475" s="291"/>
      <c r="O475" s="295">
        <v>0.1458829803026096</v>
      </c>
      <c r="P475" s="295"/>
      <c r="Q475" s="295"/>
      <c r="R475" s="295"/>
      <c r="S475" s="295"/>
      <c r="T475" s="295"/>
      <c r="U475" s="295"/>
      <c r="V475" s="295"/>
      <c r="W475" s="295"/>
      <c r="X475" s="295"/>
      <c r="Y475" s="411">
        <f>Y474</f>
        <v>1</v>
      </c>
      <c r="Z475" s="411">
        <f t="shared" ref="Z475" si="1299">Z474</f>
        <v>0</v>
      </c>
      <c r="AA475" s="411">
        <f t="shared" ref="AA475" si="1300">AA474</f>
        <v>0</v>
      </c>
      <c r="AB475" s="411">
        <f t="shared" ref="AB475" si="1301">AB474</f>
        <v>0</v>
      </c>
      <c r="AC475" s="411">
        <f t="shared" ref="AC475" si="1302">AC474</f>
        <v>0</v>
      </c>
      <c r="AD475" s="411">
        <f t="shared" ref="AD475" si="1303">AD474</f>
        <v>0</v>
      </c>
      <c r="AE475" s="411">
        <f t="shared" ref="AE475" si="1304">AE474</f>
        <v>0</v>
      </c>
      <c r="AF475" s="411">
        <f t="shared" ref="AF475" si="1305">AF474</f>
        <v>0</v>
      </c>
      <c r="AG475" s="411">
        <f t="shared" ref="AG475" si="1306">AG474</f>
        <v>0</v>
      </c>
      <c r="AH475" s="411">
        <f t="shared" ref="AH475" si="1307">AH474</f>
        <v>0</v>
      </c>
      <c r="AI475" s="411">
        <f t="shared" ref="AI475" si="1308">AI474</f>
        <v>0</v>
      </c>
      <c r="AJ475" s="411">
        <f t="shared" ref="AJ475" si="1309">AJ474</f>
        <v>0</v>
      </c>
      <c r="AK475" s="411">
        <f t="shared" ref="AK475" si="1310">AK474</f>
        <v>0</v>
      </c>
      <c r="AL475" s="411">
        <f t="shared" ref="AL475" si="1311">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2"/>
      <c r="B477" s="428" t="s">
        <v>712</v>
      </c>
      <c r="C477" s="291" t="s">
        <v>25</v>
      </c>
      <c r="D477" s="295">
        <v>1415566.3826717921</v>
      </c>
      <c r="E477" s="295">
        <v>1025137</v>
      </c>
      <c r="F477" s="295">
        <v>1025137</v>
      </c>
      <c r="G477" s="295">
        <v>1025137</v>
      </c>
      <c r="H477" s="295">
        <v>1025137</v>
      </c>
      <c r="I477" s="295">
        <v>1025137</v>
      </c>
      <c r="J477" s="295">
        <v>1025137</v>
      </c>
      <c r="K477" s="295">
        <v>1025117</v>
      </c>
      <c r="L477" s="295">
        <v>1025117</v>
      </c>
      <c r="M477" s="295">
        <v>1025117</v>
      </c>
      <c r="N477" s="291"/>
      <c r="O477" s="295">
        <v>97</v>
      </c>
      <c r="P477" s="295">
        <v>71</v>
      </c>
      <c r="Q477" s="295">
        <v>71</v>
      </c>
      <c r="R477" s="295">
        <v>71</v>
      </c>
      <c r="S477" s="295">
        <v>71</v>
      </c>
      <c r="T477" s="295">
        <v>71</v>
      </c>
      <c r="U477" s="295">
        <v>71</v>
      </c>
      <c r="V477" s="295">
        <v>71</v>
      </c>
      <c r="W477" s="295">
        <v>71</v>
      </c>
      <c r="X477" s="295">
        <v>71</v>
      </c>
      <c r="Y477" s="410">
        <v>1</v>
      </c>
      <c r="Z477" s="410"/>
      <c r="AA477" s="410"/>
      <c r="AB477" s="410"/>
      <c r="AC477" s="410"/>
      <c r="AD477" s="410"/>
      <c r="AE477" s="410"/>
      <c r="AF477" s="410"/>
      <c r="AG477" s="410"/>
      <c r="AH477" s="410"/>
      <c r="AI477" s="410"/>
      <c r="AJ477" s="410"/>
      <c r="AK477" s="410"/>
      <c r="AL477" s="410"/>
      <c r="AM477" s="296">
        <f>SUM(Y477:AL477)</f>
        <v>1</v>
      </c>
    </row>
    <row r="478" spans="1:39" ht="15"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L478" si="1312">Z477</f>
        <v>0</v>
      </c>
      <c r="AA478" s="411">
        <f t="shared" si="1312"/>
        <v>0</v>
      </c>
      <c r="AB478" s="411">
        <f t="shared" si="1312"/>
        <v>0</v>
      </c>
      <c r="AC478" s="411">
        <f t="shared" si="1312"/>
        <v>0</v>
      </c>
      <c r="AD478" s="411">
        <f t="shared" si="1312"/>
        <v>0</v>
      </c>
      <c r="AE478" s="411">
        <f t="shared" si="1312"/>
        <v>0</v>
      </c>
      <c r="AF478" s="411">
        <f t="shared" si="1312"/>
        <v>0</v>
      </c>
      <c r="AG478" s="411">
        <f t="shared" si="1312"/>
        <v>0</v>
      </c>
      <c r="AH478" s="411">
        <f t="shared" si="1312"/>
        <v>0</v>
      </c>
      <c r="AI478" s="411">
        <f t="shared" si="1312"/>
        <v>0</v>
      </c>
      <c r="AJ478" s="411">
        <f t="shared" si="1312"/>
        <v>0</v>
      </c>
      <c r="AK478" s="411">
        <f t="shared" si="1312"/>
        <v>0</v>
      </c>
      <c r="AL478" s="411">
        <f t="shared" si="1312"/>
        <v>0</v>
      </c>
      <c r="AM478" s="306"/>
    </row>
    <row r="479" spans="1:39" ht="15"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22</v>
      </c>
      <c r="B480" s="428" t="s">
        <v>114</v>
      </c>
      <c r="C480" s="291" t="s">
        <v>25</v>
      </c>
      <c r="D480" s="295">
        <v>209367.81500000035</v>
      </c>
      <c r="E480" s="295">
        <v>209368</v>
      </c>
      <c r="F480" s="295">
        <v>209368</v>
      </c>
      <c r="G480" s="295">
        <v>209368</v>
      </c>
      <c r="H480" s="295">
        <v>209368</v>
      </c>
      <c r="I480" s="295">
        <v>209368</v>
      </c>
      <c r="J480" s="295">
        <v>209368</v>
      </c>
      <c r="K480" s="295">
        <v>209368</v>
      </c>
      <c r="L480" s="295">
        <v>209368</v>
      </c>
      <c r="M480" s="295">
        <v>209368</v>
      </c>
      <c r="N480" s="291"/>
      <c r="O480" s="295">
        <v>60</v>
      </c>
      <c r="P480" s="295">
        <v>60</v>
      </c>
      <c r="Q480" s="295">
        <v>60</v>
      </c>
      <c r="R480" s="295">
        <v>60</v>
      </c>
      <c r="S480" s="295">
        <v>60</v>
      </c>
      <c r="T480" s="295">
        <v>60</v>
      </c>
      <c r="U480" s="295">
        <v>60</v>
      </c>
      <c r="V480" s="295">
        <v>60</v>
      </c>
      <c r="W480" s="295">
        <v>60</v>
      </c>
      <c r="X480" s="295">
        <v>60</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308</v>
      </c>
      <c r="C481" s="340" t="s">
        <v>745</v>
      </c>
      <c r="D481" s="295">
        <v>17969.060460762201</v>
      </c>
      <c r="E481" s="295">
        <f>D481+($G481-$D481)/3</f>
        <v>17969.040307174801</v>
      </c>
      <c r="F481" s="295">
        <f>E481+($G481-$D481)/3</f>
        <v>17969.0201535874</v>
      </c>
      <c r="G481" s="295">
        <v>17969</v>
      </c>
      <c r="H481" s="295"/>
      <c r="I481" s="295"/>
      <c r="J481" s="295"/>
      <c r="K481" s="295"/>
      <c r="L481" s="295"/>
      <c r="M481" s="295"/>
      <c r="N481" s="291"/>
      <c r="O481" s="295">
        <v>5.1495194122636772</v>
      </c>
      <c r="P481" s="295"/>
      <c r="Q481" s="295"/>
      <c r="R481" s="295"/>
      <c r="S481" s="295"/>
      <c r="T481" s="295"/>
      <c r="U481" s="295"/>
      <c r="V481" s="295"/>
      <c r="W481" s="295"/>
      <c r="X481" s="295"/>
      <c r="Y481" s="411">
        <f>Y480</f>
        <v>1</v>
      </c>
      <c r="Z481" s="411">
        <f t="shared" ref="Z481" si="1313">Z480</f>
        <v>0</v>
      </c>
      <c r="AA481" s="411">
        <f t="shared" ref="AA481" si="1314">AA480</f>
        <v>0</v>
      </c>
      <c r="AB481" s="411">
        <f t="shared" ref="AB481" si="1315">AB480</f>
        <v>0</v>
      </c>
      <c r="AC481" s="411">
        <f t="shared" ref="AC481" si="1316">AC480</f>
        <v>0</v>
      </c>
      <c r="AD481" s="411">
        <f t="shared" ref="AD481" si="1317">AD480</f>
        <v>0</v>
      </c>
      <c r="AE481" s="411">
        <f t="shared" ref="AE481" si="1318">AE480</f>
        <v>0</v>
      </c>
      <c r="AF481" s="411">
        <f t="shared" ref="AF481" si="1319">AF480</f>
        <v>0</v>
      </c>
      <c r="AG481" s="411">
        <f t="shared" ref="AG481" si="1320">AG480</f>
        <v>0</v>
      </c>
      <c r="AH481" s="411">
        <f t="shared" ref="AH481" si="1321">AH480</f>
        <v>0</v>
      </c>
      <c r="AI481" s="411">
        <f t="shared" ref="AI481" si="1322">AI480</f>
        <v>0</v>
      </c>
      <c r="AJ481" s="411">
        <f t="shared" ref="AJ481" si="1323">AJ480</f>
        <v>0</v>
      </c>
      <c r="AK481" s="411">
        <f t="shared" ref="AK481" si="1324">AK480</f>
        <v>0</v>
      </c>
      <c r="AL481" s="411">
        <f t="shared" ref="AL481" si="1325">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23</v>
      </c>
      <c r="B483" s="428" t="s">
        <v>115</v>
      </c>
      <c r="C483" s="291" t="s">
        <v>25</v>
      </c>
      <c r="D483" s="295">
        <v>26111.736199999999</v>
      </c>
      <c r="E483" s="295">
        <v>26112</v>
      </c>
      <c r="F483" s="295">
        <v>26112</v>
      </c>
      <c r="G483" s="295">
        <v>26112</v>
      </c>
      <c r="H483" s="295">
        <v>26112</v>
      </c>
      <c r="I483" s="295">
        <v>26112</v>
      </c>
      <c r="J483" s="295">
        <v>26112</v>
      </c>
      <c r="K483" s="295">
        <v>26112</v>
      </c>
      <c r="L483" s="295">
        <v>26112</v>
      </c>
      <c r="M483" s="295">
        <v>26112</v>
      </c>
      <c r="N483" s="291"/>
      <c r="O483" s="295">
        <v>12</v>
      </c>
      <c r="P483" s="295">
        <v>12</v>
      </c>
      <c r="Q483" s="295">
        <v>12</v>
      </c>
      <c r="R483" s="295">
        <v>12</v>
      </c>
      <c r="S483" s="295">
        <v>12</v>
      </c>
      <c r="T483" s="295">
        <v>12</v>
      </c>
      <c r="U483" s="295">
        <v>12</v>
      </c>
      <c r="V483" s="295">
        <v>12</v>
      </c>
      <c r="W483" s="295">
        <v>12</v>
      </c>
      <c r="X483" s="295">
        <v>12</v>
      </c>
      <c r="Y483" s="410">
        <v>1</v>
      </c>
      <c r="Z483" s="410"/>
      <c r="AA483" s="410"/>
      <c r="AB483" s="410"/>
      <c r="AC483" s="410"/>
      <c r="AD483" s="410"/>
      <c r="AE483" s="410"/>
      <c r="AF483" s="410"/>
      <c r="AG483" s="410"/>
      <c r="AH483" s="410"/>
      <c r="AI483" s="410"/>
      <c r="AJ483" s="410"/>
      <c r="AK483" s="410"/>
      <c r="AL483" s="410"/>
      <c r="AM483" s="296">
        <f>SUM(Y483:AL483)</f>
        <v>1</v>
      </c>
    </row>
    <row r="484" spans="1:39" ht="15" outlineLevel="1">
      <c r="A484" s="532"/>
      <c r="B484" s="431" t="s">
        <v>308</v>
      </c>
      <c r="C484" s="340" t="s">
        <v>745</v>
      </c>
      <c r="D484" s="295">
        <v>42271.115592811708</v>
      </c>
      <c r="E484" s="295">
        <f>D484+($G484-$D484)/3</f>
        <v>42271.077061874472</v>
      </c>
      <c r="F484" s="295">
        <f>E484+($G484-$D484)/3</f>
        <v>42271.038530937236</v>
      </c>
      <c r="G484" s="295">
        <v>42271</v>
      </c>
      <c r="H484" s="295"/>
      <c r="I484" s="295"/>
      <c r="J484" s="295"/>
      <c r="K484" s="295"/>
      <c r="L484" s="295"/>
      <c r="M484" s="295"/>
      <c r="N484" s="291"/>
      <c r="O484" s="295">
        <v>19.426260407522825</v>
      </c>
      <c r="P484" s="295"/>
      <c r="Q484" s="295"/>
      <c r="R484" s="295"/>
      <c r="S484" s="295"/>
      <c r="T484" s="295"/>
      <c r="U484" s="295"/>
      <c r="V484" s="295"/>
      <c r="W484" s="295"/>
      <c r="X484" s="295"/>
      <c r="Y484" s="411">
        <f>Y483</f>
        <v>1</v>
      </c>
      <c r="Z484" s="411">
        <f t="shared" ref="Z484" si="1326">Z483</f>
        <v>0</v>
      </c>
      <c r="AA484" s="411">
        <f t="shared" ref="AA484" si="1327">AA483</f>
        <v>0</v>
      </c>
      <c r="AB484" s="411">
        <f t="shared" ref="AB484" si="1328">AB483</f>
        <v>0</v>
      </c>
      <c r="AC484" s="411">
        <f t="shared" ref="AC484" si="1329">AC483</f>
        <v>0</v>
      </c>
      <c r="AD484" s="411">
        <f t="shared" ref="AD484" si="1330">AD483</f>
        <v>0</v>
      </c>
      <c r="AE484" s="411">
        <f t="shared" ref="AE484" si="1331">AE483</f>
        <v>0</v>
      </c>
      <c r="AF484" s="411">
        <f t="shared" ref="AF484" si="1332">AF483</f>
        <v>0</v>
      </c>
      <c r="AG484" s="411">
        <f t="shared" ref="AG484" si="1333">AG483</f>
        <v>0</v>
      </c>
      <c r="AH484" s="411">
        <f t="shared" ref="AH484" si="1334">AH483</f>
        <v>0</v>
      </c>
      <c r="AI484" s="411">
        <f t="shared" ref="AI484" si="1335">AI483</f>
        <v>0</v>
      </c>
      <c r="AJ484" s="411">
        <f t="shared" ref="AJ484" si="1336">AJ483</f>
        <v>0</v>
      </c>
      <c r="AK484" s="411">
        <f t="shared" ref="AK484" si="1337">AK483</f>
        <v>0</v>
      </c>
      <c r="AL484" s="411">
        <f t="shared" ref="AL484" si="1338">AL483</f>
        <v>0</v>
      </c>
      <c r="AM484" s="306"/>
    </row>
    <row r="485" spans="1:39" ht="15" outlineLevel="1">
      <c r="A485" s="532"/>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15" outlineLevel="1">
      <c r="A486" s="532">
        <v>24</v>
      </c>
      <c r="B486" s="428" t="s">
        <v>116</v>
      </c>
      <c r="C486" s="291" t="s">
        <v>25</v>
      </c>
      <c r="D486" s="295">
        <v>10664.071843900001</v>
      </c>
      <c r="E486" s="295">
        <v>10664</v>
      </c>
      <c r="F486" s="295">
        <v>10664</v>
      </c>
      <c r="G486" s="295">
        <v>10664</v>
      </c>
      <c r="H486" s="295">
        <v>10664</v>
      </c>
      <c r="I486" s="295">
        <v>10664</v>
      </c>
      <c r="J486" s="295">
        <v>10664</v>
      </c>
      <c r="K486" s="295">
        <v>10664</v>
      </c>
      <c r="L486" s="295">
        <v>10664</v>
      </c>
      <c r="M486" s="295">
        <v>10664</v>
      </c>
      <c r="N486" s="291"/>
      <c r="O486" s="295">
        <v>3</v>
      </c>
      <c r="P486" s="295">
        <v>3</v>
      </c>
      <c r="Q486" s="295">
        <v>3</v>
      </c>
      <c r="R486" s="295">
        <v>3</v>
      </c>
      <c r="S486" s="295">
        <v>3</v>
      </c>
      <c r="T486" s="295">
        <v>3</v>
      </c>
      <c r="U486" s="295">
        <v>3</v>
      </c>
      <c r="V486" s="295">
        <v>3</v>
      </c>
      <c r="W486" s="295">
        <v>3</v>
      </c>
      <c r="X486" s="295">
        <v>3</v>
      </c>
      <c r="Y486" s="410">
        <v>1</v>
      </c>
      <c r="Z486" s="410"/>
      <c r="AA486" s="410"/>
      <c r="AB486" s="410"/>
      <c r="AC486" s="410"/>
      <c r="AD486" s="410"/>
      <c r="AE486" s="410"/>
      <c r="AF486" s="410"/>
      <c r="AG486" s="410"/>
      <c r="AH486" s="410"/>
      <c r="AI486" s="410"/>
      <c r="AJ486" s="410"/>
      <c r="AK486" s="410"/>
      <c r="AL486" s="410"/>
      <c r="AM486" s="296">
        <f>SUM(Y486:AL486)</f>
        <v>1</v>
      </c>
    </row>
    <row r="487" spans="1:39" ht="15" outlineLevel="1">
      <c r="A487" s="532"/>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f>Y486</f>
        <v>1</v>
      </c>
      <c r="Z487" s="411">
        <f t="shared" ref="Z487" si="1339">Z486</f>
        <v>0</v>
      </c>
      <c r="AA487" s="411">
        <f t="shared" ref="AA487" si="1340">AA486</f>
        <v>0</v>
      </c>
      <c r="AB487" s="411">
        <f t="shared" ref="AB487" si="1341">AB486</f>
        <v>0</v>
      </c>
      <c r="AC487" s="411">
        <f t="shared" ref="AC487" si="1342">AC486</f>
        <v>0</v>
      </c>
      <c r="AD487" s="411">
        <f t="shared" ref="AD487" si="1343">AD486</f>
        <v>0</v>
      </c>
      <c r="AE487" s="411">
        <f t="shared" ref="AE487" si="1344">AE486</f>
        <v>0</v>
      </c>
      <c r="AF487" s="411">
        <f t="shared" ref="AF487" si="1345">AF486</f>
        <v>0</v>
      </c>
      <c r="AG487" s="411">
        <f t="shared" ref="AG487" si="1346">AG486</f>
        <v>0</v>
      </c>
      <c r="AH487" s="411">
        <f t="shared" ref="AH487" si="1347">AH486</f>
        <v>0</v>
      </c>
      <c r="AI487" s="411">
        <f t="shared" ref="AI487" si="1348">AI486</f>
        <v>0</v>
      </c>
      <c r="AJ487" s="411">
        <f t="shared" ref="AJ487" si="1349">AJ486</f>
        <v>0</v>
      </c>
      <c r="AK487" s="411">
        <f t="shared" ref="AK487" si="1350">AK486</f>
        <v>0</v>
      </c>
      <c r="AL487" s="411">
        <f t="shared" ref="AL487" si="1351">AL486</f>
        <v>0</v>
      </c>
      <c r="AM487" s="306"/>
    </row>
    <row r="488" spans="1:39" ht="15" outlineLevel="1">
      <c r="A488" s="532"/>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15.6" outlineLevel="1">
      <c r="A489" s="532"/>
      <c r="B489" s="504" t="s">
        <v>499</v>
      </c>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outlineLevel="1">
      <c r="A490" s="532">
        <v>25</v>
      </c>
      <c r="B490" s="428" t="s">
        <v>117</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52">Z490</f>
        <v>0</v>
      </c>
      <c r="AA491" s="411">
        <f t="shared" ref="AA491" si="1353">AA490</f>
        <v>0</v>
      </c>
      <c r="AB491" s="411">
        <f t="shared" ref="AB491" si="1354">AB490</f>
        <v>0</v>
      </c>
      <c r="AC491" s="411">
        <f t="shared" ref="AC491" si="1355">AC490</f>
        <v>0</v>
      </c>
      <c r="AD491" s="411">
        <f t="shared" ref="AD491" si="1356">AD490</f>
        <v>0</v>
      </c>
      <c r="AE491" s="411">
        <f t="shared" ref="AE491" si="1357">AE490</f>
        <v>0</v>
      </c>
      <c r="AF491" s="411">
        <f t="shared" ref="AF491" si="1358">AF490</f>
        <v>0</v>
      </c>
      <c r="AG491" s="411">
        <f t="shared" ref="AG491" si="1359">AG490</f>
        <v>0</v>
      </c>
      <c r="AH491" s="411">
        <f t="shared" ref="AH491" si="1360">AH490</f>
        <v>0</v>
      </c>
      <c r="AI491" s="411">
        <f t="shared" ref="AI491" si="1361">AI490</f>
        <v>0</v>
      </c>
      <c r="AJ491" s="411">
        <f t="shared" ref="AJ491" si="1362">AJ490</f>
        <v>0</v>
      </c>
      <c r="AK491" s="411">
        <f t="shared" ref="AK491" si="1363">AK490</f>
        <v>0</v>
      </c>
      <c r="AL491" s="411">
        <f t="shared" ref="AL491" si="1364">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 outlineLevel="1">
      <c r="A493" s="532">
        <v>26</v>
      </c>
      <c r="B493" s="428" t="s">
        <v>118</v>
      </c>
      <c r="C493" s="291" t="s">
        <v>25</v>
      </c>
      <c r="D493" s="295">
        <v>3870545.7428333499</v>
      </c>
      <c r="E493" s="295">
        <v>3947818</v>
      </c>
      <c r="F493" s="295">
        <v>3947818</v>
      </c>
      <c r="G493" s="295">
        <v>3947818</v>
      </c>
      <c r="H493" s="295">
        <v>3947818</v>
      </c>
      <c r="I493" s="295">
        <v>3917033</v>
      </c>
      <c r="J493" s="295">
        <v>3917033</v>
      </c>
      <c r="K493" s="295">
        <v>3917033</v>
      </c>
      <c r="L493" s="295">
        <v>3915617</v>
      </c>
      <c r="M493" s="295">
        <v>3915617</v>
      </c>
      <c r="N493" s="295">
        <v>12</v>
      </c>
      <c r="O493" s="295">
        <v>880</v>
      </c>
      <c r="P493" s="295">
        <v>913</v>
      </c>
      <c r="Q493" s="295">
        <v>913</v>
      </c>
      <c r="R493" s="295">
        <v>913</v>
      </c>
      <c r="S493" s="295">
        <v>913</v>
      </c>
      <c r="T493" s="295">
        <v>908</v>
      </c>
      <c r="U493" s="295">
        <v>908</v>
      </c>
      <c r="V493" s="295">
        <v>908</v>
      </c>
      <c r="W493" s="295">
        <v>908</v>
      </c>
      <c r="X493" s="295">
        <v>908</v>
      </c>
      <c r="Y493" s="426">
        <v>0</v>
      </c>
      <c r="Z493" s="426">
        <v>9.5619351975512787E-2</v>
      </c>
      <c r="AA493" s="426">
        <v>6.7573665125464588E-2</v>
      </c>
      <c r="AB493" s="426">
        <v>3.3361183840630436E-2</v>
      </c>
      <c r="AC493" s="426">
        <v>0.8579295976721848</v>
      </c>
      <c r="AD493" s="426">
        <v>0</v>
      </c>
      <c r="AE493" s="410"/>
      <c r="AF493" s="415"/>
      <c r="AG493" s="415"/>
      <c r="AH493" s="415"/>
      <c r="AI493" s="415"/>
      <c r="AJ493" s="415"/>
      <c r="AK493" s="415"/>
      <c r="AL493" s="415"/>
      <c r="AM493" s="296">
        <f>SUM(Y493:AL493)</f>
        <v>1.0544837986137927</v>
      </c>
    </row>
    <row r="494" spans="1:39" ht="15" outlineLevel="1">
      <c r="A494" s="532"/>
      <c r="B494" s="768" t="s">
        <v>816</v>
      </c>
      <c r="C494" s="291"/>
      <c r="D494" s="753">
        <f>-'8.  Streetlighting'!E26</f>
        <v>-187637.41082164331</v>
      </c>
      <c r="E494" s="753">
        <f>D494</f>
        <v>-187637.41082164331</v>
      </c>
      <c r="F494" s="753">
        <f t="shared" ref="F494:G494" si="1365">E494</f>
        <v>-187637.41082164331</v>
      </c>
      <c r="G494" s="753">
        <f t="shared" si="1365"/>
        <v>-187637.41082164331</v>
      </c>
      <c r="H494" s="295"/>
      <c r="I494" s="295"/>
      <c r="J494" s="295"/>
      <c r="K494" s="295"/>
      <c r="L494" s="295"/>
      <c r="M494" s="295"/>
      <c r="N494" s="295"/>
      <c r="O494" s="295"/>
      <c r="P494" s="295"/>
      <c r="Q494" s="295"/>
      <c r="R494" s="295"/>
      <c r="S494" s="295"/>
      <c r="T494" s="295"/>
      <c r="U494" s="295"/>
      <c r="V494" s="295"/>
      <c r="W494" s="295"/>
      <c r="X494" s="295"/>
      <c r="Y494" s="426"/>
      <c r="Z494" s="426"/>
      <c r="AA494" s="426"/>
      <c r="AB494" s="426"/>
      <c r="AC494" s="426"/>
      <c r="AD494" s="426"/>
      <c r="AE494" s="410"/>
      <c r="AF494" s="415"/>
      <c r="AG494" s="415"/>
      <c r="AH494" s="415"/>
      <c r="AI494" s="415"/>
      <c r="AJ494" s="415"/>
      <c r="AK494" s="415"/>
      <c r="AL494" s="415"/>
      <c r="AM494" s="296"/>
    </row>
    <row r="495" spans="1:39" ht="15" outlineLevel="1">
      <c r="A495" s="532"/>
      <c r="B495" s="431" t="s">
        <v>308</v>
      </c>
      <c r="C495" s="340" t="s">
        <v>745</v>
      </c>
      <c r="D495" s="295">
        <v>590451.35974069685</v>
      </c>
      <c r="E495" s="295">
        <f>D495+($G495-$D495)/3</f>
        <v>589478.23982713127</v>
      </c>
      <c r="F495" s="295">
        <f>E495+($G495-$D495)/3</f>
        <v>588505.11991356569</v>
      </c>
      <c r="G495" s="295">
        <v>587532</v>
      </c>
      <c r="H495" s="295"/>
      <c r="I495" s="295"/>
      <c r="J495" s="295"/>
      <c r="K495" s="295"/>
      <c r="L495" s="295"/>
      <c r="M495" s="295"/>
      <c r="N495" s="295">
        <f>N493</f>
        <v>12</v>
      </c>
      <c r="O495" s="295">
        <f>O493/D493*D495</f>
        <v>134.24391057356507</v>
      </c>
      <c r="P495" s="295">
        <f>P493/E493*E495</f>
        <v>136.32686029654124</v>
      </c>
      <c r="Q495" s="295">
        <f>Q493/F493*F495</f>
        <v>136.10180977975315</v>
      </c>
      <c r="R495" s="295">
        <f>R493/G493*G495</f>
        <v>135.87675926296501</v>
      </c>
      <c r="S495" s="295">
        <f>S493/H493*H495</f>
        <v>0</v>
      </c>
      <c r="T495" s="295"/>
      <c r="U495" s="295"/>
      <c r="V495" s="295"/>
      <c r="W495" s="295"/>
      <c r="X495" s="295"/>
      <c r="Y495" s="426">
        <v>0</v>
      </c>
      <c r="Z495" s="426">
        <v>6.3908467649490222E-2</v>
      </c>
      <c r="AA495" s="426">
        <v>5.3983822847753294E-3</v>
      </c>
      <c r="AB495" s="426">
        <v>0</v>
      </c>
      <c r="AC495" s="426">
        <v>0.95650503399148068</v>
      </c>
      <c r="AD495" s="426">
        <v>0</v>
      </c>
      <c r="AE495" s="411">
        <f t="shared" ref="AE495:AL495" si="1366">AE493</f>
        <v>0</v>
      </c>
      <c r="AF495" s="411">
        <f t="shared" si="1366"/>
        <v>0</v>
      </c>
      <c r="AG495" s="411">
        <f t="shared" si="1366"/>
        <v>0</v>
      </c>
      <c r="AH495" s="411">
        <f t="shared" si="1366"/>
        <v>0</v>
      </c>
      <c r="AI495" s="411">
        <f t="shared" si="1366"/>
        <v>0</v>
      </c>
      <c r="AJ495" s="411">
        <f t="shared" si="1366"/>
        <v>0</v>
      </c>
      <c r="AK495" s="411">
        <f t="shared" si="1366"/>
        <v>0</v>
      </c>
      <c r="AL495" s="411">
        <f t="shared" si="1366"/>
        <v>0</v>
      </c>
      <c r="AM495" s="306"/>
    </row>
    <row r="496" spans="1:39" ht="15" outlineLevel="1">
      <c r="A496" s="532"/>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outlineLevel="1">
      <c r="A497" s="532">
        <v>27</v>
      </c>
      <c r="B497" s="428" t="s">
        <v>119</v>
      </c>
      <c r="C497" s="291" t="s">
        <v>25</v>
      </c>
      <c r="D497" s="295">
        <v>741742.01993678766</v>
      </c>
      <c r="E497" s="295">
        <v>741742</v>
      </c>
      <c r="F497" s="295">
        <v>729439</v>
      </c>
      <c r="G497" s="295">
        <v>649113</v>
      </c>
      <c r="H497" s="295">
        <v>590331</v>
      </c>
      <c r="I497" s="295">
        <v>519189</v>
      </c>
      <c r="J497" s="295">
        <v>384253</v>
      </c>
      <c r="K497" s="295">
        <v>298654</v>
      </c>
      <c r="L497" s="295">
        <v>190072</v>
      </c>
      <c r="M497" s="295">
        <v>140922</v>
      </c>
      <c r="N497" s="295">
        <v>12</v>
      </c>
      <c r="O497" s="295">
        <v>153</v>
      </c>
      <c r="P497" s="295">
        <v>153</v>
      </c>
      <c r="Q497" s="295">
        <v>152</v>
      </c>
      <c r="R497" s="295">
        <v>144</v>
      </c>
      <c r="S497" s="295">
        <v>137</v>
      </c>
      <c r="T497" s="295">
        <v>127</v>
      </c>
      <c r="U497" s="295">
        <v>109</v>
      </c>
      <c r="V497" s="295">
        <v>90</v>
      </c>
      <c r="W497" s="295">
        <v>63</v>
      </c>
      <c r="X497" s="295">
        <v>50</v>
      </c>
      <c r="Y497" s="426">
        <v>0</v>
      </c>
      <c r="Z497" s="426">
        <v>1</v>
      </c>
      <c r="AA497" s="426">
        <v>0</v>
      </c>
      <c r="AB497" s="426">
        <v>0</v>
      </c>
      <c r="AC497" s="426">
        <v>0</v>
      </c>
      <c r="AD497" s="426"/>
      <c r="AE497" s="410"/>
      <c r="AF497" s="415"/>
      <c r="AG497" s="415"/>
      <c r="AH497" s="415"/>
      <c r="AI497" s="415"/>
      <c r="AJ497" s="415"/>
      <c r="AK497" s="415"/>
      <c r="AL497" s="415"/>
      <c r="AM497" s="296">
        <f>SUM(Y497:AL497)</f>
        <v>1</v>
      </c>
    </row>
    <row r="498" spans="1:39" ht="15" outlineLevel="1">
      <c r="A498" s="532"/>
      <c r="B498" s="431" t="s">
        <v>308</v>
      </c>
      <c r="C498" s="291" t="s">
        <v>163</v>
      </c>
      <c r="D498" s="295"/>
      <c r="E498" s="295"/>
      <c r="F498" s="295"/>
      <c r="G498" s="295"/>
      <c r="H498" s="295"/>
      <c r="I498" s="295"/>
      <c r="J498" s="295"/>
      <c r="K498" s="295"/>
      <c r="L498" s="295"/>
      <c r="M498" s="295"/>
      <c r="N498" s="295">
        <f>N497</f>
        <v>12</v>
      </c>
      <c r="O498" s="295"/>
      <c r="P498" s="295"/>
      <c r="Q498" s="295"/>
      <c r="R498" s="295"/>
      <c r="S498" s="295"/>
      <c r="T498" s="295"/>
      <c r="U498" s="295"/>
      <c r="V498" s="295"/>
      <c r="W498" s="295"/>
      <c r="X498" s="295"/>
      <c r="Y498" s="411">
        <f>Y497</f>
        <v>0</v>
      </c>
      <c r="Z498" s="411">
        <f t="shared" ref="Z498" si="1367">Z497</f>
        <v>1</v>
      </c>
      <c r="AA498" s="411">
        <f t="shared" ref="AA498" si="1368">AA497</f>
        <v>0</v>
      </c>
      <c r="AB498" s="411">
        <f t="shared" ref="AB498" si="1369">AB497</f>
        <v>0</v>
      </c>
      <c r="AC498" s="411">
        <f t="shared" ref="AC498" si="1370">AC497</f>
        <v>0</v>
      </c>
      <c r="AD498" s="411">
        <f t="shared" ref="AD498" si="1371">AD497</f>
        <v>0</v>
      </c>
      <c r="AE498" s="411">
        <f t="shared" ref="AE498" si="1372">AE497</f>
        <v>0</v>
      </c>
      <c r="AF498" s="411">
        <f t="shared" ref="AF498" si="1373">AF497</f>
        <v>0</v>
      </c>
      <c r="AG498" s="411">
        <f t="shared" ref="AG498" si="1374">AG497</f>
        <v>0</v>
      </c>
      <c r="AH498" s="411">
        <f t="shared" ref="AH498" si="1375">AH497</f>
        <v>0</v>
      </c>
      <c r="AI498" s="411">
        <f t="shared" ref="AI498" si="1376">AI497</f>
        <v>0</v>
      </c>
      <c r="AJ498" s="411">
        <f t="shared" ref="AJ498" si="1377">AJ497</f>
        <v>0</v>
      </c>
      <c r="AK498" s="411">
        <f t="shared" ref="AK498" si="1378">AK497</f>
        <v>0</v>
      </c>
      <c r="AL498" s="411">
        <f t="shared" ref="AL498" si="1379">AL497</f>
        <v>0</v>
      </c>
      <c r="AM498" s="306"/>
    </row>
    <row r="499" spans="1:39" ht="15"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532">
        <v>28</v>
      </c>
      <c r="B500" s="428" t="s">
        <v>120</v>
      </c>
      <c r="C500" s="291" t="s">
        <v>25</v>
      </c>
      <c r="D500" s="295">
        <v>176982.45384715157</v>
      </c>
      <c r="E500" s="295">
        <v>176982</v>
      </c>
      <c r="F500" s="295">
        <v>176982</v>
      </c>
      <c r="G500" s="295">
        <v>176982</v>
      </c>
      <c r="H500" s="295">
        <v>176982</v>
      </c>
      <c r="I500" s="295">
        <v>176982</v>
      </c>
      <c r="J500" s="295">
        <v>176982</v>
      </c>
      <c r="K500" s="295">
        <v>176982</v>
      </c>
      <c r="L500" s="295">
        <v>176982</v>
      </c>
      <c r="M500" s="295">
        <v>176982</v>
      </c>
      <c r="N500" s="295">
        <v>12</v>
      </c>
      <c r="O500" s="295">
        <v>50</v>
      </c>
      <c r="P500" s="295">
        <v>50</v>
      </c>
      <c r="Q500" s="295">
        <v>50</v>
      </c>
      <c r="R500" s="295">
        <v>50</v>
      </c>
      <c r="S500" s="295">
        <v>50</v>
      </c>
      <c r="T500" s="295">
        <v>50</v>
      </c>
      <c r="U500" s="295">
        <v>50</v>
      </c>
      <c r="V500" s="295">
        <v>50</v>
      </c>
      <c r="W500" s="295">
        <v>50</v>
      </c>
      <c r="X500" s="295">
        <v>50</v>
      </c>
      <c r="Y500" s="426">
        <v>0</v>
      </c>
      <c r="Z500" s="410">
        <v>9.5619351975512787E-2</v>
      </c>
      <c r="AA500" s="410">
        <v>6.7573665125464588E-2</v>
      </c>
      <c r="AB500" s="410">
        <v>3.3361183840630436E-2</v>
      </c>
      <c r="AC500" s="410">
        <v>0.8579295976721848</v>
      </c>
      <c r="AD500" s="410"/>
      <c r="AE500" s="410"/>
      <c r="AF500" s="415"/>
      <c r="AG500" s="415"/>
      <c r="AH500" s="415"/>
      <c r="AI500" s="415"/>
      <c r="AJ500" s="415"/>
      <c r="AK500" s="415"/>
      <c r="AL500" s="415"/>
      <c r="AM500" s="296">
        <f>SUM(Y500:AL500)</f>
        <v>1.0544837986137927</v>
      </c>
    </row>
    <row r="501" spans="1:39" ht="15" outlineLevel="1">
      <c r="A501" s="532"/>
      <c r="B501" s="431" t="s">
        <v>308</v>
      </c>
      <c r="C501" s="340" t="s">
        <v>745</v>
      </c>
      <c r="D501" s="295">
        <v>11882.446914797069</v>
      </c>
      <c r="E501" s="295">
        <f>D501+($G501-$D501)/3</f>
        <v>11843.297943198046</v>
      </c>
      <c r="F501" s="295">
        <f>E501+($G501-$D501)/3</f>
        <v>11804.148971599023</v>
      </c>
      <c r="G501" s="295">
        <v>11765</v>
      </c>
      <c r="H501" s="295"/>
      <c r="I501" s="295"/>
      <c r="J501" s="295"/>
      <c r="K501" s="295"/>
      <c r="L501" s="295"/>
      <c r="M501" s="295"/>
      <c r="N501" s="295">
        <f>N500</f>
        <v>12</v>
      </c>
      <c r="O501" s="295">
        <f>O500/D500*D501</f>
        <v>3.3569562000364108</v>
      </c>
      <c r="P501" s="295">
        <f t="shared" ref="P501:R501" si="1380">P500/E500*E501</f>
        <v>3.3459046522239677</v>
      </c>
      <c r="Q501" s="295">
        <f t="shared" si="1380"/>
        <v>3.3348444959371637</v>
      </c>
      <c r="R501" s="295">
        <f t="shared" si="1380"/>
        <v>3.3237843396503597</v>
      </c>
      <c r="S501" s="295"/>
      <c r="T501" s="295"/>
      <c r="U501" s="295"/>
      <c r="V501" s="295"/>
      <c r="W501" s="295"/>
      <c r="X501" s="295"/>
      <c r="Y501" s="411">
        <v>0</v>
      </c>
      <c r="Z501" s="411">
        <v>1</v>
      </c>
      <c r="AA501" s="411">
        <v>0</v>
      </c>
      <c r="AB501" s="411">
        <v>0</v>
      </c>
      <c r="AC501" s="411">
        <v>0</v>
      </c>
      <c r="AD501" s="411">
        <f t="shared" ref="AD501" si="1381">AD500</f>
        <v>0</v>
      </c>
      <c r="AE501" s="411">
        <f t="shared" ref="AE501" si="1382">AE500</f>
        <v>0</v>
      </c>
      <c r="AF501" s="411">
        <f t="shared" ref="AF501" si="1383">AF500</f>
        <v>0</v>
      </c>
      <c r="AG501" s="411">
        <f t="shared" ref="AG501" si="1384">AG500</f>
        <v>0</v>
      </c>
      <c r="AH501" s="411">
        <f t="shared" ref="AH501" si="1385">AH500</f>
        <v>0</v>
      </c>
      <c r="AI501" s="411">
        <f t="shared" ref="AI501" si="1386">AI500</f>
        <v>0</v>
      </c>
      <c r="AJ501" s="411">
        <f t="shared" ref="AJ501" si="1387">AJ500</f>
        <v>0</v>
      </c>
      <c r="AK501" s="411">
        <f t="shared" ref="AK501" si="1388">AK500</f>
        <v>0</v>
      </c>
      <c r="AL501" s="411">
        <f t="shared" ref="AL501" si="1389">AL500</f>
        <v>0</v>
      </c>
      <c r="AM501" s="306"/>
    </row>
    <row r="502" spans="1:39" ht="15" outlineLevel="1">
      <c r="A502" s="532"/>
      <c r="B502" s="43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532">
        <v>29</v>
      </c>
      <c r="B503" s="428" t="s">
        <v>121</v>
      </c>
      <c r="C503" s="291" t="s">
        <v>25</v>
      </c>
      <c r="D503" s="295"/>
      <c r="E503" s="295"/>
      <c r="F503" s="295"/>
      <c r="G503" s="295"/>
      <c r="H503" s="295"/>
      <c r="I503" s="295"/>
      <c r="J503" s="295"/>
      <c r="K503" s="295"/>
      <c r="L503" s="295"/>
      <c r="M503" s="295"/>
      <c r="N503" s="295">
        <v>3</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ht="15" outlineLevel="1">
      <c r="A504" s="532"/>
      <c r="B504" s="431" t="s">
        <v>308</v>
      </c>
      <c r="C504" s="291" t="s">
        <v>163</v>
      </c>
      <c r="D504" s="295"/>
      <c r="E504" s="295"/>
      <c r="F504" s="295"/>
      <c r="G504" s="295"/>
      <c r="H504" s="295"/>
      <c r="I504" s="295"/>
      <c r="J504" s="295"/>
      <c r="K504" s="295"/>
      <c r="L504" s="295"/>
      <c r="M504" s="295"/>
      <c r="N504" s="295">
        <f>N503</f>
        <v>3</v>
      </c>
      <c r="O504" s="295"/>
      <c r="P504" s="295"/>
      <c r="Q504" s="295"/>
      <c r="R504" s="295"/>
      <c r="S504" s="295"/>
      <c r="T504" s="295"/>
      <c r="U504" s="295"/>
      <c r="V504" s="295"/>
      <c r="W504" s="295"/>
      <c r="X504" s="295"/>
      <c r="Y504" s="411">
        <f>Y503</f>
        <v>0</v>
      </c>
      <c r="Z504" s="411">
        <f t="shared" ref="Z504" si="1390">Z503</f>
        <v>0</v>
      </c>
      <c r="AA504" s="411">
        <f t="shared" ref="AA504" si="1391">AA503</f>
        <v>0</v>
      </c>
      <c r="AB504" s="411">
        <f t="shared" ref="AB504" si="1392">AB503</f>
        <v>0</v>
      </c>
      <c r="AC504" s="411">
        <f t="shared" ref="AC504" si="1393">AC503</f>
        <v>0</v>
      </c>
      <c r="AD504" s="411">
        <f t="shared" ref="AD504" si="1394">AD503</f>
        <v>0</v>
      </c>
      <c r="AE504" s="411">
        <f t="shared" ref="AE504" si="1395">AE503</f>
        <v>0</v>
      </c>
      <c r="AF504" s="411">
        <f t="shared" ref="AF504" si="1396">AF503</f>
        <v>0</v>
      </c>
      <c r="AG504" s="411">
        <f t="shared" ref="AG504" si="1397">AG503</f>
        <v>0</v>
      </c>
      <c r="AH504" s="411">
        <f t="shared" ref="AH504" si="1398">AH503</f>
        <v>0</v>
      </c>
      <c r="AI504" s="411">
        <f t="shared" ref="AI504" si="1399">AI503</f>
        <v>0</v>
      </c>
      <c r="AJ504" s="411">
        <f t="shared" ref="AJ504" si="1400">AJ503</f>
        <v>0</v>
      </c>
      <c r="AK504" s="411">
        <f t="shared" ref="AK504" si="1401">AK503</f>
        <v>0</v>
      </c>
      <c r="AL504" s="411">
        <f t="shared" ref="AL504" si="1402">AL503</f>
        <v>0</v>
      </c>
      <c r="AM504" s="306"/>
    </row>
    <row r="505" spans="1:39" ht="15" outlineLevel="1">
      <c r="A505" s="532"/>
      <c r="B505" s="43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532">
        <v>30</v>
      </c>
      <c r="B506" s="428" t="s">
        <v>122</v>
      </c>
      <c r="C506" s="291" t="s">
        <v>25</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26"/>
      <c r="Z506" s="410"/>
      <c r="AA506" s="410"/>
      <c r="AB506" s="410"/>
      <c r="AC506" s="410"/>
      <c r="AD506" s="410"/>
      <c r="AE506" s="410"/>
      <c r="AF506" s="415"/>
      <c r="AG506" s="415"/>
      <c r="AH506" s="415"/>
      <c r="AI506" s="415"/>
      <c r="AJ506" s="415"/>
      <c r="AK506" s="415"/>
      <c r="AL506" s="415"/>
      <c r="AM506" s="296">
        <f>SUM(Y506:AL506)</f>
        <v>0</v>
      </c>
    </row>
    <row r="507" spans="1:39" ht="15" outlineLevel="1">
      <c r="A507" s="532"/>
      <c r="B507" s="431" t="s">
        <v>308</v>
      </c>
      <c r="C507" s="291" t="s">
        <v>163</v>
      </c>
      <c r="D507" s="295"/>
      <c r="E507" s="295"/>
      <c r="F507" s="295"/>
      <c r="G507" s="295"/>
      <c r="H507" s="295"/>
      <c r="I507" s="295"/>
      <c r="J507" s="295"/>
      <c r="K507" s="295"/>
      <c r="L507" s="295"/>
      <c r="M507" s="295"/>
      <c r="N507" s="295">
        <f>N506</f>
        <v>12</v>
      </c>
      <c r="O507" s="295"/>
      <c r="P507" s="295"/>
      <c r="Q507" s="295"/>
      <c r="R507" s="295"/>
      <c r="S507" s="295"/>
      <c r="T507" s="295"/>
      <c r="U507" s="295"/>
      <c r="V507" s="295"/>
      <c r="W507" s="295"/>
      <c r="X507" s="295"/>
      <c r="Y507" s="411">
        <f>Y506</f>
        <v>0</v>
      </c>
      <c r="Z507" s="411">
        <f t="shared" ref="Z507" si="1403">Z506</f>
        <v>0</v>
      </c>
      <c r="AA507" s="411">
        <f t="shared" ref="AA507" si="1404">AA506</f>
        <v>0</v>
      </c>
      <c r="AB507" s="411">
        <f t="shared" ref="AB507" si="1405">AB506</f>
        <v>0</v>
      </c>
      <c r="AC507" s="411">
        <f t="shared" ref="AC507" si="1406">AC506</f>
        <v>0</v>
      </c>
      <c r="AD507" s="411">
        <f t="shared" ref="AD507" si="1407">AD506</f>
        <v>0</v>
      </c>
      <c r="AE507" s="411">
        <f t="shared" ref="AE507" si="1408">AE506</f>
        <v>0</v>
      </c>
      <c r="AF507" s="411">
        <f t="shared" ref="AF507" si="1409">AF506</f>
        <v>0</v>
      </c>
      <c r="AG507" s="411">
        <f t="shared" ref="AG507" si="1410">AG506</f>
        <v>0</v>
      </c>
      <c r="AH507" s="411">
        <f t="shared" ref="AH507" si="1411">AH506</f>
        <v>0</v>
      </c>
      <c r="AI507" s="411">
        <f t="shared" ref="AI507" si="1412">AI506</f>
        <v>0</v>
      </c>
      <c r="AJ507" s="411">
        <f t="shared" ref="AJ507" si="1413">AJ506</f>
        <v>0</v>
      </c>
      <c r="AK507" s="411">
        <f t="shared" ref="AK507" si="1414">AK506</f>
        <v>0</v>
      </c>
      <c r="AL507" s="411">
        <f t="shared" ref="AL507" si="1415">AL506</f>
        <v>0</v>
      </c>
      <c r="AM507" s="306"/>
    </row>
    <row r="508" spans="1:39" ht="15" outlineLevel="1">
      <c r="A508" s="532"/>
      <c r="B508" s="43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30" outlineLevel="1">
      <c r="A509" s="532">
        <v>31</v>
      </c>
      <c r="B509" s="428" t="s">
        <v>123</v>
      </c>
      <c r="C509" s="291" t="s">
        <v>25</v>
      </c>
      <c r="D509" s="295"/>
      <c r="E509" s="295"/>
      <c r="F509" s="295"/>
      <c r="G509" s="295"/>
      <c r="H509" s="295"/>
      <c r="I509" s="295"/>
      <c r="J509" s="295"/>
      <c r="K509" s="295"/>
      <c r="L509" s="295"/>
      <c r="M509" s="295"/>
      <c r="N509" s="295">
        <v>12</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308</v>
      </c>
      <c r="C510" s="291" t="s">
        <v>163</v>
      </c>
      <c r="D510" s="295"/>
      <c r="E510" s="295"/>
      <c r="F510" s="295"/>
      <c r="G510" s="295"/>
      <c r="H510" s="295"/>
      <c r="I510" s="295"/>
      <c r="J510" s="295"/>
      <c r="K510" s="295"/>
      <c r="L510" s="295"/>
      <c r="M510" s="295"/>
      <c r="N510" s="295">
        <f>N509</f>
        <v>12</v>
      </c>
      <c r="O510" s="295"/>
      <c r="P510" s="295"/>
      <c r="Q510" s="295"/>
      <c r="R510" s="295"/>
      <c r="S510" s="295"/>
      <c r="T510" s="295"/>
      <c r="U510" s="295"/>
      <c r="V510" s="295"/>
      <c r="W510" s="295"/>
      <c r="X510" s="295"/>
      <c r="Y510" s="411">
        <f>Y509</f>
        <v>0</v>
      </c>
      <c r="Z510" s="411">
        <f t="shared" ref="Z510" si="1416">Z509</f>
        <v>0</v>
      </c>
      <c r="AA510" s="411">
        <f t="shared" ref="AA510" si="1417">AA509</f>
        <v>0</v>
      </c>
      <c r="AB510" s="411">
        <f t="shared" ref="AB510" si="1418">AB509</f>
        <v>0</v>
      </c>
      <c r="AC510" s="411">
        <f t="shared" ref="AC510" si="1419">AC509</f>
        <v>0</v>
      </c>
      <c r="AD510" s="411">
        <f t="shared" ref="AD510" si="1420">AD509</f>
        <v>0</v>
      </c>
      <c r="AE510" s="411">
        <f t="shared" ref="AE510" si="1421">AE509</f>
        <v>0</v>
      </c>
      <c r="AF510" s="411">
        <f t="shared" ref="AF510" si="1422">AF509</f>
        <v>0</v>
      </c>
      <c r="AG510" s="411">
        <f t="shared" ref="AG510" si="1423">AG509</f>
        <v>0</v>
      </c>
      <c r="AH510" s="411">
        <f t="shared" ref="AH510" si="1424">AH509</f>
        <v>0</v>
      </c>
      <c r="AI510" s="411">
        <f t="shared" ref="AI510" si="1425">AI509</f>
        <v>0</v>
      </c>
      <c r="AJ510" s="411">
        <f t="shared" ref="AJ510" si="1426">AJ509</f>
        <v>0</v>
      </c>
      <c r="AK510" s="411">
        <f t="shared" ref="AK510" si="1427">AK509</f>
        <v>0</v>
      </c>
      <c r="AL510" s="411">
        <f t="shared" ref="AL510" si="1428">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32</v>
      </c>
      <c r="B512" s="428" t="s">
        <v>124</v>
      </c>
      <c r="C512" s="291" t="s">
        <v>25</v>
      </c>
      <c r="D512" s="295">
        <v>1564597.2361130677</v>
      </c>
      <c r="E512" s="295">
        <v>340167</v>
      </c>
      <c r="F512" s="295">
        <v>340167</v>
      </c>
      <c r="G512" s="295">
        <v>340167</v>
      </c>
      <c r="H512" s="295">
        <v>340167</v>
      </c>
      <c r="I512" s="295">
        <v>65921</v>
      </c>
      <c r="J512" s="295">
        <v>0</v>
      </c>
      <c r="K512" s="295">
        <v>0</v>
      </c>
      <c r="L512" s="295">
        <v>0</v>
      </c>
      <c r="M512" s="295">
        <v>0</v>
      </c>
      <c r="N512" s="295">
        <v>12</v>
      </c>
      <c r="O512" s="295">
        <v>1133</v>
      </c>
      <c r="P512" s="295">
        <v>641</v>
      </c>
      <c r="Q512" s="295">
        <v>641</v>
      </c>
      <c r="R512" s="295">
        <v>641</v>
      </c>
      <c r="S512" s="295">
        <v>641</v>
      </c>
      <c r="T512" s="295">
        <v>11</v>
      </c>
      <c r="U512" s="295">
        <v>0</v>
      </c>
      <c r="V512" s="295">
        <v>0</v>
      </c>
      <c r="W512" s="295">
        <v>0</v>
      </c>
      <c r="X512" s="295">
        <v>0</v>
      </c>
      <c r="Y512" s="426">
        <v>0</v>
      </c>
      <c r="Z512" s="426">
        <v>0</v>
      </c>
      <c r="AA512" s="426">
        <v>0</v>
      </c>
      <c r="AB512" s="426">
        <v>0</v>
      </c>
      <c r="AC512" s="426">
        <v>1</v>
      </c>
      <c r="AD512" s="410"/>
      <c r="AE512" s="410"/>
      <c r="AF512" s="415"/>
      <c r="AG512" s="415"/>
      <c r="AH512" s="415"/>
      <c r="AI512" s="415"/>
      <c r="AJ512" s="415"/>
      <c r="AK512" s="415"/>
      <c r="AL512" s="415"/>
      <c r="AM512" s="296">
        <f>SUM(Y512:AL512)</f>
        <v>1</v>
      </c>
    </row>
    <row r="513" spans="1:39" ht="15" outlineLevel="1">
      <c r="A513" s="532"/>
      <c r="B513" s="431" t="s">
        <v>308</v>
      </c>
      <c r="C513" s="291" t="s">
        <v>163</v>
      </c>
      <c r="D513" s="295"/>
      <c r="E513" s="295"/>
      <c r="F513" s="295"/>
      <c r="G513" s="295"/>
      <c r="H513" s="295"/>
      <c r="I513" s="295"/>
      <c r="J513" s="295"/>
      <c r="K513" s="295"/>
      <c r="L513" s="295"/>
      <c r="M513" s="295"/>
      <c r="N513" s="295">
        <f>N512</f>
        <v>12</v>
      </c>
      <c r="O513" s="295"/>
      <c r="P513" s="295"/>
      <c r="Q513" s="295"/>
      <c r="R513" s="295"/>
      <c r="S513" s="295"/>
      <c r="T513" s="295"/>
      <c r="U513" s="295"/>
      <c r="V513" s="295"/>
      <c r="W513" s="295"/>
      <c r="X513" s="295"/>
      <c r="Y513" s="411">
        <f>Y512</f>
        <v>0</v>
      </c>
      <c r="Z513" s="411">
        <f t="shared" ref="Z513" si="1429">Z512</f>
        <v>0</v>
      </c>
      <c r="AA513" s="411">
        <f t="shared" ref="AA513" si="1430">AA512</f>
        <v>0</v>
      </c>
      <c r="AB513" s="411">
        <f t="shared" ref="AB513" si="1431">AB512</f>
        <v>0</v>
      </c>
      <c r="AC513" s="411">
        <f t="shared" ref="AC513" si="1432">AC512</f>
        <v>1</v>
      </c>
      <c r="AD513" s="411">
        <f t="shared" ref="AD513" si="1433">AD512</f>
        <v>0</v>
      </c>
      <c r="AE513" s="411">
        <f t="shared" ref="AE513" si="1434">AE512</f>
        <v>0</v>
      </c>
      <c r="AF513" s="411">
        <f t="shared" ref="AF513" si="1435">AF512</f>
        <v>0</v>
      </c>
      <c r="AG513" s="411">
        <f t="shared" ref="AG513" si="1436">AG512</f>
        <v>0</v>
      </c>
      <c r="AH513" s="411">
        <f t="shared" ref="AH513" si="1437">AH512</f>
        <v>0</v>
      </c>
      <c r="AI513" s="411">
        <f t="shared" ref="AI513" si="1438">AI512</f>
        <v>0</v>
      </c>
      <c r="AJ513" s="411">
        <f t="shared" ref="AJ513" si="1439">AJ512</f>
        <v>0</v>
      </c>
      <c r="AK513" s="411">
        <f t="shared" ref="AK513" si="1440">AK512</f>
        <v>0</v>
      </c>
      <c r="AL513" s="411">
        <f t="shared" ref="AL513" si="1441">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6" outlineLevel="1">
      <c r="A515" s="532"/>
      <c r="B515" s="504" t="s">
        <v>500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15" outlineLevel="1">
      <c r="A516" s="532">
        <v>33</v>
      </c>
      <c r="B516" s="428" t="s">
        <v>125</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ht="15" outlineLevel="1">
      <c r="A517" s="532"/>
      <c r="B517" s="431" t="s">
        <v>308</v>
      </c>
      <c r="C517" s="291" t="s">
        <v>163</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Y516</f>
        <v>0</v>
      </c>
      <c r="Z517" s="411">
        <f t="shared" ref="Z517" si="1442">Z516</f>
        <v>0</v>
      </c>
      <c r="AA517" s="411">
        <f t="shared" ref="AA517" si="1443">AA516</f>
        <v>0</v>
      </c>
      <c r="AB517" s="411">
        <f t="shared" ref="AB517" si="1444">AB516</f>
        <v>0</v>
      </c>
      <c r="AC517" s="411">
        <f t="shared" ref="AC517" si="1445">AC516</f>
        <v>0</v>
      </c>
      <c r="AD517" s="411">
        <f t="shared" ref="AD517" si="1446">AD516</f>
        <v>0</v>
      </c>
      <c r="AE517" s="411">
        <f t="shared" ref="AE517" si="1447">AE516</f>
        <v>0</v>
      </c>
      <c r="AF517" s="411">
        <f t="shared" ref="AF517" si="1448">AF516</f>
        <v>0</v>
      </c>
      <c r="AG517" s="411">
        <f t="shared" ref="AG517" si="1449">AG516</f>
        <v>0</v>
      </c>
      <c r="AH517" s="411">
        <f t="shared" ref="AH517" si="1450">AH516</f>
        <v>0</v>
      </c>
      <c r="AI517" s="411">
        <f t="shared" ref="AI517" si="1451">AI516</f>
        <v>0</v>
      </c>
      <c r="AJ517" s="411">
        <f t="shared" ref="AJ517" si="1452">AJ516</f>
        <v>0</v>
      </c>
      <c r="AK517" s="411">
        <f t="shared" ref="AK517" si="1453">AK516</f>
        <v>0</v>
      </c>
      <c r="AL517" s="411">
        <f t="shared" ref="AL517" si="1454">AL516</f>
        <v>0</v>
      </c>
      <c r="AM517" s="306"/>
    </row>
    <row r="518" spans="1:39" ht="15" outlineLevel="1">
      <c r="A518" s="532"/>
      <c r="B518" s="428"/>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 outlineLevel="1">
      <c r="A519" s="532">
        <v>34</v>
      </c>
      <c r="B519" s="428" t="s">
        <v>126</v>
      </c>
      <c r="C519" s="291" t="s">
        <v>25</v>
      </c>
      <c r="D519" s="295"/>
      <c r="E519" s="295"/>
      <c r="F519" s="295"/>
      <c r="G519" s="295"/>
      <c r="H519" s="295"/>
      <c r="I519" s="295"/>
      <c r="J519" s="295"/>
      <c r="K519" s="295"/>
      <c r="L519" s="295"/>
      <c r="M519" s="295"/>
      <c r="N519" s="295">
        <v>0</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308</v>
      </c>
      <c r="C520" s="291" t="s">
        <v>163</v>
      </c>
      <c r="D520" s="295"/>
      <c r="E520" s="295"/>
      <c r="F520" s="295"/>
      <c r="G520" s="295"/>
      <c r="H520" s="295"/>
      <c r="I520" s="295"/>
      <c r="J520" s="295"/>
      <c r="K520" s="295"/>
      <c r="L520" s="295"/>
      <c r="M520" s="295"/>
      <c r="N520" s="295">
        <f>N519</f>
        <v>0</v>
      </c>
      <c r="O520" s="295"/>
      <c r="P520" s="295"/>
      <c r="Q520" s="295"/>
      <c r="R520" s="295"/>
      <c r="S520" s="295"/>
      <c r="T520" s="295"/>
      <c r="U520" s="295"/>
      <c r="V520" s="295"/>
      <c r="W520" s="295"/>
      <c r="X520" s="295"/>
      <c r="Y520" s="411">
        <f>Y519</f>
        <v>0</v>
      </c>
      <c r="Z520" s="411">
        <f t="shared" ref="Z520" si="1455">Z519</f>
        <v>0</v>
      </c>
      <c r="AA520" s="411">
        <f t="shared" ref="AA520" si="1456">AA519</f>
        <v>0</v>
      </c>
      <c r="AB520" s="411">
        <f t="shared" ref="AB520" si="1457">AB519</f>
        <v>0</v>
      </c>
      <c r="AC520" s="411">
        <f t="shared" ref="AC520" si="1458">AC519</f>
        <v>0</v>
      </c>
      <c r="AD520" s="411">
        <f t="shared" ref="AD520" si="1459">AD519</f>
        <v>0</v>
      </c>
      <c r="AE520" s="411">
        <f t="shared" ref="AE520" si="1460">AE519</f>
        <v>0</v>
      </c>
      <c r="AF520" s="411">
        <f t="shared" ref="AF520" si="1461">AF519</f>
        <v>0</v>
      </c>
      <c r="AG520" s="411">
        <f t="shared" ref="AG520" si="1462">AG519</f>
        <v>0</v>
      </c>
      <c r="AH520" s="411">
        <f t="shared" ref="AH520" si="1463">AH519</f>
        <v>0</v>
      </c>
      <c r="AI520" s="411">
        <f t="shared" ref="AI520" si="1464">AI519</f>
        <v>0</v>
      </c>
      <c r="AJ520" s="411">
        <f t="shared" ref="AJ520" si="1465">AJ519</f>
        <v>0</v>
      </c>
      <c r="AK520" s="411">
        <f t="shared" ref="AK520" si="1466">AK519</f>
        <v>0</v>
      </c>
      <c r="AL520" s="411">
        <f t="shared" ref="AL520" si="1467">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15" outlineLevel="1">
      <c r="A522" s="532">
        <v>35</v>
      </c>
      <c r="B522" s="428" t="s">
        <v>127</v>
      </c>
      <c r="C522" s="291" t="s">
        <v>25</v>
      </c>
      <c r="D522" s="295"/>
      <c r="E522" s="295"/>
      <c r="F522" s="295"/>
      <c r="G522" s="295"/>
      <c r="H522" s="295"/>
      <c r="I522" s="295"/>
      <c r="J522" s="295"/>
      <c r="K522" s="295"/>
      <c r="L522" s="295"/>
      <c r="M522" s="295"/>
      <c r="N522" s="295">
        <v>0</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308</v>
      </c>
      <c r="C523" s="291" t="s">
        <v>163</v>
      </c>
      <c r="D523" s="295"/>
      <c r="E523" s="295"/>
      <c r="F523" s="295"/>
      <c r="G523" s="295"/>
      <c r="H523" s="295"/>
      <c r="I523" s="295"/>
      <c r="J523" s="295"/>
      <c r="K523" s="295"/>
      <c r="L523" s="295"/>
      <c r="M523" s="295"/>
      <c r="N523" s="295">
        <f>N522</f>
        <v>0</v>
      </c>
      <c r="O523" s="295"/>
      <c r="P523" s="295"/>
      <c r="Q523" s="295"/>
      <c r="R523" s="295"/>
      <c r="S523" s="295"/>
      <c r="T523" s="295"/>
      <c r="U523" s="295"/>
      <c r="V523" s="295"/>
      <c r="W523" s="295"/>
      <c r="X523" s="295"/>
      <c r="Y523" s="411">
        <f>Y522</f>
        <v>0</v>
      </c>
      <c r="Z523" s="411">
        <f t="shared" ref="Z523" si="1468">Z522</f>
        <v>0</v>
      </c>
      <c r="AA523" s="411">
        <f t="shared" ref="AA523" si="1469">AA522</f>
        <v>0</v>
      </c>
      <c r="AB523" s="411">
        <f t="shared" ref="AB523" si="1470">AB522</f>
        <v>0</v>
      </c>
      <c r="AC523" s="411">
        <f t="shared" ref="AC523" si="1471">AC522</f>
        <v>0</v>
      </c>
      <c r="AD523" s="411">
        <f t="shared" ref="AD523" si="1472">AD522</f>
        <v>0</v>
      </c>
      <c r="AE523" s="411">
        <f t="shared" ref="AE523" si="1473">AE522</f>
        <v>0</v>
      </c>
      <c r="AF523" s="411">
        <f t="shared" ref="AF523" si="1474">AF522</f>
        <v>0</v>
      </c>
      <c r="AG523" s="411">
        <f t="shared" ref="AG523" si="1475">AG522</f>
        <v>0</v>
      </c>
      <c r="AH523" s="411">
        <f t="shared" ref="AH523" si="1476">AH522</f>
        <v>0</v>
      </c>
      <c r="AI523" s="411">
        <f t="shared" ref="AI523" si="1477">AI522</f>
        <v>0</v>
      </c>
      <c r="AJ523" s="411">
        <f t="shared" ref="AJ523" si="1478">AJ522</f>
        <v>0</v>
      </c>
      <c r="AK523" s="411">
        <f t="shared" ref="AK523" si="1479">AK522</f>
        <v>0</v>
      </c>
      <c r="AL523" s="411">
        <f t="shared" ref="AL523" si="1480">AL522</f>
        <v>0</v>
      </c>
      <c r="AM523" s="306"/>
    </row>
    <row r="524" spans="1:39" ht="15" outlineLevel="1">
      <c r="A524" s="532"/>
      <c r="B524" s="43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6" outlineLevel="1">
      <c r="A525" s="532"/>
      <c r="B525" s="504" t="s">
        <v>501</v>
      </c>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ht="15" outlineLevel="1">
      <c r="A526" s="532"/>
      <c r="B526" s="428" t="s">
        <v>713</v>
      </c>
      <c r="C526" s="291" t="s">
        <v>25</v>
      </c>
      <c r="D526" s="295">
        <v>21663.000000000007</v>
      </c>
      <c r="E526" s="295">
        <v>21663</v>
      </c>
      <c r="F526" s="295">
        <v>21663</v>
      </c>
      <c r="G526" s="295">
        <v>21663</v>
      </c>
      <c r="H526" s="295">
        <v>21663</v>
      </c>
      <c r="I526" s="295">
        <v>20993</v>
      </c>
      <c r="J526" s="295">
        <v>20993</v>
      </c>
      <c r="K526" s="295">
        <v>20993</v>
      </c>
      <c r="L526" s="295">
        <v>20993</v>
      </c>
      <c r="M526" s="295">
        <v>20993</v>
      </c>
      <c r="N526" s="291"/>
      <c r="O526" s="295">
        <v>3</v>
      </c>
      <c r="P526" s="295">
        <v>3</v>
      </c>
      <c r="Q526" s="295">
        <v>3</v>
      </c>
      <c r="R526" s="295">
        <v>3</v>
      </c>
      <c r="S526" s="295">
        <v>3</v>
      </c>
      <c r="T526" s="295">
        <v>2</v>
      </c>
      <c r="U526" s="295">
        <v>2</v>
      </c>
      <c r="V526" s="295">
        <v>2</v>
      </c>
      <c r="W526" s="295">
        <v>2</v>
      </c>
      <c r="X526" s="295">
        <v>2</v>
      </c>
      <c r="Y526" s="426">
        <v>1</v>
      </c>
      <c r="Z526" s="410"/>
      <c r="AA526" s="410"/>
      <c r="AB526" s="410"/>
      <c r="AC526" s="410"/>
      <c r="AD526" s="410"/>
      <c r="AE526" s="410"/>
      <c r="AF526" s="415"/>
      <c r="AG526" s="415"/>
      <c r="AH526" s="415"/>
      <c r="AI526" s="415"/>
      <c r="AJ526" s="415"/>
      <c r="AK526" s="415"/>
      <c r="AL526" s="415"/>
      <c r="AM526" s="296">
        <f>SUM(Y526:AL526)</f>
        <v>1</v>
      </c>
    </row>
    <row r="527" spans="1:39" ht="15" outlineLevel="1">
      <c r="A527" s="532"/>
      <c r="B527" s="431" t="s">
        <v>308</v>
      </c>
      <c r="C527" s="291" t="s">
        <v>163</v>
      </c>
      <c r="D527" s="295"/>
      <c r="E527" s="295"/>
      <c r="F527" s="295"/>
      <c r="G527" s="295"/>
      <c r="H527" s="295"/>
      <c r="I527" s="295"/>
      <c r="J527" s="295"/>
      <c r="K527" s="295"/>
      <c r="L527" s="295"/>
      <c r="M527" s="295"/>
      <c r="N527" s="291"/>
      <c r="O527" s="295"/>
      <c r="P527" s="295"/>
      <c r="Q527" s="295"/>
      <c r="R527" s="295"/>
      <c r="S527" s="295"/>
      <c r="T527" s="295"/>
      <c r="U527" s="295"/>
      <c r="V527" s="295"/>
      <c r="W527" s="295"/>
      <c r="X527" s="295"/>
      <c r="Y527" s="411">
        <f>Y526</f>
        <v>1</v>
      </c>
      <c r="Z527" s="411">
        <f t="shared" ref="Z527:AL527" si="1481">Z526</f>
        <v>0</v>
      </c>
      <c r="AA527" s="411">
        <f t="shared" si="1481"/>
        <v>0</v>
      </c>
      <c r="AB527" s="411">
        <f t="shared" si="1481"/>
        <v>0</v>
      </c>
      <c r="AC527" s="411">
        <f t="shared" si="1481"/>
        <v>0</v>
      </c>
      <c r="AD527" s="411">
        <f t="shared" si="1481"/>
        <v>0</v>
      </c>
      <c r="AE527" s="411">
        <f t="shared" si="1481"/>
        <v>0</v>
      </c>
      <c r="AF527" s="411">
        <f t="shared" si="1481"/>
        <v>0</v>
      </c>
      <c r="AG527" s="411">
        <f t="shared" si="1481"/>
        <v>0</v>
      </c>
      <c r="AH527" s="411">
        <f t="shared" si="1481"/>
        <v>0</v>
      </c>
      <c r="AI527" s="411">
        <f t="shared" si="1481"/>
        <v>0</v>
      </c>
      <c r="AJ527" s="411">
        <f t="shared" si="1481"/>
        <v>0</v>
      </c>
      <c r="AK527" s="411">
        <f t="shared" si="1481"/>
        <v>0</v>
      </c>
      <c r="AL527" s="411">
        <f t="shared" si="1481"/>
        <v>0</v>
      </c>
      <c r="AM527" s="306"/>
    </row>
    <row r="528" spans="1:39" ht="15.6" outlineLevel="1">
      <c r="A528" s="532"/>
      <c r="B528" s="504"/>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45" hidden="1" outlineLevel="1">
      <c r="A529" s="532">
        <v>36</v>
      </c>
      <c r="B529" s="428" t="s">
        <v>128</v>
      </c>
      <c r="C529" s="291" t="s">
        <v>25</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ht="15" hidden="1" outlineLevel="1">
      <c r="A530" s="532"/>
      <c r="B530" s="431" t="s">
        <v>308</v>
      </c>
      <c r="C530" s="291" t="s">
        <v>163</v>
      </c>
      <c r="D530" s="295"/>
      <c r="E530" s="295"/>
      <c r="F530" s="295"/>
      <c r="G530" s="295"/>
      <c r="H530" s="295"/>
      <c r="I530" s="295"/>
      <c r="J530" s="295"/>
      <c r="K530" s="295"/>
      <c r="L530" s="295"/>
      <c r="M530" s="295"/>
      <c r="N530" s="295">
        <f>N529</f>
        <v>12</v>
      </c>
      <c r="O530" s="295"/>
      <c r="P530" s="295"/>
      <c r="Q530" s="295"/>
      <c r="R530" s="295"/>
      <c r="S530" s="295"/>
      <c r="T530" s="295"/>
      <c r="U530" s="295"/>
      <c r="V530" s="295"/>
      <c r="W530" s="295"/>
      <c r="X530" s="295"/>
      <c r="Y530" s="411">
        <f>Y529</f>
        <v>0</v>
      </c>
      <c r="Z530" s="411">
        <f t="shared" ref="Z530" si="1482">Z529</f>
        <v>0</v>
      </c>
      <c r="AA530" s="411">
        <f t="shared" ref="AA530" si="1483">AA529</f>
        <v>0</v>
      </c>
      <c r="AB530" s="411">
        <f t="shared" ref="AB530" si="1484">AB529</f>
        <v>0</v>
      </c>
      <c r="AC530" s="411">
        <f t="shared" ref="AC530" si="1485">AC529</f>
        <v>0</v>
      </c>
      <c r="AD530" s="411">
        <f t="shared" ref="AD530" si="1486">AD529</f>
        <v>0</v>
      </c>
      <c r="AE530" s="411">
        <f t="shared" ref="AE530" si="1487">AE529</f>
        <v>0</v>
      </c>
      <c r="AF530" s="411">
        <f t="shared" ref="AF530" si="1488">AF529</f>
        <v>0</v>
      </c>
      <c r="AG530" s="411">
        <f t="shared" ref="AG530" si="1489">AG529</f>
        <v>0</v>
      </c>
      <c r="AH530" s="411">
        <f t="shared" ref="AH530" si="1490">AH529</f>
        <v>0</v>
      </c>
      <c r="AI530" s="411">
        <f t="shared" ref="AI530" si="1491">AI529</f>
        <v>0</v>
      </c>
      <c r="AJ530" s="411">
        <f t="shared" ref="AJ530" si="1492">AJ529</f>
        <v>0</v>
      </c>
      <c r="AK530" s="411">
        <f t="shared" ref="AK530" si="1493">AK529</f>
        <v>0</v>
      </c>
      <c r="AL530" s="411">
        <f t="shared" ref="AL530" si="1494">AL529</f>
        <v>0</v>
      </c>
      <c r="AM530" s="306"/>
    </row>
    <row r="531" spans="1:39" ht="15" hidden="1" outlineLevel="1">
      <c r="A531" s="532"/>
      <c r="B531" s="428"/>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30" hidden="1" outlineLevel="1">
      <c r="A532" s="532">
        <v>37</v>
      </c>
      <c r="B532" s="428" t="s">
        <v>129</v>
      </c>
      <c r="C532" s="291" t="s">
        <v>25</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ht="15" hidden="1" outlineLevel="1">
      <c r="A533" s="532"/>
      <c r="B533" s="431" t="s">
        <v>308</v>
      </c>
      <c r="C533" s="291" t="s">
        <v>163</v>
      </c>
      <c r="D533" s="295"/>
      <c r="E533" s="295"/>
      <c r="F533" s="295"/>
      <c r="G533" s="295"/>
      <c r="H533" s="295"/>
      <c r="I533" s="295"/>
      <c r="J533" s="295"/>
      <c r="K533" s="295"/>
      <c r="L533" s="295"/>
      <c r="M533" s="295"/>
      <c r="N533" s="295">
        <f>N532</f>
        <v>12</v>
      </c>
      <c r="O533" s="295"/>
      <c r="P533" s="295"/>
      <c r="Q533" s="295"/>
      <c r="R533" s="295"/>
      <c r="S533" s="295"/>
      <c r="T533" s="295"/>
      <c r="U533" s="295"/>
      <c r="V533" s="295"/>
      <c r="W533" s="295"/>
      <c r="X533" s="295"/>
      <c r="Y533" s="411">
        <f>Y532</f>
        <v>0</v>
      </c>
      <c r="Z533" s="411">
        <f t="shared" ref="Z533" si="1495">Z532</f>
        <v>0</v>
      </c>
      <c r="AA533" s="411">
        <f t="shared" ref="AA533" si="1496">AA532</f>
        <v>0</v>
      </c>
      <c r="AB533" s="411">
        <f t="shared" ref="AB533" si="1497">AB532</f>
        <v>0</v>
      </c>
      <c r="AC533" s="411">
        <f t="shared" ref="AC533" si="1498">AC532</f>
        <v>0</v>
      </c>
      <c r="AD533" s="411">
        <f t="shared" ref="AD533" si="1499">AD532</f>
        <v>0</v>
      </c>
      <c r="AE533" s="411">
        <f t="shared" ref="AE533" si="1500">AE532</f>
        <v>0</v>
      </c>
      <c r="AF533" s="411">
        <f t="shared" ref="AF533" si="1501">AF532</f>
        <v>0</v>
      </c>
      <c r="AG533" s="411">
        <f t="shared" ref="AG533" si="1502">AG532</f>
        <v>0</v>
      </c>
      <c r="AH533" s="411">
        <f t="shared" ref="AH533" si="1503">AH532</f>
        <v>0</v>
      </c>
      <c r="AI533" s="411">
        <f t="shared" ref="AI533" si="1504">AI532</f>
        <v>0</v>
      </c>
      <c r="AJ533" s="411">
        <f t="shared" ref="AJ533" si="1505">AJ532</f>
        <v>0</v>
      </c>
      <c r="AK533" s="411">
        <f t="shared" ref="AK533" si="1506">AK532</f>
        <v>0</v>
      </c>
      <c r="AL533" s="411">
        <f t="shared" ref="AL533" si="1507">AL532</f>
        <v>0</v>
      </c>
      <c r="AM533" s="306"/>
    </row>
    <row r="534" spans="1:39" ht="15" hidden="1" outlineLevel="1">
      <c r="A534" s="532"/>
      <c r="B534" s="428"/>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15" hidden="1" outlineLevel="1">
      <c r="A535" s="532">
        <v>38</v>
      </c>
      <c r="B535" s="428" t="s">
        <v>130</v>
      </c>
      <c r="C535" s="291" t="s">
        <v>25</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26"/>
      <c r="Z535" s="410"/>
      <c r="AA535" s="410"/>
      <c r="AB535" s="410"/>
      <c r="AC535" s="410"/>
      <c r="AD535" s="410"/>
      <c r="AE535" s="410"/>
      <c r="AF535" s="415"/>
      <c r="AG535" s="415"/>
      <c r="AH535" s="415"/>
      <c r="AI535" s="415"/>
      <c r="AJ535" s="415"/>
      <c r="AK535" s="415"/>
      <c r="AL535" s="415"/>
      <c r="AM535" s="296">
        <f>SUM(Y535:AL535)</f>
        <v>0</v>
      </c>
    </row>
    <row r="536" spans="1:39" ht="15" hidden="1" outlineLevel="1">
      <c r="A536" s="532"/>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Y535</f>
        <v>0</v>
      </c>
      <c r="Z536" s="411">
        <f t="shared" ref="Z536" si="1508">Z535</f>
        <v>0</v>
      </c>
      <c r="AA536" s="411">
        <f t="shared" ref="AA536" si="1509">AA535</f>
        <v>0</v>
      </c>
      <c r="AB536" s="411">
        <f t="shared" ref="AB536" si="1510">AB535</f>
        <v>0</v>
      </c>
      <c r="AC536" s="411">
        <f t="shared" ref="AC536" si="1511">AC535</f>
        <v>0</v>
      </c>
      <c r="AD536" s="411">
        <f t="shared" ref="AD536" si="1512">AD535</f>
        <v>0</v>
      </c>
      <c r="AE536" s="411">
        <f t="shared" ref="AE536" si="1513">AE535</f>
        <v>0</v>
      </c>
      <c r="AF536" s="411">
        <f t="shared" ref="AF536" si="1514">AF535</f>
        <v>0</v>
      </c>
      <c r="AG536" s="411">
        <f t="shared" ref="AG536" si="1515">AG535</f>
        <v>0</v>
      </c>
      <c r="AH536" s="411">
        <f t="shared" ref="AH536" si="1516">AH535</f>
        <v>0</v>
      </c>
      <c r="AI536" s="411">
        <f t="shared" ref="AI536" si="1517">AI535</f>
        <v>0</v>
      </c>
      <c r="AJ536" s="411">
        <f t="shared" ref="AJ536" si="1518">AJ535</f>
        <v>0</v>
      </c>
      <c r="AK536" s="411">
        <f t="shared" ref="AK536" si="1519">AK535</f>
        <v>0</v>
      </c>
      <c r="AL536" s="411">
        <f t="shared" ref="AL536" si="1520">AL535</f>
        <v>0</v>
      </c>
      <c r="AM536" s="306"/>
    </row>
    <row r="537" spans="1:39" ht="15" hidden="1"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30" hidden="1" outlineLevel="1">
      <c r="A538" s="532">
        <v>39</v>
      </c>
      <c r="B538" s="428" t="s">
        <v>131</v>
      </c>
      <c r="C538" s="291" t="s">
        <v>25</v>
      </c>
      <c r="D538" s="295"/>
      <c r="E538" s="295"/>
      <c r="F538" s="295"/>
      <c r="G538" s="295"/>
      <c r="H538" s="295"/>
      <c r="I538" s="295"/>
      <c r="J538" s="295"/>
      <c r="K538" s="295"/>
      <c r="L538" s="295"/>
      <c r="M538" s="295"/>
      <c r="N538" s="295">
        <v>12</v>
      </c>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ht="15" hidden="1" outlineLevel="1">
      <c r="A539" s="532"/>
      <c r="B539" s="431" t="s">
        <v>308</v>
      </c>
      <c r="C539" s="291" t="s">
        <v>163</v>
      </c>
      <c r="D539" s="295"/>
      <c r="E539" s="295"/>
      <c r="F539" s="295"/>
      <c r="G539" s="295"/>
      <c r="H539" s="295"/>
      <c r="I539" s="295"/>
      <c r="J539" s="295"/>
      <c r="K539" s="295"/>
      <c r="L539" s="295"/>
      <c r="M539" s="295"/>
      <c r="N539" s="295">
        <f>N538</f>
        <v>12</v>
      </c>
      <c r="O539" s="295"/>
      <c r="P539" s="295"/>
      <c r="Q539" s="295"/>
      <c r="R539" s="295"/>
      <c r="S539" s="295"/>
      <c r="T539" s="295"/>
      <c r="U539" s="295"/>
      <c r="V539" s="295"/>
      <c r="W539" s="295"/>
      <c r="X539" s="295"/>
      <c r="Y539" s="411">
        <f>Y538</f>
        <v>0</v>
      </c>
      <c r="Z539" s="411">
        <f t="shared" ref="Z539" si="1521">Z538</f>
        <v>0</v>
      </c>
      <c r="AA539" s="411">
        <f t="shared" ref="AA539" si="1522">AA538</f>
        <v>0</v>
      </c>
      <c r="AB539" s="411">
        <f t="shared" ref="AB539" si="1523">AB538</f>
        <v>0</v>
      </c>
      <c r="AC539" s="411">
        <f t="shared" ref="AC539" si="1524">AC538</f>
        <v>0</v>
      </c>
      <c r="AD539" s="411">
        <f t="shared" ref="AD539" si="1525">AD538</f>
        <v>0</v>
      </c>
      <c r="AE539" s="411">
        <f t="shared" ref="AE539" si="1526">AE538</f>
        <v>0</v>
      </c>
      <c r="AF539" s="411">
        <f t="shared" ref="AF539" si="1527">AF538</f>
        <v>0</v>
      </c>
      <c r="AG539" s="411">
        <f t="shared" ref="AG539" si="1528">AG538</f>
        <v>0</v>
      </c>
      <c r="AH539" s="411">
        <f t="shared" ref="AH539" si="1529">AH538</f>
        <v>0</v>
      </c>
      <c r="AI539" s="411">
        <f t="shared" ref="AI539" si="1530">AI538</f>
        <v>0</v>
      </c>
      <c r="AJ539" s="411">
        <f t="shared" ref="AJ539" si="1531">AJ538</f>
        <v>0</v>
      </c>
      <c r="AK539" s="411">
        <f t="shared" ref="AK539" si="1532">AK538</f>
        <v>0</v>
      </c>
      <c r="AL539" s="411">
        <f t="shared" ref="AL539" si="1533">AL538</f>
        <v>0</v>
      </c>
      <c r="AM539" s="306"/>
    </row>
    <row r="540" spans="1:39" ht="15" hidden="1"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30" hidden="1" outlineLevel="1">
      <c r="A541" s="532">
        <v>40</v>
      </c>
      <c r="B541" s="428" t="s">
        <v>132</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ht="15" hidden="1" outlineLevel="1">
      <c r="A542" s="532"/>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Y541</f>
        <v>0</v>
      </c>
      <c r="Z542" s="411">
        <f t="shared" ref="Z542" si="1534">Z541</f>
        <v>0</v>
      </c>
      <c r="AA542" s="411">
        <f t="shared" ref="AA542" si="1535">AA541</f>
        <v>0</v>
      </c>
      <c r="AB542" s="411">
        <f t="shared" ref="AB542" si="1536">AB541</f>
        <v>0</v>
      </c>
      <c r="AC542" s="411">
        <f t="shared" ref="AC542" si="1537">AC541</f>
        <v>0</v>
      </c>
      <c r="AD542" s="411">
        <f t="shared" ref="AD542" si="1538">AD541</f>
        <v>0</v>
      </c>
      <c r="AE542" s="411">
        <f t="shared" ref="AE542" si="1539">AE541</f>
        <v>0</v>
      </c>
      <c r="AF542" s="411">
        <f t="shared" ref="AF542" si="1540">AF541</f>
        <v>0</v>
      </c>
      <c r="AG542" s="411">
        <f t="shared" ref="AG542" si="1541">AG541</f>
        <v>0</v>
      </c>
      <c r="AH542" s="411">
        <f t="shared" ref="AH542" si="1542">AH541</f>
        <v>0</v>
      </c>
      <c r="AI542" s="411">
        <f t="shared" ref="AI542" si="1543">AI541</f>
        <v>0</v>
      </c>
      <c r="AJ542" s="411">
        <f t="shared" ref="AJ542" si="1544">AJ541</f>
        <v>0</v>
      </c>
      <c r="AK542" s="411">
        <f t="shared" ref="AK542" si="1545">AK541</f>
        <v>0</v>
      </c>
      <c r="AL542" s="411">
        <f t="shared" ref="AL542" si="1546">AL541</f>
        <v>0</v>
      </c>
      <c r="AM542" s="306"/>
    </row>
    <row r="543" spans="1:39" ht="15" hidden="1"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45" hidden="1" outlineLevel="1">
      <c r="A544" s="532">
        <v>41</v>
      </c>
      <c r="B544" s="428" t="s">
        <v>133</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ht="15" hidden="1" outlineLevel="1">
      <c r="A545" s="532"/>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Y544</f>
        <v>0</v>
      </c>
      <c r="Z545" s="411">
        <f t="shared" ref="Z545" si="1547">Z544</f>
        <v>0</v>
      </c>
      <c r="AA545" s="411">
        <f t="shared" ref="AA545" si="1548">AA544</f>
        <v>0</v>
      </c>
      <c r="AB545" s="411">
        <f t="shared" ref="AB545" si="1549">AB544</f>
        <v>0</v>
      </c>
      <c r="AC545" s="411">
        <f t="shared" ref="AC545" si="1550">AC544</f>
        <v>0</v>
      </c>
      <c r="AD545" s="411">
        <f t="shared" ref="AD545" si="1551">AD544</f>
        <v>0</v>
      </c>
      <c r="AE545" s="411">
        <f t="shared" ref="AE545" si="1552">AE544</f>
        <v>0</v>
      </c>
      <c r="AF545" s="411">
        <f t="shared" ref="AF545" si="1553">AF544</f>
        <v>0</v>
      </c>
      <c r="AG545" s="411">
        <f t="shared" ref="AG545" si="1554">AG544</f>
        <v>0</v>
      </c>
      <c r="AH545" s="411">
        <f t="shared" ref="AH545" si="1555">AH544</f>
        <v>0</v>
      </c>
      <c r="AI545" s="411">
        <f t="shared" ref="AI545" si="1556">AI544</f>
        <v>0</v>
      </c>
      <c r="AJ545" s="411">
        <f t="shared" ref="AJ545" si="1557">AJ544</f>
        <v>0</v>
      </c>
      <c r="AK545" s="411">
        <f t="shared" ref="AK545" si="1558">AK544</f>
        <v>0</v>
      </c>
      <c r="AL545" s="411">
        <f t="shared" ref="AL545" si="1559">AL544</f>
        <v>0</v>
      </c>
      <c r="AM545" s="306"/>
    </row>
    <row r="546" spans="1:39" ht="15" hidden="1"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hidden="1" outlineLevel="1">
      <c r="A547" s="532">
        <v>42</v>
      </c>
      <c r="B547" s="428" t="s">
        <v>134</v>
      </c>
      <c r="C547" s="291" t="s">
        <v>25</v>
      </c>
      <c r="D547" s="295"/>
      <c r="E547" s="295"/>
      <c r="F547" s="295"/>
      <c r="G547" s="295"/>
      <c r="H547" s="295"/>
      <c r="I547" s="295"/>
      <c r="J547" s="295"/>
      <c r="K547" s="295"/>
      <c r="L547" s="295"/>
      <c r="M547" s="295"/>
      <c r="N547" s="291"/>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ht="15" hidden="1" outlineLevel="1">
      <c r="A548" s="532"/>
      <c r="B548" s="431" t="s">
        <v>308</v>
      </c>
      <c r="C548" s="291" t="s">
        <v>163</v>
      </c>
      <c r="D548" s="295"/>
      <c r="E548" s="295"/>
      <c r="F548" s="295"/>
      <c r="G548" s="295"/>
      <c r="H548" s="295"/>
      <c r="I548" s="295"/>
      <c r="J548" s="295"/>
      <c r="K548" s="295"/>
      <c r="L548" s="295"/>
      <c r="M548" s="295"/>
      <c r="N548" s="468"/>
      <c r="O548" s="295"/>
      <c r="P548" s="295"/>
      <c r="Q548" s="295"/>
      <c r="R548" s="295"/>
      <c r="S548" s="295"/>
      <c r="T548" s="295"/>
      <c r="U548" s="295"/>
      <c r="V548" s="295"/>
      <c r="W548" s="295"/>
      <c r="X548" s="295"/>
      <c r="Y548" s="411">
        <f>Y547</f>
        <v>0</v>
      </c>
      <c r="Z548" s="411">
        <f t="shared" ref="Z548" si="1560">Z547</f>
        <v>0</v>
      </c>
      <c r="AA548" s="411">
        <f t="shared" ref="AA548" si="1561">AA547</f>
        <v>0</v>
      </c>
      <c r="AB548" s="411">
        <f t="shared" ref="AB548" si="1562">AB547</f>
        <v>0</v>
      </c>
      <c r="AC548" s="411">
        <f t="shared" ref="AC548" si="1563">AC547</f>
        <v>0</v>
      </c>
      <c r="AD548" s="411">
        <f t="shared" ref="AD548" si="1564">AD547</f>
        <v>0</v>
      </c>
      <c r="AE548" s="411">
        <f t="shared" ref="AE548" si="1565">AE547</f>
        <v>0</v>
      </c>
      <c r="AF548" s="411">
        <f t="shared" ref="AF548" si="1566">AF547</f>
        <v>0</v>
      </c>
      <c r="AG548" s="411">
        <f t="shared" ref="AG548" si="1567">AG547</f>
        <v>0</v>
      </c>
      <c r="AH548" s="411">
        <f t="shared" ref="AH548" si="1568">AH547</f>
        <v>0</v>
      </c>
      <c r="AI548" s="411">
        <f t="shared" ref="AI548" si="1569">AI547</f>
        <v>0</v>
      </c>
      <c r="AJ548" s="411">
        <f t="shared" ref="AJ548" si="1570">AJ547</f>
        <v>0</v>
      </c>
      <c r="AK548" s="411">
        <f t="shared" ref="AK548" si="1571">AK547</f>
        <v>0</v>
      </c>
      <c r="AL548" s="411">
        <f t="shared" ref="AL548" si="1572">AL547</f>
        <v>0</v>
      </c>
      <c r="AM548" s="306"/>
    </row>
    <row r="549" spans="1:39" ht="15" hidden="1"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15" hidden="1" outlineLevel="1">
      <c r="A550" s="532">
        <v>43</v>
      </c>
      <c r="B550" s="428" t="s">
        <v>135</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ht="15" hidden="1" outlineLevel="1">
      <c r="A551" s="532"/>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Y550</f>
        <v>0</v>
      </c>
      <c r="Z551" s="411">
        <f t="shared" ref="Z551" si="1573">Z550</f>
        <v>0</v>
      </c>
      <c r="AA551" s="411">
        <f t="shared" ref="AA551" si="1574">AA550</f>
        <v>0</v>
      </c>
      <c r="AB551" s="411">
        <f t="shared" ref="AB551" si="1575">AB550</f>
        <v>0</v>
      </c>
      <c r="AC551" s="411">
        <f t="shared" ref="AC551" si="1576">AC550</f>
        <v>0</v>
      </c>
      <c r="AD551" s="411">
        <f t="shared" ref="AD551" si="1577">AD550</f>
        <v>0</v>
      </c>
      <c r="AE551" s="411">
        <f t="shared" ref="AE551" si="1578">AE550</f>
        <v>0</v>
      </c>
      <c r="AF551" s="411">
        <f t="shared" ref="AF551" si="1579">AF550</f>
        <v>0</v>
      </c>
      <c r="AG551" s="411">
        <f t="shared" ref="AG551" si="1580">AG550</f>
        <v>0</v>
      </c>
      <c r="AH551" s="411">
        <f t="shared" ref="AH551" si="1581">AH550</f>
        <v>0</v>
      </c>
      <c r="AI551" s="411">
        <f t="shared" ref="AI551" si="1582">AI550</f>
        <v>0</v>
      </c>
      <c r="AJ551" s="411">
        <f t="shared" ref="AJ551" si="1583">AJ550</f>
        <v>0</v>
      </c>
      <c r="AK551" s="411">
        <f t="shared" ref="AK551" si="1584">AK550</f>
        <v>0</v>
      </c>
      <c r="AL551" s="411">
        <f t="shared" ref="AL551" si="1585">AL550</f>
        <v>0</v>
      </c>
      <c r="AM551" s="306"/>
    </row>
    <row r="552" spans="1:39" ht="15" hidden="1"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45" hidden="1" outlineLevel="1">
      <c r="A553" s="532">
        <v>44</v>
      </c>
      <c r="B553" s="428" t="s">
        <v>136</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ht="15" hidden="1" outlineLevel="1">
      <c r="A554" s="532"/>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Y553</f>
        <v>0</v>
      </c>
      <c r="Z554" s="411">
        <f t="shared" ref="Z554" si="1586">Z553</f>
        <v>0</v>
      </c>
      <c r="AA554" s="411">
        <f t="shared" ref="AA554" si="1587">AA553</f>
        <v>0</v>
      </c>
      <c r="AB554" s="411">
        <f t="shared" ref="AB554" si="1588">AB553</f>
        <v>0</v>
      </c>
      <c r="AC554" s="411">
        <f t="shared" ref="AC554" si="1589">AC553</f>
        <v>0</v>
      </c>
      <c r="AD554" s="411">
        <f t="shared" ref="AD554" si="1590">AD553</f>
        <v>0</v>
      </c>
      <c r="AE554" s="411">
        <f t="shared" ref="AE554" si="1591">AE553</f>
        <v>0</v>
      </c>
      <c r="AF554" s="411">
        <f t="shared" ref="AF554" si="1592">AF553</f>
        <v>0</v>
      </c>
      <c r="AG554" s="411">
        <f t="shared" ref="AG554" si="1593">AG553</f>
        <v>0</v>
      </c>
      <c r="AH554" s="411">
        <f t="shared" ref="AH554" si="1594">AH553</f>
        <v>0</v>
      </c>
      <c r="AI554" s="411">
        <f t="shared" ref="AI554" si="1595">AI553</f>
        <v>0</v>
      </c>
      <c r="AJ554" s="411">
        <f t="shared" ref="AJ554" si="1596">AJ553</f>
        <v>0</v>
      </c>
      <c r="AK554" s="411">
        <f t="shared" ref="AK554" si="1597">AK553</f>
        <v>0</v>
      </c>
      <c r="AL554" s="411">
        <f t="shared" ref="AL554" si="1598">AL553</f>
        <v>0</v>
      </c>
      <c r="AM554" s="306"/>
    </row>
    <row r="555" spans="1:39" ht="15" hidden="1"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30" hidden="1" outlineLevel="1">
      <c r="A556" s="532">
        <v>45</v>
      </c>
      <c r="B556" s="428" t="s">
        <v>137</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ht="15" hidden="1" outlineLevel="1">
      <c r="A557" s="532"/>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Y556</f>
        <v>0</v>
      </c>
      <c r="Z557" s="411">
        <f t="shared" ref="Z557" si="1599">Z556</f>
        <v>0</v>
      </c>
      <c r="AA557" s="411">
        <f t="shared" ref="AA557" si="1600">AA556</f>
        <v>0</v>
      </c>
      <c r="AB557" s="411">
        <f t="shared" ref="AB557" si="1601">AB556</f>
        <v>0</v>
      </c>
      <c r="AC557" s="411">
        <f t="shared" ref="AC557" si="1602">AC556</f>
        <v>0</v>
      </c>
      <c r="AD557" s="411">
        <f t="shared" ref="AD557" si="1603">AD556</f>
        <v>0</v>
      </c>
      <c r="AE557" s="411">
        <f t="shared" ref="AE557" si="1604">AE556</f>
        <v>0</v>
      </c>
      <c r="AF557" s="411">
        <f t="shared" ref="AF557" si="1605">AF556</f>
        <v>0</v>
      </c>
      <c r="AG557" s="411">
        <f t="shared" ref="AG557" si="1606">AG556</f>
        <v>0</v>
      </c>
      <c r="AH557" s="411">
        <f t="shared" ref="AH557" si="1607">AH556</f>
        <v>0</v>
      </c>
      <c r="AI557" s="411">
        <f t="shared" ref="AI557" si="1608">AI556</f>
        <v>0</v>
      </c>
      <c r="AJ557" s="411">
        <f t="shared" ref="AJ557" si="1609">AJ556</f>
        <v>0</v>
      </c>
      <c r="AK557" s="411">
        <f t="shared" ref="AK557" si="1610">AK556</f>
        <v>0</v>
      </c>
      <c r="AL557" s="411">
        <f t="shared" ref="AL557" si="1611">AL556</f>
        <v>0</v>
      </c>
      <c r="AM557" s="306"/>
    </row>
    <row r="558" spans="1:39" ht="15" hidden="1" outlineLevel="1">
      <c r="A558" s="532"/>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30" hidden="1" outlineLevel="1">
      <c r="A559" s="532">
        <v>46</v>
      </c>
      <c r="B559" s="428" t="s">
        <v>138</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ht="15" hidden="1" outlineLevel="1">
      <c r="A560" s="532"/>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Y559</f>
        <v>0</v>
      </c>
      <c r="Z560" s="411">
        <f t="shared" ref="Z560" si="1612">Z559</f>
        <v>0</v>
      </c>
      <c r="AA560" s="411">
        <f t="shared" ref="AA560" si="1613">AA559</f>
        <v>0</v>
      </c>
      <c r="AB560" s="411">
        <f t="shared" ref="AB560" si="1614">AB559</f>
        <v>0</v>
      </c>
      <c r="AC560" s="411">
        <f t="shared" ref="AC560" si="1615">AC559</f>
        <v>0</v>
      </c>
      <c r="AD560" s="411">
        <f t="shared" ref="AD560" si="1616">AD559</f>
        <v>0</v>
      </c>
      <c r="AE560" s="411">
        <f t="shared" ref="AE560" si="1617">AE559</f>
        <v>0</v>
      </c>
      <c r="AF560" s="411">
        <f t="shared" ref="AF560" si="1618">AF559</f>
        <v>0</v>
      </c>
      <c r="AG560" s="411">
        <f t="shared" ref="AG560" si="1619">AG559</f>
        <v>0</v>
      </c>
      <c r="AH560" s="411">
        <f t="shared" ref="AH560" si="1620">AH559</f>
        <v>0</v>
      </c>
      <c r="AI560" s="411">
        <f t="shared" ref="AI560" si="1621">AI559</f>
        <v>0</v>
      </c>
      <c r="AJ560" s="411">
        <f t="shared" ref="AJ560" si="1622">AJ559</f>
        <v>0</v>
      </c>
      <c r="AK560" s="411">
        <f t="shared" ref="AK560" si="1623">AK559</f>
        <v>0</v>
      </c>
      <c r="AL560" s="411">
        <f t="shared" ref="AL560" si="1624">AL559</f>
        <v>0</v>
      </c>
      <c r="AM560" s="306"/>
    </row>
    <row r="561" spans="1:39" ht="15" hidden="1" outlineLevel="1">
      <c r="A561" s="532"/>
      <c r="B561" s="428"/>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412"/>
      <c r="Z561" s="425"/>
      <c r="AA561" s="425"/>
      <c r="AB561" s="425"/>
      <c r="AC561" s="425"/>
      <c r="AD561" s="425"/>
      <c r="AE561" s="425"/>
      <c r="AF561" s="425"/>
      <c r="AG561" s="425"/>
      <c r="AH561" s="425"/>
      <c r="AI561" s="425"/>
      <c r="AJ561" s="425"/>
      <c r="AK561" s="425"/>
      <c r="AL561" s="425"/>
      <c r="AM561" s="306"/>
    </row>
    <row r="562" spans="1:39" ht="30" hidden="1" outlineLevel="1">
      <c r="A562" s="532">
        <v>47</v>
      </c>
      <c r="B562" s="428" t="s">
        <v>139</v>
      </c>
      <c r="C562" s="291" t="s">
        <v>25</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26"/>
      <c r="Z562" s="410"/>
      <c r="AA562" s="410"/>
      <c r="AB562" s="410"/>
      <c r="AC562" s="410"/>
      <c r="AD562" s="410"/>
      <c r="AE562" s="410"/>
      <c r="AF562" s="415"/>
      <c r="AG562" s="415"/>
      <c r="AH562" s="415"/>
      <c r="AI562" s="415"/>
      <c r="AJ562" s="415"/>
      <c r="AK562" s="415"/>
      <c r="AL562" s="415"/>
      <c r="AM562" s="296">
        <f>SUM(Y562:AL562)</f>
        <v>0</v>
      </c>
    </row>
    <row r="563" spans="1:39" ht="15" hidden="1" outlineLevel="1">
      <c r="A563" s="532"/>
      <c r="B563" s="431" t="s">
        <v>308</v>
      </c>
      <c r="C563" s="291" t="s">
        <v>163</v>
      </c>
      <c r="D563" s="295"/>
      <c r="E563" s="295"/>
      <c r="F563" s="295"/>
      <c r="G563" s="295"/>
      <c r="H563" s="295"/>
      <c r="I563" s="295"/>
      <c r="J563" s="295"/>
      <c r="K563" s="295"/>
      <c r="L563" s="295"/>
      <c r="M563" s="295"/>
      <c r="N563" s="295">
        <f>N562</f>
        <v>12</v>
      </c>
      <c r="O563" s="295"/>
      <c r="P563" s="295"/>
      <c r="Q563" s="295"/>
      <c r="R563" s="295"/>
      <c r="S563" s="295"/>
      <c r="T563" s="295"/>
      <c r="U563" s="295"/>
      <c r="V563" s="295"/>
      <c r="W563" s="295"/>
      <c r="X563" s="295"/>
      <c r="Y563" s="411">
        <f>Y562</f>
        <v>0</v>
      </c>
      <c r="Z563" s="411">
        <f t="shared" ref="Z563" si="1625">Z562</f>
        <v>0</v>
      </c>
      <c r="AA563" s="411">
        <f t="shared" ref="AA563" si="1626">AA562</f>
        <v>0</v>
      </c>
      <c r="AB563" s="411">
        <f t="shared" ref="AB563" si="1627">AB562</f>
        <v>0</v>
      </c>
      <c r="AC563" s="411">
        <f t="shared" ref="AC563" si="1628">AC562</f>
        <v>0</v>
      </c>
      <c r="AD563" s="411">
        <f t="shared" ref="AD563" si="1629">AD562</f>
        <v>0</v>
      </c>
      <c r="AE563" s="411">
        <f t="shared" ref="AE563" si="1630">AE562</f>
        <v>0</v>
      </c>
      <c r="AF563" s="411">
        <f t="shared" ref="AF563" si="1631">AF562</f>
        <v>0</v>
      </c>
      <c r="AG563" s="411">
        <f t="shared" ref="AG563" si="1632">AG562</f>
        <v>0</v>
      </c>
      <c r="AH563" s="411">
        <f t="shared" ref="AH563" si="1633">AH562</f>
        <v>0</v>
      </c>
      <c r="AI563" s="411">
        <f t="shared" ref="AI563" si="1634">AI562</f>
        <v>0</v>
      </c>
      <c r="AJ563" s="411">
        <f t="shared" ref="AJ563" si="1635">AJ562</f>
        <v>0</v>
      </c>
      <c r="AK563" s="411">
        <f t="shared" ref="AK563" si="1636">AK562</f>
        <v>0</v>
      </c>
      <c r="AL563" s="411">
        <f t="shared" ref="AL563" si="1637">AL562</f>
        <v>0</v>
      </c>
      <c r="AM563" s="306"/>
    </row>
    <row r="564" spans="1:39" ht="15" hidden="1" outlineLevel="1">
      <c r="A564" s="532"/>
      <c r="B564" s="428"/>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412"/>
      <c r="Z564" s="425"/>
      <c r="AA564" s="425"/>
      <c r="AB564" s="425"/>
      <c r="AC564" s="425"/>
      <c r="AD564" s="425"/>
      <c r="AE564" s="425"/>
      <c r="AF564" s="425"/>
      <c r="AG564" s="425"/>
      <c r="AH564" s="425"/>
      <c r="AI564" s="425"/>
      <c r="AJ564" s="425"/>
      <c r="AK564" s="425"/>
      <c r="AL564" s="425"/>
      <c r="AM564" s="306"/>
    </row>
    <row r="565" spans="1:39" ht="30" hidden="1" outlineLevel="1">
      <c r="A565" s="532">
        <v>48</v>
      </c>
      <c r="B565" s="428" t="s">
        <v>140</v>
      </c>
      <c r="C565" s="291" t="s">
        <v>25</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26"/>
      <c r="Z565" s="410"/>
      <c r="AA565" s="410"/>
      <c r="AB565" s="410"/>
      <c r="AC565" s="410"/>
      <c r="AD565" s="410"/>
      <c r="AE565" s="410"/>
      <c r="AF565" s="415"/>
      <c r="AG565" s="415"/>
      <c r="AH565" s="415"/>
      <c r="AI565" s="415"/>
      <c r="AJ565" s="415"/>
      <c r="AK565" s="415"/>
      <c r="AL565" s="415"/>
      <c r="AM565" s="296">
        <f>SUM(Y565:AL565)</f>
        <v>0</v>
      </c>
    </row>
    <row r="566" spans="1:39" ht="15" hidden="1" outlineLevel="1">
      <c r="A566" s="532"/>
      <c r="B566" s="431" t="s">
        <v>308</v>
      </c>
      <c r="C566" s="291" t="s">
        <v>163</v>
      </c>
      <c r="D566" s="295"/>
      <c r="E566" s="295"/>
      <c r="F566" s="295"/>
      <c r="G566" s="295"/>
      <c r="H566" s="295"/>
      <c r="I566" s="295"/>
      <c r="J566" s="295"/>
      <c r="K566" s="295"/>
      <c r="L566" s="295"/>
      <c r="M566" s="295"/>
      <c r="N566" s="295">
        <f>N565</f>
        <v>12</v>
      </c>
      <c r="O566" s="295"/>
      <c r="P566" s="295"/>
      <c r="Q566" s="295"/>
      <c r="R566" s="295"/>
      <c r="S566" s="295"/>
      <c r="T566" s="295"/>
      <c r="U566" s="295"/>
      <c r="V566" s="295"/>
      <c r="W566" s="295"/>
      <c r="X566" s="295"/>
      <c r="Y566" s="411">
        <f>Y565</f>
        <v>0</v>
      </c>
      <c r="Z566" s="411">
        <f t="shared" ref="Z566" si="1638">Z565</f>
        <v>0</v>
      </c>
      <c r="AA566" s="411">
        <f t="shared" ref="AA566" si="1639">AA565</f>
        <v>0</v>
      </c>
      <c r="AB566" s="411">
        <f t="shared" ref="AB566" si="1640">AB565</f>
        <v>0</v>
      </c>
      <c r="AC566" s="411">
        <f t="shared" ref="AC566" si="1641">AC565</f>
        <v>0</v>
      </c>
      <c r="AD566" s="411">
        <f t="shared" ref="AD566" si="1642">AD565</f>
        <v>0</v>
      </c>
      <c r="AE566" s="411">
        <f t="shared" ref="AE566" si="1643">AE565</f>
        <v>0</v>
      </c>
      <c r="AF566" s="411">
        <f t="shared" ref="AF566" si="1644">AF565</f>
        <v>0</v>
      </c>
      <c r="AG566" s="411">
        <f t="shared" ref="AG566" si="1645">AG565</f>
        <v>0</v>
      </c>
      <c r="AH566" s="411">
        <f t="shared" ref="AH566" si="1646">AH565</f>
        <v>0</v>
      </c>
      <c r="AI566" s="411">
        <f t="shared" ref="AI566" si="1647">AI565</f>
        <v>0</v>
      </c>
      <c r="AJ566" s="411">
        <f t="shared" ref="AJ566" si="1648">AJ565</f>
        <v>0</v>
      </c>
      <c r="AK566" s="411">
        <f t="shared" ref="AK566" si="1649">AK565</f>
        <v>0</v>
      </c>
      <c r="AL566" s="411">
        <f t="shared" ref="AL566" si="1650">AL565</f>
        <v>0</v>
      </c>
      <c r="AM566" s="306"/>
    </row>
    <row r="567" spans="1:39" ht="15" hidden="1" outlineLevel="1">
      <c r="A567" s="532"/>
      <c r="B567" s="428"/>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412"/>
      <c r="Z567" s="425"/>
      <c r="AA567" s="425"/>
      <c r="AB567" s="425"/>
      <c r="AC567" s="425"/>
      <c r="AD567" s="425"/>
      <c r="AE567" s="425"/>
      <c r="AF567" s="425"/>
      <c r="AG567" s="425"/>
      <c r="AH567" s="425"/>
      <c r="AI567" s="425"/>
      <c r="AJ567" s="425"/>
      <c r="AK567" s="425"/>
      <c r="AL567" s="425"/>
      <c r="AM567" s="306"/>
    </row>
    <row r="568" spans="1:39" ht="30" hidden="1" outlineLevel="1">
      <c r="A568" s="532">
        <v>49</v>
      </c>
      <c r="B568" s="428" t="s">
        <v>141</v>
      </c>
      <c r="C568" s="291" t="s">
        <v>25</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26"/>
      <c r="Z568" s="410"/>
      <c r="AA568" s="410"/>
      <c r="AB568" s="410"/>
      <c r="AC568" s="410"/>
      <c r="AD568" s="410"/>
      <c r="AE568" s="410"/>
      <c r="AF568" s="415"/>
      <c r="AG568" s="415"/>
      <c r="AH568" s="415"/>
      <c r="AI568" s="415"/>
      <c r="AJ568" s="415"/>
      <c r="AK568" s="415"/>
      <c r="AL568" s="415"/>
      <c r="AM568" s="296">
        <f>SUM(Y568:AL568)</f>
        <v>0</v>
      </c>
    </row>
    <row r="569" spans="1:39" ht="15" hidden="1" outlineLevel="1">
      <c r="A569" s="532"/>
      <c r="B569" s="431" t="s">
        <v>308</v>
      </c>
      <c r="C569" s="291" t="s">
        <v>163</v>
      </c>
      <c r="D569" s="295"/>
      <c r="E569" s="295"/>
      <c r="F569" s="295"/>
      <c r="G569" s="295"/>
      <c r="H569" s="295"/>
      <c r="I569" s="295"/>
      <c r="J569" s="295"/>
      <c r="K569" s="295"/>
      <c r="L569" s="295"/>
      <c r="M569" s="295"/>
      <c r="N569" s="295">
        <f>N568</f>
        <v>12</v>
      </c>
      <c r="O569" s="295"/>
      <c r="P569" s="295"/>
      <c r="Q569" s="295"/>
      <c r="R569" s="295"/>
      <c r="S569" s="295"/>
      <c r="T569" s="295"/>
      <c r="U569" s="295"/>
      <c r="V569" s="295"/>
      <c r="W569" s="295"/>
      <c r="X569" s="295"/>
      <c r="Y569" s="411">
        <f>Y568</f>
        <v>0</v>
      </c>
      <c r="Z569" s="411">
        <f t="shared" ref="Z569" si="1651">Z568</f>
        <v>0</v>
      </c>
      <c r="AA569" s="411">
        <f t="shared" ref="AA569" si="1652">AA568</f>
        <v>0</v>
      </c>
      <c r="AB569" s="411">
        <f t="shared" ref="AB569" si="1653">AB568</f>
        <v>0</v>
      </c>
      <c r="AC569" s="411">
        <f t="shared" ref="AC569" si="1654">AC568</f>
        <v>0</v>
      </c>
      <c r="AD569" s="411">
        <f t="shared" ref="AD569" si="1655">AD568</f>
        <v>0</v>
      </c>
      <c r="AE569" s="411">
        <f t="shared" ref="AE569" si="1656">AE568</f>
        <v>0</v>
      </c>
      <c r="AF569" s="411">
        <f t="shared" ref="AF569" si="1657">AF568</f>
        <v>0</v>
      </c>
      <c r="AG569" s="411">
        <f t="shared" ref="AG569" si="1658">AG568</f>
        <v>0</v>
      </c>
      <c r="AH569" s="411">
        <f t="shared" ref="AH569" si="1659">AH568</f>
        <v>0</v>
      </c>
      <c r="AI569" s="411">
        <f t="shared" ref="AI569" si="1660">AI568</f>
        <v>0</v>
      </c>
      <c r="AJ569" s="411">
        <f t="shared" ref="AJ569" si="1661">AJ568</f>
        <v>0</v>
      </c>
      <c r="AK569" s="411">
        <f t="shared" ref="AK569" si="1662">AK568</f>
        <v>0</v>
      </c>
      <c r="AL569" s="411">
        <f t="shared" ref="AL569" si="1663">AL568</f>
        <v>0</v>
      </c>
      <c r="AM569" s="306"/>
    </row>
    <row r="570" spans="1:39" ht="15" outlineLevel="1">
      <c r="A570" s="532"/>
      <c r="B570" s="431"/>
      <c r="C570" s="305"/>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301"/>
      <c r="Z570" s="301"/>
      <c r="AA570" s="301"/>
      <c r="AB570" s="301"/>
      <c r="AC570" s="301"/>
      <c r="AD570" s="301"/>
      <c r="AE570" s="301"/>
      <c r="AF570" s="301"/>
      <c r="AG570" s="301"/>
      <c r="AH570" s="301"/>
      <c r="AI570" s="301"/>
      <c r="AJ570" s="301"/>
      <c r="AK570" s="301"/>
      <c r="AL570" s="301"/>
      <c r="AM570" s="306"/>
    </row>
    <row r="571" spans="1:39" ht="15.6">
      <c r="B571" s="327" t="s">
        <v>292</v>
      </c>
      <c r="C571" s="329"/>
      <c r="D571" s="329">
        <f>SUM(D407:D569)</f>
        <v>10017137.880188651</v>
      </c>
      <c r="E571" s="329"/>
      <c r="F571" s="329"/>
      <c r="G571" s="329"/>
      <c r="H571" s="329"/>
      <c r="I571" s="329"/>
      <c r="J571" s="329"/>
      <c r="K571" s="329"/>
      <c r="L571" s="329"/>
      <c r="M571" s="329"/>
      <c r="N571" s="329"/>
      <c r="O571" s="329">
        <f>SUM(O407:O569)</f>
        <v>2657.3225295736906</v>
      </c>
      <c r="P571" s="329"/>
      <c r="Q571" s="329"/>
      <c r="R571" s="329"/>
      <c r="S571" s="329"/>
      <c r="T571" s="329"/>
      <c r="U571" s="329"/>
      <c r="V571" s="329"/>
      <c r="W571" s="329"/>
      <c r="X571" s="329"/>
      <c r="Y571" s="329">
        <f>IF(Y405="kWh",SUMPRODUCT(D407:D569,Y407:Y569))</f>
        <v>3248574.0316244443</v>
      </c>
      <c r="Z571" s="329">
        <f>IF(Z405="kWh",SUMPRODUCT(D407:D569,Z407:Z569))</f>
        <v>1178381.3317433761</v>
      </c>
      <c r="AA571" s="329">
        <f>IF(AA405="kw",SUMPRODUCT(N407:N569,O407:O569,AA407:AA569),SUMPRODUCT(D407:D569,AA407:AA569))</f>
        <v>762.81850218433647</v>
      </c>
      <c r="AB571" s="329">
        <f>IF(AB405="kw",SUMPRODUCT(N407:N569,O407:O569,AB407:AB569),SUMPRODUCT(D407:D569,AB407:AB569))</f>
        <v>372.31081166143565</v>
      </c>
      <c r="AC571" s="329">
        <f>IF(AC405="kw",SUMPRODUCT(N407:N569,O407:O569,AC407:AC569),SUMPRODUCT(D407:D569,AC407:AC569))</f>
        <v>24711.354024977387</v>
      </c>
      <c r="AD571" s="329">
        <f>IF(AD405="kw",SUMPRODUCT(N407:N569,O407:O569,AD407:AD569),SUMPRODUCT(D407:D569,AD407:AD569))</f>
        <v>0</v>
      </c>
      <c r="AE571" s="329">
        <f>IF(AE405="kw",SUMPRODUCT(N407:N569,O407:O569,AE407:AE569),SUMPRODUCT(D407:D569,AE407:AE569))</f>
        <v>0</v>
      </c>
      <c r="AF571" s="329">
        <f>IF(AF405="kw",SUMPRODUCT(N407:N569,O407:O569,AF407:AF569),SUMPRODUCT(D407:D569,AF407:AF569))</f>
        <v>0</v>
      </c>
      <c r="AG571" s="329">
        <f>IF(AG405="kw",SUMPRODUCT(N407:N569,O407:O569,AG407:AG569),SUMPRODUCT(D407:D569,AG407:AG569))</f>
        <v>0</v>
      </c>
      <c r="AH571" s="329">
        <f>IF(AH405="kw",SUMPRODUCT(N407:N569,O407:O569,AH407:AH569),SUMPRODUCT(D407:D569,AH407:AH569))</f>
        <v>0</v>
      </c>
      <c r="AI571" s="329">
        <f>IF(AI405="kw",SUMPRODUCT(N407:N569,O407:O569,AI407:AI569),SUMPRODUCT(D407:D569,AI407:AI569))</f>
        <v>0</v>
      </c>
      <c r="AJ571" s="329">
        <f>IF(AJ405="kw",SUMPRODUCT(N407:N569,O407:O569,AJ407:AJ569),SUMPRODUCT(D407:D569,AJ407:AJ569))</f>
        <v>0</v>
      </c>
      <c r="AK571" s="329">
        <f>IF(AK405="kw",SUMPRODUCT(N407:N569,O407:O569,AK407:AK569),SUMPRODUCT(D407:D569,AK407:AK569))</f>
        <v>0</v>
      </c>
      <c r="AL571" s="329">
        <f>IF(AL405="kw",SUMPRODUCT(N407:N569,O407:O569,AL407:AL569),SUMPRODUCT(D407:D569,AL407:AL569))</f>
        <v>0</v>
      </c>
      <c r="AM571" s="330"/>
    </row>
    <row r="572" spans="1:39" ht="15.6">
      <c r="B572" s="391" t="s">
        <v>293</v>
      </c>
      <c r="C572" s="392"/>
      <c r="D572" s="392"/>
      <c r="E572" s="392"/>
      <c r="F572" s="392"/>
      <c r="G572" s="392"/>
      <c r="H572" s="392"/>
      <c r="I572" s="392"/>
      <c r="J572" s="392"/>
      <c r="K572" s="392"/>
      <c r="L572" s="392"/>
      <c r="M572" s="392"/>
      <c r="N572" s="392"/>
      <c r="O572" s="392"/>
      <c r="P572" s="392"/>
      <c r="Q572" s="392"/>
      <c r="R572" s="392"/>
      <c r="S572" s="392"/>
      <c r="T572" s="392"/>
      <c r="U572" s="392"/>
      <c r="V572" s="392"/>
      <c r="W572" s="392"/>
      <c r="X572" s="392"/>
      <c r="Y572" s="392">
        <f>HLOOKUP(Y220,'2. LRAMVA Threshold'!$B$42:$Q$53,9,FALSE)</f>
        <v>1716960</v>
      </c>
      <c r="Z572" s="392">
        <f>HLOOKUP(Z220,'2. LRAMVA Threshold'!$B$42:$Q$53,9,FALSE)</f>
        <v>1712889</v>
      </c>
      <c r="AA572" s="392">
        <f>HLOOKUP(AA220,'2. LRAMVA Threshold'!$B$42:$Q$53,9,FALSE)</f>
        <v>6608</v>
      </c>
      <c r="AB572" s="392">
        <f>HLOOKUP(AB220,'2. LRAMVA Threshold'!$B$42:$Q$53,9,FALSE)</f>
        <v>1675</v>
      </c>
      <c r="AC572" s="392">
        <f>HLOOKUP(AC220,'2. LRAMVA Threshold'!$B$42:$Q$53,9,FALSE)</f>
        <v>5795</v>
      </c>
      <c r="AD572" s="392">
        <f>HLOOKUP(AD220,'2. LRAMVA Threshold'!$B$42:$Q$53,9,FALSE)</f>
        <v>0</v>
      </c>
      <c r="AE572" s="392">
        <f>HLOOKUP(AE220,'2. LRAMVA Threshold'!$B$42:$Q$53,9,FALSE)</f>
        <v>0</v>
      </c>
      <c r="AF572" s="392">
        <f>HLOOKUP(AF220,'2. LRAMVA Threshold'!$B$42:$Q$53,9,FALSE)</f>
        <v>0</v>
      </c>
      <c r="AG572" s="392">
        <f>HLOOKUP(AG220,'2. LRAMVA Threshold'!$B$42:$Q$53,9,FALSE)</f>
        <v>0</v>
      </c>
      <c r="AH572" s="392">
        <f>HLOOKUP(AH220,'2. LRAMVA Threshold'!$B$42:$Q$53,9,FALSE)</f>
        <v>0</v>
      </c>
      <c r="AI572" s="392">
        <f>HLOOKUP(AI220,'2. LRAMVA Threshold'!$B$42:$Q$53,9,FALSE)</f>
        <v>0</v>
      </c>
      <c r="AJ572" s="392">
        <f>HLOOKUP(AJ220,'2. LRAMVA Threshold'!$B$42:$Q$53,9,FALSE)</f>
        <v>0</v>
      </c>
      <c r="AK572" s="392">
        <f>HLOOKUP(AK220,'2. LRAMVA Threshold'!$B$42:$Q$53,9,FALSE)</f>
        <v>0</v>
      </c>
      <c r="AL572" s="392">
        <f>HLOOKUP(AL220,'2. LRAMVA Threshold'!$B$42:$Q$53,9,FALSE)</f>
        <v>0</v>
      </c>
      <c r="AM572" s="393"/>
    </row>
    <row r="573" spans="1:39" ht="15">
      <c r="B573" s="394"/>
      <c r="C573" s="432"/>
      <c r="D573" s="433"/>
      <c r="E573" s="433"/>
      <c r="F573" s="433"/>
      <c r="G573" s="433"/>
      <c r="H573" s="433"/>
      <c r="I573" s="433"/>
      <c r="J573" s="433"/>
      <c r="K573" s="433"/>
      <c r="L573" s="433"/>
      <c r="M573" s="433"/>
      <c r="N573" s="433"/>
      <c r="O573" s="434"/>
      <c r="P573" s="433"/>
      <c r="Q573" s="433"/>
      <c r="R573" s="433"/>
      <c r="S573" s="435"/>
      <c r="T573" s="435"/>
      <c r="U573" s="435"/>
      <c r="V573" s="435"/>
      <c r="W573" s="433"/>
      <c r="X573" s="433"/>
      <c r="Y573" s="436"/>
      <c r="Z573" s="436"/>
      <c r="AA573" s="436"/>
      <c r="AB573" s="436"/>
      <c r="AC573" s="436"/>
      <c r="AD573" s="436"/>
      <c r="AE573" s="436"/>
      <c r="AF573" s="399"/>
      <c r="AG573" s="399"/>
      <c r="AH573" s="399"/>
      <c r="AI573" s="399"/>
      <c r="AJ573" s="399"/>
      <c r="AK573" s="399"/>
      <c r="AL573" s="399"/>
      <c r="AM573" s="400"/>
    </row>
    <row r="574" spans="1:39" ht="15">
      <c r="B574" s="324" t="s">
        <v>294</v>
      </c>
      <c r="C574" s="338"/>
      <c r="D574" s="338"/>
      <c r="E574" s="376"/>
      <c r="F574" s="376"/>
      <c r="G574" s="376"/>
      <c r="H574" s="376"/>
      <c r="I574" s="376"/>
      <c r="J574" s="376"/>
      <c r="K574" s="376"/>
      <c r="L574" s="376"/>
      <c r="M574" s="376"/>
      <c r="N574" s="376"/>
      <c r="O574" s="291"/>
      <c r="P574" s="340"/>
      <c r="Q574" s="340"/>
      <c r="R574" s="340"/>
      <c r="S574" s="339"/>
      <c r="T574" s="339"/>
      <c r="U574" s="339"/>
      <c r="V574" s="339"/>
      <c r="W574" s="340"/>
      <c r="X574" s="340"/>
      <c r="Y574" s="341">
        <f>HLOOKUP(Y$35,'3.  Distribution Rates'!$C$122:$P$133,9,FALSE)</f>
        <v>1.09E-2</v>
      </c>
      <c r="Z574" s="341">
        <f>HLOOKUP(Z$35,'3.  Distribution Rates'!$C$122:$P$133,9,FALSE)</f>
        <v>1.44E-2</v>
      </c>
      <c r="AA574" s="341">
        <f>HLOOKUP(AA$35,'3.  Distribution Rates'!$C$122:$P$133,9,FALSE)</f>
        <v>3.0861000000000001</v>
      </c>
      <c r="AB574" s="341">
        <f>HLOOKUP(AB$35,'3.  Distribution Rates'!$C$122:$P$133,9,FALSE)</f>
        <v>4.194</v>
      </c>
      <c r="AC574" s="341">
        <f>HLOOKUP(AC$35,'3.  Distribution Rates'!$C$122:$P$133,9,FALSE)</f>
        <v>1.8946000000000001</v>
      </c>
      <c r="AD574" s="341">
        <f>HLOOKUP(AD$35,'3.  Distribution Rates'!$C$122:$P$133,9,FALSE)</f>
        <v>4.0410000000000004</v>
      </c>
      <c r="AE574" s="341">
        <f>HLOOKUP(AE$35,'3.  Distribution Rates'!$C$122:$P$133,9,FALSE)</f>
        <v>0.11360000000000001</v>
      </c>
      <c r="AF574" s="341">
        <f>HLOOKUP(AF$35,'3.  Distribution Rates'!$C$122:$P$133,9,FALSE)</f>
        <v>15.590400000000001</v>
      </c>
      <c r="AG574" s="341">
        <f>HLOOKUP(AG$35,'3.  Distribution Rates'!$C$122:$P$133,9,FALSE)</f>
        <v>23.381399999999999</v>
      </c>
      <c r="AH574" s="341">
        <f>HLOOKUP(AH$35,'3.  Distribution Rates'!$C$122:$P$133,9,FALSE)</f>
        <v>0</v>
      </c>
      <c r="AI574" s="341">
        <f>HLOOKUP(AI$35,'3.  Distribution Rates'!$C$122:$P$133,9,FALSE)</f>
        <v>0</v>
      </c>
      <c r="AJ574" s="341">
        <f>HLOOKUP(AJ$35,'3.  Distribution Rates'!$C$122:$P$133,9,FALSE)</f>
        <v>0</v>
      </c>
      <c r="AK574" s="341">
        <f>HLOOKUP(AK$35,'3.  Distribution Rates'!$C$122:$P$133,9,FALSE)</f>
        <v>0</v>
      </c>
      <c r="AL574" s="341">
        <f>HLOOKUP(AL$35,'3.  Distribution Rates'!$C$122:$P$133,9,FALSE)</f>
        <v>0</v>
      </c>
      <c r="AM574" s="441"/>
    </row>
    <row r="575" spans="1:39" ht="15">
      <c r="B575" s="324" t="s">
        <v>295</v>
      </c>
      <c r="C575" s="345"/>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8">
        <f>'4.  2011-2014 LRAM'!Y140*Y574</f>
        <v>3122.4874020491702</v>
      </c>
      <c r="Z575" s="378">
        <f>'4.  2011-2014 LRAM'!Z140*Z574</f>
        <v>1949.8178295478185</v>
      </c>
      <c r="AA575" s="378">
        <f>'4.  2011-2014 LRAM'!AA140*AA574</f>
        <v>1168.9856151620711</v>
      </c>
      <c r="AB575" s="378">
        <f>'4.  2011-2014 LRAM'!AB140*AB574</f>
        <v>2273.9655376908231</v>
      </c>
      <c r="AC575" s="378">
        <f>'4.  2011-2014 LRAM'!AC140*AC574</f>
        <v>186.33748973336048</v>
      </c>
      <c r="AD575" s="378">
        <f>'4.  2011-2014 LRAM'!AD140*AD574</f>
        <v>0</v>
      </c>
      <c r="AE575" s="378">
        <f>'4.  2011-2014 LRAM'!AE140*AE574</f>
        <v>0</v>
      </c>
      <c r="AF575" s="378">
        <f>'4.  2011-2014 LRAM'!AF140*AF574</f>
        <v>0</v>
      </c>
      <c r="AG575" s="378">
        <f>'4.  2011-2014 LRAM'!AG140*AG574</f>
        <v>0</v>
      </c>
      <c r="AH575" s="378">
        <f>'4.  2011-2014 LRAM'!AH140*AH574</f>
        <v>0</v>
      </c>
      <c r="AI575" s="378">
        <f>'4.  2011-2014 LRAM'!AI140*AI574</f>
        <v>0</v>
      </c>
      <c r="AJ575" s="378">
        <f>'4.  2011-2014 LRAM'!AJ140*AJ574</f>
        <v>0</v>
      </c>
      <c r="AK575" s="378">
        <f>'4.  2011-2014 LRAM'!AK140*AK574</f>
        <v>0</v>
      </c>
      <c r="AL575" s="378">
        <f>'4.  2011-2014 LRAM'!AL140*AL574</f>
        <v>0</v>
      </c>
      <c r="AM575" s="629">
        <f t="shared" ref="AM575:AM581" si="1664">SUM(Y575:AL575)</f>
        <v>8701.5938741832433</v>
      </c>
    </row>
    <row r="576" spans="1:39" ht="15">
      <c r="B576" s="324" t="s">
        <v>296</v>
      </c>
      <c r="C576" s="345"/>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8">
        <f>'4.  2011-2014 LRAM'!Y271*Y574</f>
        <v>2318.7041165624191</v>
      </c>
      <c r="Z576" s="378">
        <f>'4.  2011-2014 LRAM'!Z271*Z574</f>
        <v>3992.8106107380636</v>
      </c>
      <c r="AA576" s="378">
        <f>'4.  2011-2014 LRAM'!AA271*AA574</f>
        <v>0</v>
      </c>
      <c r="AB576" s="378">
        <f>'4.  2011-2014 LRAM'!AB271*AB574</f>
        <v>1739.4690699205448</v>
      </c>
      <c r="AC576" s="378">
        <f>'4.  2011-2014 LRAM'!AC271*AC574</f>
        <v>6607.2156875731653</v>
      </c>
      <c r="AD576" s="378">
        <f>'4.  2011-2014 LRAM'!AD271*AD574</f>
        <v>0</v>
      </c>
      <c r="AE576" s="378">
        <f>'4.  2011-2014 LRAM'!AE271*AE574</f>
        <v>0</v>
      </c>
      <c r="AF576" s="378">
        <f>'4.  2011-2014 LRAM'!AF271*AF574</f>
        <v>0</v>
      </c>
      <c r="AG576" s="378">
        <f>'4.  2011-2014 LRAM'!AG271*AG574</f>
        <v>7893.0181915199992</v>
      </c>
      <c r="AH576" s="378">
        <f>'4.  2011-2014 LRAM'!AH271*AH574</f>
        <v>0</v>
      </c>
      <c r="AI576" s="378">
        <f>'4.  2011-2014 LRAM'!AI271*AI574</f>
        <v>0</v>
      </c>
      <c r="AJ576" s="378">
        <f>'4.  2011-2014 LRAM'!AJ271*AJ574</f>
        <v>0</v>
      </c>
      <c r="AK576" s="378">
        <f>'4.  2011-2014 LRAM'!AK271*AK574</f>
        <v>0</v>
      </c>
      <c r="AL576" s="378">
        <f>'4.  2011-2014 LRAM'!AL271*AL574</f>
        <v>0</v>
      </c>
      <c r="AM576" s="629">
        <f t="shared" si="1664"/>
        <v>22551.217676314191</v>
      </c>
    </row>
    <row r="577" spans="2:39" ht="15">
      <c r="B577" s="324" t="s">
        <v>297</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LRAM'!Y401*Y574</f>
        <v>3648.9124124690029</v>
      </c>
      <c r="Z577" s="378">
        <f>'4.  2011-2014 LRAM'!Z401*Z574</f>
        <v>3967.1666478792013</v>
      </c>
      <c r="AA577" s="378">
        <f>'4.  2011-2014 LRAM'!AA401*AA574</f>
        <v>1698.634650996019</v>
      </c>
      <c r="AB577" s="378">
        <f>'4.  2011-2014 LRAM'!AB401*AB574</f>
        <v>1652.0293317285775</v>
      </c>
      <c r="AC577" s="378">
        <f>'4.  2011-2014 LRAM'!AC401*AC574</f>
        <v>8185.142338336349</v>
      </c>
      <c r="AD577" s="378">
        <f>'4.  2011-2014 LRAM'!AD401*AD574</f>
        <v>0</v>
      </c>
      <c r="AE577" s="378">
        <f>'4.  2011-2014 LRAM'!AE401*AE574</f>
        <v>0</v>
      </c>
      <c r="AF577" s="378">
        <f>'4.  2011-2014 LRAM'!AF401*AF574</f>
        <v>0</v>
      </c>
      <c r="AG577" s="378">
        <f>'4.  2011-2014 LRAM'!AG401*AG574</f>
        <v>21564.829825055996</v>
      </c>
      <c r="AH577" s="378">
        <f>'4.  2011-2014 LRAM'!AH401*AH574</f>
        <v>0</v>
      </c>
      <c r="AI577" s="378">
        <f>'4.  2011-2014 LRAM'!AI401*AI574</f>
        <v>0</v>
      </c>
      <c r="AJ577" s="378">
        <f>'4.  2011-2014 LRAM'!AJ401*AJ574</f>
        <v>0</v>
      </c>
      <c r="AK577" s="378">
        <f>'4.  2011-2014 LRAM'!AK401*AK574</f>
        <v>0</v>
      </c>
      <c r="AL577" s="378">
        <f>'4.  2011-2014 LRAM'!AL401*AL574</f>
        <v>0</v>
      </c>
      <c r="AM577" s="629">
        <f t="shared" si="1664"/>
        <v>40716.715206465145</v>
      </c>
    </row>
    <row r="578" spans="2:39" ht="15">
      <c r="B578" s="324" t="s">
        <v>298</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'4.  2011-2014 LRAM'!Y532*Y574</f>
        <v>8344.7582050113178</v>
      </c>
      <c r="Z578" s="378">
        <f>'4.  2011-2014 LRAM'!Z532*Z574</f>
        <v>5133.4110427811838</v>
      </c>
      <c r="AA578" s="378">
        <f>'4.  2011-2014 LRAM'!AA532*AA574</f>
        <v>2773.5945767798676</v>
      </c>
      <c r="AB578" s="378">
        <f>'4.  2011-2014 LRAM'!AB532*AB574</f>
        <v>33154.160037265567</v>
      </c>
      <c r="AC578" s="378">
        <f>'4.  2011-2014 LRAM'!AC532*AC574</f>
        <v>2406.5361167533129</v>
      </c>
      <c r="AD578" s="378">
        <f>'4.  2011-2014 LRAM'!AD532*AD574</f>
        <v>0</v>
      </c>
      <c r="AE578" s="378">
        <f>'4.  2011-2014 LRAM'!AE532*AE574</f>
        <v>0</v>
      </c>
      <c r="AF578" s="378">
        <f>'4.  2011-2014 LRAM'!AF532*AF574</f>
        <v>0</v>
      </c>
      <c r="AG578" s="378">
        <f>'4.  2011-2014 LRAM'!AG532*AG574</f>
        <v>49359.014540640004</v>
      </c>
      <c r="AH578" s="378">
        <f>'4.  2011-2014 LRAM'!AH532*AH574</f>
        <v>0</v>
      </c>
      <c r="AI578" s="378">
        <f>'4.  2011-2014 LRAM'!AI532*AI574</f>
        <v>0</v>
      </c>
      <c r="AJ578" s="378">
        <f>'4.  2011-2014 LRAM'!AJ532*AJ574</f>
        <v>0</v>
      </c>
      <c r="AK578" s="378">
        <f>'4.  2011-2014 LRAM'!AK532*AK574</f>
        <v>0</v>
      </c>
      <c r="AL578" s="378">
        <f>'4.  2011-2014 LRAM'!AL532*AL574</f>
        <v>0</v>
      </c>
      <c r="AM578" s="629">
        <f t="shared" si="1664"/>
        <v>101171.47451923125</v>
      </c>
    </row>
    <row r="579" spans="2:39" ht="15">
      <c r="B579" s="324" t="s">
        <v>299</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 t="shared" ref="Y579:AL579" si="1665">Y211*Y574</f>
        <v>9396.3731873048255</v>
      </c>
      <c r="Z579" s="378">
        <f t="shared" si="1665"/>
        <v>4026.5801845330175</v>
      </c>
      <c r="AA579" s="378">
        <f t="shared" si="1665"/>
        <v>11144.993465744084</v>
      </c>
      <c r="AB579" s="378">
        <f t="shared" si="1665"/>
        <v>83896.381157768992</v>
      </c>
      <c r="AC579" s="378">
        <f t="shared" si="1665"/>
        <v>10327.277149623167</v>
      </c>
      <c r="AD579" s="378">
        <f t="shared" si="1665"/>
        <v>0</v>
      </c>
      <c r="AE579" s="378">
        <f t="shared" si="1665"/>
        <v>0</v>
      </c>
      <c r="AF579" s="378">
        <f t="shared" si="1665"/>
        <v>0</v>
      </c>
      <c r="AG579" s="378">
        <f t="shared" si="1665"/>
        <v>12203.889773858118</v>
      </c>
      <c r="AH579" s="378">
        <f t="shared" si="1665"/>
        <v>0</v>
      </c>
      <c r="AI579" s="378">
        <f t="shared" si="1665"/>
        <v>0</v>
      </c>
      <c r="AJ579" s="378">
        <f t="shared" si="1665"/>
        <v>0</v>
      </c>
      <c r="AK579" s="378">
        <f t="shared" si="1665"/>
        <v>0</v>
      </c>
      <c r="AL579" s="378">
        <f t="shared" si="1665"/>
        <v>0</v>
      </c>
      <c r="AM579" s="629">
        <f t="shared" si="1664"/>
        <v>130995.49491883221</v>
      </c>
    </row>
    <row r="580" spans="2:39" ht="15">
      <c r="B580" s="324" t="s">
        <v>300</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 t="shared" ref="Y580:AL580" si="1666">Y395*Y574</f>
        <v>19277.881700000002</v>
      </c>
      <c r="Z580" s="378">
        <f t="shared" si="1666"/>
        <v>7750.1449327680284</v>
      </c>
      <c r="AA580" s="378">
        <f t="shared" si="1666"/>
        <v>3683.4092559297719</v>
      </c>
      <c r="AB580" s="378">
        <f t="shared" si="1666"/>
        <v>0</v>
      </c>
      <c r="AC580" s="378">
        <f t="shared" si="1666"/>
        <v>308.36228035157757</v>
      </c>
      <c r="AD580" s="378">
        <f t="shared" si="1666"/>
        <v>0</v>
      </c>
      <c r="AE580" s="378">
        <f t="shared" si="1666"/>
        <v>0</v>
      </c>
      <c r="AF580" s="378">
        <f t="shared" si="1666"/>
        <v>0</v>
      </c>
      <c r="AG580" s="378">
        <f t="shared" si="1666"/>
        <v>0</v>
      </c>
      <c r="AH580" s="378">
        <f t="shared" si="1666"/>
        <v>0</v>
      </c>
      <c r="AI580" s="378">
        <f t="shared" si="1666"/>
        <v>0</v>
      </c>
      <c r="AJ580" s="378">
        <f t="shared" si="1666"/>
        <v>0</v>
      </c>
      <c r="AK580" s="378">
        <f t="shared" si="1666"/>
        <v>0</v>
      </c>
      <c r="AL580" s="378">
        <f t="shared" si="1666"/>
        <v>0</v>
      </c>
      <c r="AM580" s="629">
        <f t="shared" si="1664"/>
        <v>31019.79816904938</v>
      </c>
    </row>
    <row r="581" spans="2:39" ht="15">
      <c r="B581" s="324" t="s">
        <v>301</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Y571*Y574</f>
        <v>35409.456944706442</v>
      </c>
      <c r="Z581" s="378">
        <f t="shared" ref="Z581:AL581" si="1667">Z571*Z574</f>
        <v>16968.691177104614</v>
      </c>
      <c r="AA581" s="378">
        <f t="shared" si="1667"/>
        <v>2354.1341795910807</v>
      </c>
      <c r="AB581" s="378">
        <f t="shared" si="1667"/>
        <v>1561.4715441080612</v>
      </c>
      <c r="AC581" s="378">
        <f t="shared" si="1667"/>
        <v>46818.131335722159</v>
      </c>
      <c r="AD581" s="378">
        <f t="shared" si="1667"/>
        <v>0</v>
      </c>
      <c r="AE581" s="378">
        <f t="shared" si="1667"/>
        <v>0</v>
      </c>
      <c r="AF581" s="378">
        <f t="shared" si="1667"/>
        <v>0</v>
      </c>
      <c r="AG581" s="378">
        <f t="shared" si="1667"/>
        <v>0</v>
      </c>
      <c r="AH581" s="378">
        <f t="shared" si="1667"/>
        <v>0</v>
      </c>
      <c r="AI581" s="378">
        <f t="shared" si="1667"/>
        <v>0</v>
      </c>
      <c r="AJ581" s="378">
        <f t="shared" si="1667"/>
        <v>0</v>
      </c>
      <c r="AK581" s="378">
        <f t="shared" si="1667"/>
        <v>0</v>
      </c>
      <c r="AL581" s="378">
        <f t="shared" si="1667"/>
        <v>0</v>
      </c>
      <c r="AM581" s="629">
        <f t="shared" si="1664"/>
        <v>103111.88518123236</v>
      </c>
    </row>
    <row r="582" spans="2:39" ht="15.6">
      <c r="B582" s="349" t="s">
        <v>302</v>
      </c>
      <c r="C582" s="345"/>
      <c r="D582" s="336"/>
      <c r="E582" s="334"/>
      <c r="F582" s="334"/>
      <c r="G582" s="334"/>
      <c r="H582" s="334"/>
      <c r="I582" s="334"/>
      <c r="J582" s="334"/>
      <c r="K582" s="334"/>
      <c r="L582" s="334"/>
      <c r="M582" s="334"/>
      <c r="N582" s="334"/>
      <c r="O582" s="300"/>
      <c r="P582" s="334"/>
      <c r="Q582" s="334"/>
      <c r="R582" s="334"/>
      <c r="S582" s="336"/>
      <c r="T582" s="336"/>
      <c r="U582" s="336"/>
      <c r="V582" s="336"/>
      <c r="W582" s="334"/>
      <c r="X582" s="334"/>
      <c r="Y582" s="346">
        <f>SUM(Y575:Y581)</f>
        <v>81518.573968103185</v>
      </c>
      <c r="Z582" s="346">
        <f>SUM(Z575:Z581)</f>
        <v>43788.622425351925</v>
      </c>
      <c r="AA582" s="346">
        <f t="shared" ref="AA582:AE582" si="1668">SUM(AA575:AA581)</f>
        <v>22823.751744202895</v>
      </c>
      <c r="AB582" s="346">
        <f t="shared" si="1668"/>
        <v>124277.47667848258</v>
      </c>
      <c r="AC582" s="346">
        <f t="shared" si="1668"/>
        <v>74839.002398093086</v>
      </c>
      <c r="AD582" s="346">
        <f>SUM(AD575:AD581)</f>
        <v>0</v>
      </c>
      <c r="AE582" s="346">
        <f t="shared" si="1668"/>
        <v>0</v>
      </c>
      <c r="AF582" s="346">
        <f>SUM(AF575:AF581)</f>
        <v>0</v>
      </c>
      <c r="AG582" s="346">
        <f>SUM(AG575:AG581)</f>
        <v>91020.752331074109</v>
      </c>
      <c r="AH582" s="346">
        <f t="shared" ref="AH582:AL582" si="1669">SUM(AH575:AH581)</f>
        <v>0</v>
      </c>
      <c r="AI582" s="346">
        <f t="shared" si="1669"/>
        <v>0</v>
      </c>
      <c r="AJ582" s="346">
        <f>SUM(AJ575:AJ581)</f>
        <v>0</v>
      </c>
      <c r="AK582" s="346">
        <f t="shared" si="1669"/>
        <v>0</v>
      </c>
      <c r="AL582" s="346">
        <f t="shared" si="1669"/>
        <v>0</v>
      </c>
      <c r="AM582" s="407">
        <f>SUM(AM575:AM581)</f>
        <v>438268.17954530776</v>
      </c>
    </row>
    <row r="583" spans="2:39" ht="15.6">
      <c r="B583" s="349" t="s">
        <v>303</v>
      </c>
      <c r="C583" s="345"/>
      <c r="D583" s="350"/>
      <c r="E583" s="334"/>
      <c r="F583" s="334"/>
      <c r="G583" s="334"/>
      <c r="H583" s="334"/>
      <c r="I583" s="334"/>
      <c r="J583" s="334"/>
      <c r="K583" s="334"/>
      <c r="L583" s="334"/>
      <c r="M583" s="334"/>
      <c r="N583" s="334"/>
      <c r="O583" s="300"/>
      <c r="P583" s="334"/>
      <c r="Q583" s="334"/>
      <c r="R583" s="334"/>
      <c r="S583" s="336"/>
      <c r="T583" s="336"/>
      <c r="U583" s="336"/>
      <c r="V583" s="336"/>
      <c r="W583" s="334"/>
      <c r="X583" s="334"/>
      <c r="Y583" s="347">
        <f>Y572*Y574</f>
        <v>18714.864000000001</v>
      </c>
      <c r="Z583" s="347">
        <f t="shared" ref="Z583:AE583" si="1670">Z572*Z574</f>
        <v>24665.601599999998</v>
      </c>
      <c r="AA583" s="347">
        <f t="shared" si="1670"/>
        <v>20392.948800000002</v>
      </c>
      <c r="AB583" s="347">
        <f t="shared" si="1670"/>
        <v>7024.95</v>
      </c>
      <c r="AC583" s="347">
        <f t="shared" si="1670"/>
        <v>10979.207</v>
      </c>
      <c r="AD583" s="347">
        <f>AD572*AD574</f>
        <v>0</v>
      </c>
      <c r="AE583" s="347">
        <f t="shared" si="1670"/>
        <v>0</v>
      </c>
      <c r="AF583" s="347">
        <f>AF572*AF574</f>
        <v>0</v>
      </c>
      <c r="AG583" s="347">
        <f t="shared" ref="AG583:AL583" si="1671">AG572*AG574</f>
        <v>0</v>
      </c>
      <c r="AH583" s="347">
        <f t="shared" si="1671"/>
        <v>0</v>
      </c>
      <c r="AI583" s="347">
        <f t="shared" si="1671"/>
        <v>0</v>
      </c>
      <c r="AJ583" s="347">
        <f>AJ572*AJ574</f>
        <v>0</v>
      </c>
      <c r="AK583" s="347">
        <f>AK572*AK574</f>
        <v>0</v>
      </c>
      <c r="AL583" s="347">
        <f t="shared" si="1671"/>
        <v>0</v>
      </c>
      <c r="AM583" s="407">
        <f>SUM(Y583:AL583)</f>
        <v>81777.571399999986</v>
      </c>
    </row>
    <row r="584" spans="2:39" ht="15.6">
      <c r="B584" s="349" t="s">
        <v>304</v>
      </c>
      <c r="C584" s="345"/>
      <c r="D584" s="350"/>
      <c r="E584" s="334"/>
      <c r="F584" s="334"/>
      <c r="G584" s="334"/>
      <c r="H584" s="334"/>
      <c r="I584" s="334"/>
      <c r="J584" s="334"/>
      <c r="K584" s="334"/>
      <c r="L584" s="334"/>
      <c r="M584" s="334"/>
      <c r="N584" s="334"/>
      <c r="O584" s="300"/>
      <c r="P584" s="334"/>
      <c r="Q584" s="334"/>
      <c r="R584" s="334"/>
      <c r="S584" s="350"/>
      <c r="T584" s="350"/>
      <c r="U584" s="350"/>
      <c r="V584" s="350"/>
      <c r="W584" s="334"/>
      <c r="X584" s="334"/>
      <c r="Y584" s="351"/>
      <c r="Z584" s="351"/>
      <c r="AA584" s="351"/>
      <c r="AB584" s="351"/>
      <c r="AC584" s="351"/>
      <c r="AD584" s="351"/>
      <c r="AE584" s="351"/>
      <c r="AF584" s="351"/>
      <c r="AG584" s="351"/>
      <c r="AH584" s="351"/>
      <c r="AI584" s="351"/>
      <c r="AJ584" s="351"/>
      <c r="AK584" s="351"/>
      <c r="AL584" s="351"/>
      <c r="AM584" s="407">
        <f>AM582-AM583</f>
        <v>356490.60814530775</v>
      </c>
    </row>
    <row r="585" spans="2:39" ht="15">
      <c r="B585" s="324"/>
      <c r="C585" s="350"/>
      <c r="D585" s="350"/>
      <c r="E585" s="334"/>
      <c r="F585" s="334"/>
      <c r="G585" s="334"/>
      <c r="H585" s="334"/>
      <c r="I585" s="334"/>
      <c r="J585" s="334"/>
      <c r="K585" s="334"/>
      <c r="L585" s="334"/>
      <c r="M585" s="334"/>
      <c r="N585" s="334"/>
      <c r="O585" s="300"/>
      <c r="P585" s="334"/>
      <c r="Q585" s="334"/>
      <c r="R585" s="334"/>
      <c r="S585" s="350"/>
      <c r="T585" s="345"/>
      <c r="U585" s="350"/>
      <c r="V585" s="350"/>
      <c r="W585" s="334"/>
      <c r="X585" s="334"/>
      <c r="Y585" s="352"/>
      <c r="Z585" s="352"/>
      <c r="AA585" s="352"/>
      <c r="AB585" s="352"/>
      <c r="AC585" s="352"/>
      <c r="AD585" s="352"/>
      <c r="AE585" s="352"/>
      <c r="AF585" s="352"/>
      <c r="AG585" s="352"/>
      <c r="AH585" s="352"/>
      <c r="AI585" s="352"/>
      <c r="AJ585" s="352"/>
      <c r="AK585" s="352"/>
      <c r="AL585" s="352"/>
      <c r="AM585" s="348"/>
    </row>
    <row r="586" spans="2:39" ht="15">
      <c r="B586" s="439" t="s">
        <v>305</v>
      </c>
      <c r="C586" s="304"/>
      <c r="D586" s="279"/>
      <c r="E586" s="279"/>
      <c r="F586" s="279"/>
      <c r="G586" s="279"/>
      <c r="H586" s="279"/>
      <c r="I586" s="279"/>
      <c r="J586" s="279"/>
      <c r="K586" s="279"/>
      <c r="L586" s="279"/>
      <c r="M586" s="279"/>
      <c r="N586" s="279"/>
      <c r="O586" s="357"/>
      <c r="P586" s="279"/>
      <c r="Q586" s="279"/>
      <c r="R586" s="279"/>
      <c r="S586" s="304"/>
      <c r="T586" s="309"/>
      <c r="U586" s="309"/>
      <c r="V586" s="279"/>
      <c r="W586" s="279"/>
      <c r="X586" s="309"/>
      <c r="Y586" s="291">
        <f>SUMPRODUCT(E407:E569,Y407:Y569)</f>
        <v>2564874.5060906699</v>
      </c>
      <c r="Z586" s="291">
        <f>SUMPRODUCT(E407:E569,Z407:Z569)</f>
        <v>1185668.651991864</v>
      </c>
      <c r="AA586" s="291">
        <f t="shared" ref="AA586:AL586" si="1672">IF(AA405="kw",SUMPRODUCT($N$407:$N$569,$P$407:$P$569,AA407:AA569),SUMPRODUCT($E$407:$E$569,AA407:AA569))</f>
        <v>789.71260828063532</v>
      </c>
      <c r="AB586" s="291">
        <f t="shared" si="1672"/>
        <v>385.52184046232532</v>
      </c>
      <c r="AC586" s="291">
        <f t="shared" si="1672"/>
        <v>19171.002368402507</v>
      </c>
      <c r="AD586" s="291">
        <f t="shared" si="1672"/>
        <v>0</v>
      </c>
      <c r="AE586" s="291">
        <f t="shared" si="1672"/>
        <v>0</v>
      </c>
      <c r="AF586" s="291">
        <f t="shared" si="1672"/>
        <v>0</v>
      </c>
      <c r="AG586" s="291">
        <f t="shared" si="1672"/>
        <v>0</v>
      </c>
      <c r="AH586" s="291">
        <f t="shared" si="1672"/>
        <v>0</v>
      </c>
      <c r="AI586" s="291">
        <f t="shared" si="1672"/>
        <v>0</v>
      </c>
      <c r="AJ586" s="291">
        <f t="shared" si="1672"/>
        <v>0</v>
      </c>
      <c r="AK586" s="291">
        <f t="shared" si="1672"/>
        <v>0</v>
      </c>
      <c r="AL586" s="291">
        <f t="shared" si="1672"/>
        <v>0</v>
      </c>
      <c r="AM586" s="337"/>
    </row>
    <row r="587" spans="2:39" ht="15">
      <c r="B587" s="439" t="s">
        <v>306</v>
      </c>
      <c r="C587" s="304"/>
      <c r="D587" s="279"/>
      <c r="E587" s="279"/>
      <c r="F587" s="279"/>
      <c r="G587" s="279"/>
      <c r="H587" s="279"/>
      <c r="I587" s="279"/>
      <c r="J587" s="279"/>
      <c r="K587" s="279"/>
      <c r="L587" s="279"/>
      <c r="M587" s="279"/>
      <c r="N587" s="279"/>
      <c r="O587" s="357"/>
      <c r="P587" s="279"/>
      <c r="Q587" s="279"/>
      <c r="R587" s="279"/>
      <c r="S587" s="304"/>
      <c r="T587" s="309"/>
      <c r="U587" s="309"/>
      <c r="V587" s="279"/>
      <c r="W587" s="279"/>
      <c r="X587" s="309"/>
      <c r="Y587" s="291">
        <f>SUMPRODUCT(F407:F569,Y407:Y569)</f>
        <v>2564868.7530453349</v>
      </c>
      <c r="Z587" s="291">
        <f>SUMPRODUCT(F407:F569,Z407:Z569)</f>
        <v>1173264.3124177498</v>
      </c>
      <c r="AA587" s="291">
        <f t="shared" ref="AA587:AL587" si="1673">IF(AA405="kw",SUMPRODUCT($N$407:$N$569,$Q$407:$Q$569,AA407:AA569),SUMPRODUCT($F$407:$F$569,AA407:AA569))</f>
        <v>789.69802937595932</v>
      </c>
      <c r="AB587" s="291">
        <f t="shared" si="1673"/>
        <v>385.52184046232532</v>
      </c>
      <c r="AC587" s="291">
        <f t="shared" si="1673"/>
        <v>19168.419224975987</v>
      </c>
      <c r="AD587" s="291">
        <f t="shared" si="1673"/>
        <v>0</v>
      </c>
      <c r="AE587" s="291">
        <f t="shared" si="1673"/>
        <v>0</v>
      </c>
      <c r="AF587" s="291">
        <f t="shared" si="1673"/>
        <v>0</v>
      </c>
      <c r="AG587" s="291">
        <f t="shared" si="1673"/>
        <v>0</v>
      </c>
      <c r="AH587" s="291">
        <f t="shared" si="1673"/>
        <v>0</v>
      </c>
      <c r="AI587" s="291">
        <f t="shared" si="1673"/>
        <v>0</v>
      </c>
      <c r="AJ587" s="291">
        <f t="shared" si="1673"/>
        <v>0</v>
      </c>
      <c r="AK587" s="291">
        <f t="shared" si="1673"/>
        <v>0</v>
      </c>
      <c r="AL587" s="291">
        <f t="shared" si="1673"/>
        <v>0</v>
      </c>
      <c r="AM587" s="337"/>
    </row>
    <row r="588" spans="2:39" ht="15">
      <c r="B588" s="440" t="s">
        <v>307</v>
      </c>
      <c r="C588" s="364"/>
      <c r="D588" s="384"/>
      <c r="E588" s="384"/>
      <c r="F588" s="384"/>
      <c r="G588" s="384"/>
      <c r="H588" s="384"/>
      <c r="I588" s="384"/>
      <c r="J588" s="384"/>
      <c r="K588" s="384"/>
      <c r="L588" s="384"/>
      <c r="M588" s="384"/>
      <c r="N588" s="384"/>
      <c r="O588" s="383"/>
      <c r="P588" s="384"/>
      <c r="Q588" s="384"/>
      <c r="R588" s="384"/>
      <c r="S588" s="364"/>
      <c r="T588" s="385"/>
      <c r="U588" s="385"/>
      <c r="V588" s="384"/>
      <c r="W588" s="384"/>
      <c r="X588" s="385"/>
      <c r="Y588" s="326">
        <f>SUMPRODUCT(G407:G569,Y407:Y569)</f>
        <v>2564863</v>
      </c>
      <c r="Z588" s="326">
        <f>SUMPRODUCT(G407:G569,Z407:Z569)</f>
        <v>1092836.9728436354</v>
      </c>
      <c r="AA588" s="326">
        <f t="shared" ref="AA588:AL588" si="1674">IF(AA405="kw",SUMPRODUCT($N$407:$N$569,$R$407:$R$569,AA407:AA569),SUMPRODUCT($G$407:$G$569,AA407:AA569))</f>
        <v>789.68345047128332</v>
      </c>
      <c r="AB588" s="326">
        <f t="shared" si="1674"/>
        <v>385.52184046232532</v>
      </c>
      <c r="AC588" s="326">
        <f t="shared" si="1674"/>
        <v>19165.83608154946</v>
      </c>
      <c r="AD588" s="326">
        <f t="shared" si="1674"/>
        <v>0</v>
      </c>
      <c r="AE588" s="326">
        <f t="shared" si="1674"/>
        <v>0</v>
      </c>
      <c r="AF588" s="326">
        <f t="shared" si="1674"/>
        <v>0</v>
      </c>
      <c r="AG588" s="326">
        <f t="shared" si="1674"/>
        <v>0</v>
      </c>
      <c r="AH588" s="326">
        <f t="shared" si="1674"/>
        <v>0</v>
      </c>
      <c r="AI588" s="326">
        <f t="shared" si="1674"/>
        <v>0</v>
      </c>
      <c r="AJ588" s="326">
        <f t="shared" si="1674"/>
        <v>0</v>
      </c>
      <c r="AK588" s="326">
        <f t="shared" si="1674"/>
        <v>0</v>
      </c>
      <c r="AL588" s="326">
        <f t="shared" si="1674"/>
        <v>0</v>
      </c>
      <c r="AM588" s="386"/>
    </row>
    <row r="589" spans="2:39" ht="22.5" customHeight="1">
      <c r="B589" s="368" t="s">
        <v>590</v>
      </c>
      <c r="C589" s="387"/>
      <c r="D589" s="388"/>
      <c r="E589" s="388"/>
      <c r="F589" s="388"/>
      <c r="G589" s="388"/>
      <c r="H589" s="388"/>
      <c r="I589" s="388"/>
      <c r="J589" s="388"/>
      <c r="K589" s="388"/>
      <c r="L589" s="388"/>
      <c r="M589" s="388"/>
      <c r="N589" s="388"/>
      <c r="O589" s="388"/>
      <c r="P589" s="388"/>
      <c r="Q589" s="388"/>
      <c r="R589" s="388"/>
      <c r="S589" s="371"/>
      <c r="T589" s="372"/>
      <c r="U589" s="388"/>
      <c r="V589" s="388"/>
      <c r="W589" s="388"/>
      <c r="X589" s="388"/>
      <c r="Y589" s="409"/>
      <c r="Z589" s="409"/>
      <c r="AA589" s="409"/>
      <c r="AB589" s="409"/>
      <c r="AC589" s="409"/>
      <c r="AD589" s="409"/>
      <c r="AE589" s="409"/>
      <c r="AF589" s="409"/>
      <c r="AG589" s="409"/>
      <c r="AH589" s="409"/>
      <c r="AI589" s="409"/>
      <c r="AJ589" s="409"/>
      <c r="AK589" s="409"/>
      <c r="AL589" s="409"/>
      <c r="AM589" s="389"/>
    </row>
    <row r="592" spans="2:39" ht="15.6">
      <c r="B592" s="280" t="s">
        <v>309</v>
      </c>
      <c r="C592" s="281"/>
      <c r="D592" s="590" t="s">
        <v>525</v>
      </c>
      <c r="E592" s="253"/>
      <c r="F592" s="590"/>
      <c r="G592" s="253"/>
      <c r="H592" s="253"/>
      <c r="I592" s="253"/>
      <c r="J592" s="253"/>
      <c r="K592" s="253"/>
      <c r="L592" s="253"/>
      <c r="M592" s="253"/>
      <c r="N592" s="253"/>
      <c r="O592" s="281"/>
      <c r="P592" s="253"/>
      <c r="Q592" s="253"/>
      <c r="R592" s="253"/>
      <c r="S592" s="253"/>
      <c r="T592" s="253"/>
      <c r="U592" s="253"/>
      <c r="V592" s="253"/>
      <c r="W592" s="253"/>
      <c r="X592" s="253"/>
      <c r="Y592" s="270"/>
      <c r="Z592" s="267"/>
      <c r="AA592" s="267"/>
      <c r="AB592" s="267"/>
      <c r="AC592" s="267"/>
      <c r="AD592" s="267"/>
      <c r="AE592" s="267"/>
      <c r="AF592" s="267"/>
      <c r="AG592" s="267"/>
      <c r="AH592" s="267"/>
      <c r="AI592" s="267"/>
      <c r="AJ592" s="267"/>
      <c r="AK592" s="267"/>
      <c r="AL592" s="267"/>
    </row>
    <row r="593" spans="1:39" ht="33.75" customHeight="1">
      <c r="B593" s="854" t="s">
        <v>211</v>
      </c>
      <c r="C593" s="856" t="s">
        <v>33</v>
      </c>
      <c r="D593" s="284" t="s">
        <v>421</v>
      </c>
      <c r="E593" s="858" t="s">
        <v>209</v>
      </c>
      <c r="F593" s="859"/>
      <c r="G593" s="859"/>
      <c r="H593" s="859"/>
      <c r="I593" s="859"/>
      <c r="J593" s="859"/>
      <c r="K593" s="859"/>
      <c r="L593" s="859"/>
      <c r="M593" s="860"/>
      <c r="N593" s="864" t="s">
        <v>213</v>
      </c>
      <c r="O593" s="284" t="s">
        <v>422</v>
      </c>
      <c r="P593" s="858" t="s">
        <v>212</v>
      </c>
      <c r="Q593" s="859"/>
      <c r="R593" s="859"/>
      <c r="S593" s="859"/>
      <c r="T593" s="859"/>
      <c r="U593" s="859"/>
      <c r="V593" s="859"/>
      <c r="W593" s="859"/>
      <c r="X593" s="860"/>
      <c r="Y593" s="861" t="s">
        <v>243</v>
      </c>
      <c r="Z593" s="862"/>
      <c r="AA593" s="862"/>
      <c r="AB593" s="862"/>
      <c r="AC593" s="862"/>
      <c r="AD593" s="862"/>
      <c r="AE593" s="862"/>
      <c r="AF593" s="862"/>
      <c r="AG593" s="862"/>
      <c r="AH593" s="862"/>
      <c r="AI593" s="862"/>
      <c r="AJ593" s="862"/>
      <c r="AK593" s="862"/>
      <c r="AL593" s="862"/>
      <c r="AM593" s="863"/>
    </row>
    <row r="594" spans="1:39" ht="68.25" customHeight="1">
      <c r="B594" s="855"/>
      <c r="C594" s="857"/>
      <c r="D594" s="285">
        <v>2018</v>
      </c>
      <c r="E594" s="285">
        <v>2019</v>
      </c>
      <c r="F594" s="285">
        <v>2020</v>
      </c>
      <c r="G594" s="285">
        <v>2021</v>
      </c>
      <c r="H594" s="285">
        <v>2022</v>
      </c>
      <c r="I594" s="285">
        <v>2023</v>
      </c>
      <c r="J594" s="285">
        <v>2024</v>
      </c>
      <c r="K594" s="285">
        <v>2025</v>
      </c>
      <c r="L594" s="285">
        <v>2026</v>
      </c>
      <c r="M594" s="285">
        <v>2027</v>
      </c>
      <c r="N594" s="865"/>
      <c r="O594" s="285">
        <v>2018</v>
      </c>
      <c r="P594" s="285">
        <v>2019</v>
      </c>
      <c r="Q594" s="285">
        <v>2020</v>
      </c>
      <c r="R594" s="285">
        <v>2021</v>
      </c>
      <c r="S594" s="285">
        <v>2022</v>
      </c>
      <c r="T594" s="285">
        <v>2023</v>
      </c>
      <c r="U594" s="285">
        <v>2024</v>
      </c>
      <c r="V594" s="285">
        <v>2025</v>
      </c>
      <c r="W594" s="285">
        <v>2026</v>
      </c>
      <c r="X594" s="285">
        <v>2027</v>
      </c>
      <c r="Y594" s="285" t="str">
        <f>'1.  LRAMVA Summary'!D52</f>
        <v>Residential</v>
      </c>
      <c r="Z594" s="285" t="str">
        <f>'1.  LRAMVA Summary'!E52</f>
        <v>GS&lt;50 kW</v>
      </c>
      <c r="AA594" s="285" t="str">
        <f>'1.  LRAMVA Summary'!F52</f>
        <v>GS&gt;50 to 999 kW</v>
      </c>
      <c r="AB594" s="285" t="str">
        <f>'1.  LRAMVA Summary'!G52</f>
        <v>Intermediate</v>
      </c>
      <c r="AC594" s="285" t="str">
        <f>'1.  LRAMVA Summary'!H52</f>
        <v>Large Use</v>
      </c>
      <c r="AD594" s="285" t="str">
        <f>'1.  LRAMVA Summary'!I52</f>
        <v>Embedded Distributor</v>
      </c>
      <c r="AE594" s="285" t="str">
        <f>'1.  LRAMVA Summary'!J52</f>
        <v>Unmetered Scattered Load</v>
      </c>
      <c r="AF594" s="285" t="str">
        <f>'1.  LRAMVA Summary'!K52</f>
        <v>Sentinel Lighting</v>
      </c>
      <c r="AG594" s="285" t="str">
        <f>'1.  LRAMVA Summary'!L52</f>
        <v>Street Lighting</v>
      </c>
      <c r="AH594" s="285" t="str">
        <f>'1.  LRAMVA Summary'!M52</f>
        <v/>
      </c>
      <c r="AI594" s="285" t="str">
        <f>'1.  LRAMVA Summary'!N52</f>
        <v/>
      </c>
      <c r="AJ594" s="285" t="str">
        <f>'1.  LRAMVA Summary'!O52</f>
        <v/>
      </c>
      <c r="AK594" s="285" t="str">
        <f>'1.  LRAMVA Summary'!P52</f>
        <v/>
      </c>
      <c r="AL594" s="285" t="str">
        <f>'1.  LRAMVA Summary'!Q52</f>
        <v/>
      </c>
      <c r="AM594" s="287" t="str">
        <f>'1.  LRAMVA Summary'!R52</f>
        <v>Total</v>
      </c>
    </row>
    <row r="595" spans="1:39" ht="15.75" hidden="1" customHeight="1">
      <c r="A595" s="532"/>
      <c r="B595" s="518" t="s">
        <v>503</v>
      </c>
      <c r="C595" s="289"/>
      <c r="D595" s="289"/>
      <c r="E595" s="289"/>
      <c r="F595" s="289"/>
      <c r="G595" s="289"/>
      <c r="H595" s="289"/>
      <c r="I595" s="289"/>
      <c r="J595" s="289"/>
      <c r="K595" s="289"/>
      <c r="L595" s="289"/>
      <c r="M595" s="289"/>
      <c r="N595" s="290"/>
      <c r="O595" s="289"/>
      <c r="P595" s="289"/>
      <c r="Q595" s="289"/>
      <c r="R595" s="289"/>
      <c r="S595" s="289"/>
      <c r="T595" s="289"/>
      <c r="U595" s="289"/>
      <c r="V595" s="289"/>
      <c r="W595" s="289"/>
      <c r="X595" s="289"/>
      <c r="Y595" s="291" t="str">
        <f>'1.  LRAMVA Summary'!D53</f>
        <v>kWh</v>
      </c>
      <c r="Z595" s="291" t="str">
        <f>'1.  LRAMVA Summary'!E53</f>
        <v>kWh</v>
      </c>
      <c r="AA595" s="291" t="str">
        <f>'1.  LRAMVA Summary'!F53</f>
        <v>kW</v>
      </c>
      <c r="AB595" s="291" t="str">
        <f>'1.  LRAMVA Summary'!G53</f>
        <v>kW</v>
      </c>
      <c r="AC595" s="291" t="str">
        <f>'1.  LRAMVA Summary'!H53</f>
        <v>kW</v>
      </c>
      <c r="AD595" s="291" t="str">
        <f>'1.  LRAMVA Summary'!I53</f>
        <v>kW</v>
      </c>
      <c r="AE595" s="291" t="str">
        <f>'1.  LRAMVA Summary'!J53</f>
        <v>kWh</v>
      </c>
      <c r="AF595" s="291" t="str">
        <f>'1.  LRAMVA Summary'!K53</f>
        <v>kW</v>
      </c>
      <c r="AG595" s="291" t="str">
        <f>'1.  LRAMVA Summary'!L53</f>
        <v>kW</v>
      </c>
      <c r="AH595" s="291">
        <f>'1.  LRAMVA Summary'!M53</f>
        <v>0</v>
      </c>
      <c r="AI595" s="291">
        <f>'1.  LRAMVA Summary'!N53</f>
        <v>0</v>
      </c>
      <c r="AJ595" s="291">
        <f>'1.  LRAMVA Summary'!O53</f>
        <v>0</v>
      </c>
      <c r="AK595" s="291">
        <f>'1.  LRAMVA Summary'!P53</f>
        <v>0</v>
      </c>
      <c r="AL595" s="291">
        <f>'1.  LRAMVA Summary'!Q53</f>
        <v>0</v>
      </c>
      <c r="AM595" s="292"/>
    </row>
    <row r="596" spans="1:39" ht="15.6" hidden="1" outlineLevel="1">
      <c r="A596" s="532"/>
      <c r="B596" s="504" t="s">
        <v>496</v>
      </c>
      <c r="C596" s="289"/>
      <c r="D596" s="289"/>
      <c r="E596" s="289"/>
      <c r="F596" s="289"/>
      <c r="G596" s="289"/>
      <c r="H596" s="289"/>
      <c r="I596" s="289"/>
      <c r="J596" s="289"/>
      <c r="K596" s="289"/>
      <c r="L596" s="289"/>
      <c r="M596" s="289"/>
      <c r="N596" s="290"/>
      <c r="O596" s="289"/>
      <c r="P596" s="289"/>
      <c r="Q596" s="289"/>
      <c r="R596" s="289"/>
      <c r="S596" s="289"/>
      <c r="T596" s="289"/>
      <c r="U596" s="289"/>
      <c r="V596" s="289"/>
      <c r="W596" s="289"/>
      <c r="X596" s="289"/>
      <c r="Y596" s="291"/>
      <c r="Z596" s="291"/>
      <c r="AA596" s="291"/>
      <c r="AB596" s="291"/>
      <c r="AC596" s="291"/>
      <c r="AD596" s="291"/>
      <c r="AE596" s="291"/>
      <c r="AF596" s="291"/>
      <c r="AG596" s="291"/>
      <c r="AH596" s="291"/>
      <c r="AI596" s="291"/>
      <c r="AJ596" s="291"/>
      <c r="AK596" s="291"/>
      <c r="AL596" s="291"/>
      <c r="AM596" s="292"/>
    </row>
    <row r="597" spans="1:39" ht="15" hidden="1" outlineLevel="1">
      <c r="A597" s="532">
        <v>1</v>
      </c>
      <c r="B597" s="428" t="s">
        <v>95</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ht="15" hidden="1" outlineLevel="1">
      <c r="A598" s="532"/>
      <c r="B598" s="294" t="s">
        <v>310</v>
      </c>
      <c r="C598" s="291" t="s">
        <v>163</v>
      </c>
      <c r="D598" s="295"/>
      <c r="E598" s="295"/>
      <c r="F598" s="295"/>
      <c r="G598" s="295"/>
      <c r="H598" s="295"/>
      <c r="I598" s="295"/>
      <c r="J598" s="295"/>
      <c r="K598" s="295"/>
      <c r="L598" s="295"/>
      <c r="M598" s="295"/>
      <c r="N598" s="468"/>
      <c r="O598" s="295"/>
      <c r="P598" s="295"/>
      <c r="Q598" s="295"/>
      <c r="R598" s="295"/>
      <c r="S598" s="295"/>
      <c r="T598" s="295"/>
      <c r="U598" s="295"/>
      <c r="V598" s="295"/>
      <c r="W598" s="295"/>
      <c r="X598" s="295"/>
      <c r="Y598" s="411">
        <f>Y597</f>
        <v>0</v>
      </c>
      <c r="Z598" s="411">
        <f t="shared" ref="Z598" si="1675">Z597</f>
        <v>0</v>
      </c>
      <c r="AA598" s="411">
        <f t="shared" ref="AA598" si="1676">AA597</f>
        <v>0</v>
      </c>
      <c r="AB598" s="411">
        <f t="shared" ref="AB598" si="1677">AB597</f>
        <v>0</v>
      </c>
      <c r="AC598" s="411">
        <f t="shared" ref="AC598" si="1678">AC597</f>
        <v>0</v>
      </c>
      <c r="AD598" s="411">
        <f t="shared" ref="AD598" si="1679">AD597</f>
        <v>0</v>
      </c>
      <c r="AE598" s="411">
        <f t="shared" ref="AE598" si="1680">AE597</f>
        <v>0</v>
      </c>
      <c r="AF598" s="411">
        <f t="shared" ref="AF598" si="1681">AF597</f>
        <v>0</v>
      </c>
      <c r="AG598" s="411">
        <f t="shared" ref="AG598" si="1682">AG597</f>
        <v>0</v>
      </c>
      <c r="AH598" s="411">
        <f t="shared" ref="AH598" si="1683">AH597</f>
        <v>0</v>
      </c>
      <c r="AI598" s="411">
        <f t="shared" ref="AI598" si="1684">AI597</f>
        <v>0</v>
      </c>
      <c r="AJ598" s="411">
        <f t="shared" ref="AJ598" si="1685">AJ597</f>
        <v>0</v>
      </c>
      <c r="AK598" s="411">
        <f t="shared" ref="AK598" si="1686">AK597</f>
        <v>0</v>
      </c>
      <c r="AL598" s="411">
        <f t="shared" ref="AL598" si="1687">AL597</f>
        <v>0</v>
      </c>
      <c r="AM598" s="297"/>
    </row>
    <row r="599" spans="1:39" ht="15.6" hidden="1" outlineLevel="1">
      <c r="A599" s="532"/>
      <c r="B599" s="298"/>
      <c r="C599" s="299"/>
      <c r="D599" s="299"/>
      <c r="E599" s="299"/>
      <c r="F599" s="299"/>
      <c r="G599" s="299"/>
      <c r="H599" s="299"/>
      <c r="I599" s="299"/>
      <c r="J599" s="299"/>
      <c r="K599" s="299"/>
      <c r="L599" s="299"/>
      <c r="M599" s="299"/>
      <c r="N599" s="300"/>
      <c r="O599" s="299"/>
      <c r="P599" s="299"/>
      <c r="Q599" s="299"/>
      <c r="R599" s="299"/>
      <c r="S599" s="299"/>
      <c r="T599" s="299"/>
      <c r="U599" s="299"/>
      <c r="V599" s="299"/>
      <c r="W599" s="299"/>
      <c r="X599" s="299"/>
      <c r="Y599" s="412"/>
      <c r="Z599" s="413"/>
      <c r="AA599" s="413"/>
      <c r="AB599" s="413"/>
      <c r="AC599" s="413"/>
      <c r="AD599" s="413"/>
      <c r="AE599" s="413"/>
      <c r="AF599" s="413"/>
      <c r="AG599" s="413"/>
      <c r="AH599" s="413"/>
      <c r="AI599" s="413"/>
      <c r="AJ599" s="413"/>
      <c r="AK599" s="413"/>
      <c r="AL599" s="413"/>
      <c r="AM599" s="302"/>
    </row>
    <row r="600" spans="1:39" ht="15" hidden="1" outlineLevel="1">
      <c r="A600" s="532">
        <v>2</v>
      </c>
      <c r="B600" s="428" t="s">
        <v>96</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ht="15" hidden="1" outlineLevel="1">
      <c r="A601" s="532"/>
      <c r="B601" s="294" t="s">
        <v>310</v>
      </c>
      <c r="C601" s="291" t="s">
        <v>163</v>
      </c>
      <c r="D601" s="295"/>
      <c r="E601" s="295"/>
      <c r="F601" s="295"/>
      <c r="G601" s="295"/>
      <c r="H601" s="295"/>
      <c r="I601" s="295"/>
      <c r="J601" s="295"/>
      <c r="K601" s="295"/>
      <c r="L601" s="295"/>
      <c r="M601" s="295"/>
      <c r="N601" s="468"/>
      <c r="O601" s="295"/>
      <c r="P601" s="295"/>
      <c r="Q601" s="295"/>
      <c r="R601" s="295"/>
      <c r="S601" s="295"/>
      <c r="T601" s="295"/>
      <c r="U601" s="295"/>
      <c r="V601" s="295"/>
      <c r="W601" s="295"/>
      <c r="X601" s="295"/>
      <c r="Y601" s="411">
        <f>Y600</f>
        <v>0</v>
      </c>
      <c r="Z601" s="411">
        <f t="shared" ref="Z601" si="1688">Z600</f>
        <v>0</v>
      </c>
      <c r="AA601" s="411">
        <f t="shared" ref="AA601" si="1689">AA600</f>
        <v>0</v>
      </c>
      <c r="AB601" s="411">
        <f t="shared" ref="AB601" si="1690">AB600</f>
        <v>0</v>
      </c>
      <c r="AC601" s="411">
        <f t="shared" ref="AC601" si="1691">AC600</f>
        <v>0</v>
      </c>
      <c r="AD601" s="411">
        <f t="shared" ref="AD601" si="1692">AD600</f>
        <v>0</v>
      </c>
      <c r="AE601" s="411">
        <f t="shared" ref="AE601" si="1693">AE600</f>
        <v>0</v>
      </c>
      <c r="AF601" s="411">
        <f t="shared" ref="AF601" si="1694">AF600</f>
        <v>0</v>
      </c>
      <c r="AG601" s="411">
        <f t="shared" ref="AG601" si="1695">AG600</f>
        <v>0</v>
      </c>
      <c r="AH601" s="411">
        <f t="shared" ref="AH601" si="1696">AH600</f>
        <v>0</v>
      </c>
      <c r="AI601" s="411">
        <f t="shared" ref="AI601" si="1697">AI600</f>
        <v>0</v>
      </c>
      <c r="AJ601" s="411">
        <f t="shared" ref="AJ601" si="1698">AJ600</f>
        <v>0</v>
      </c>
      <c r="AK601" s="411">
        <f t="shared" ref="AK601" si="1699">AK600</f>
        <v>0</v>
      </c>
      <c r="AL601" s="411">
        <f t="shared" ref="AL601" si="1700">AL600</f>
        <v>0</v>
      </c>
      <c r="AM601" s="297"/>
    </row>
    <row r="602" spans="1:39" ht="15.6" hidden="1" outlineLevel="1">
      <c r="A602" s="532"/>
      <c r="B602" s="298"/>
      <c r="C602" s="299"/>
      <c r="D602" s="304"/>
      <c r="E602" s="304"/>
      <c r="F602" s="304"/>
      <c r="G602" s="304"/>
      <c r="H602" s="304"/>
      <c r="I602" s="304"/>
      <c r="J602" s="304"/>
      <c r="K602" s="304"/>
      <c r="L602" s="304"/>
      <c r="M602" s="304"/>
      <c r="N602" s="300"/>
      <c r="O602" s="304"/>
      <c r="P602" s="304"/>
      <c r="Q602" s="304"/>
      <c r="R602" s="304"/>
      <c r="S602" s="304"/>
      <c r="T602" s="304"/>
      <c r="U602" s="304"/>
      <c r="V602" s="304"/>
      <c r="W602" s="304"/>
      <c r="X602" s="304"/>
      <c r="Y602" s="412"/>
      <c r="Z602" s="413"/>
      <c r="AA602" s="413"/>
      <c r="AB602" s="413"/>
      <c r="AC602" s="413"/>
      <c r="AD602" s="413"/>
      <c r="AE602" s="413"/>
      <c r="AF602" s="413"/>
      <c r="AG602" s="413"/>
      <c r="AH602" s="413"/>
      <c r="AI602" s="413"/>
      <c r="AJ602" s="413"/>
      <c r="AK602" s="413"/>
      <c r="AL602" s="413"/>
      <c r="AM602" s="302"/>
    </row>
    <row r="603" spans="1:39" ht="15" hidden="1" outlineLevel="1">
      <c r="A603" s="532">
        <v>3</v>
      </c>
      <c r="B603" s="428" t="s">
        <v>97</v>
      </c>
      <c r="C603" s="291" t="s">
        <v>25</v>
      </c>
      <c r="D603" s="295"/>
      <c r="E603" s="295"/>
      <c r="F603" s="295"/>
      <c r="G603" s="295"/>
      <c r="H603" s="295"/>
      <c r="I603" s="295"/>
      <c r="J603" s="295"/>
      <c r="K603" s="295"/>
      <c r="L603" s="295"/>
      <c r="M603" s="295"/>
      <c r="N603" s="291"/>
      <c r="O603" s="295"/>
      <c r="P603" s="295"/>
      <c r="Q603" s="295"/>
      <c r="R603" s="295"/>
      <c r="S603" s="295"/>
      <c r="T603" s="295"/>
      <c r="U603" s="295"/>
      <c r="V603" s="295"/>
      <c r="W603" s="295"/>
      <c r="X603" s="295"/>
      <c r="Y603" s="410"/>
      <c r="Z603" s="410"/>
      <c r="AA603" s="410"/>
      <c r="AB603" s="410"/>
      <c r="AC603" s="410"/>
      <c r="AD603" s="410"/>
      <c r="AE603" s="410"/>
      <c r="AF603" s="410"/>
      <c r="AG603" s="410"/>
      <c r="AH603" s="410"/>
      <c r="AI603" s="410"/>
      <c r="AJ603" s="410"/>
      <c r="AK603" s="410"/>
      <c r="AL603" s="410"/>
      <c r="AM603" s="296">
        <f>SUM(Y603:AL603)</f>
        <v>0</v>
      </c>
    </row>
    <row r="604" spans="1:39" ht="15" hidden="1" outlineLevel="1">
      <c r="A604" s="532"/>
      <c r="B604" s="294" t="s">
        <v>310</v>
      </c>
      <c r="C604" s="291" t="s">
        <v>163</v>
      </c>
      <c r="D604" s="295"/>
      <c r="E604" s="295"/>
      <c r="F604" s="295"/>
      <c r="G604" s="295"/>
      <c r="H604" s="295"/>
      <c r="I604" s="295"/>
      <c r="J604" s="295"/>
      <c r="K604" s="295"/>
      <c r="L604" s="295"/>
      <c r="M604" s="295"/>
      <c r="N604" s="468"/>
      <c r="O604" s="295"/>
      <c r="P604" s="295"/>
      <c r="Q604" s="295"/>
      <c r="R604" s="295"/>
      <c r="S604" s="295"/>
      <c r="T604" s="295"/>
      <c r="U604" s="295"/>
      <c r="V604" s="295"/>
      <c r="W604" s="295"/>
      <c r="X604" s="295"/>
      <c r="Y604" s="411">
        <f>Y603</f>
        <v>0</v>
      </c>
      <c r="Z604" s="411">
        <f t="shared" ref="Z604" si="1701">Z603</f>
        <v>0</v>
      </c>
      <c r="AA604" s="411">
        <f t="shared" ref="AA604" si="1702">AA603</f>
        <v>0</v>
      </c>
      <c r="AB604" s="411">
        <f t="shared" ref="AB604" si="1703">AB603</f>
        <v>0</v>
      </c>
      <c r="AC604" s="411">
        <f t="shared" ref="AC604" si="1704">AC603</f>
        <v>0</v>
      </c>
      <c r="AD604" s="411">
        <f t="shared" ref="AD604" si="1705">AD603</f>
        <v>0</v>
      </c>
      <c r="AE604" s="411">
        <f t="shared" ref="AE604" si="1706">AE603</f>
        <v>0</v>
      </c>
      <c r="AF604" s="411">
        <f t="shared" ref="AF604" si="1707">AF603</f>
        <v>0</v>
      </c>
      <c r="AG604" s="411">
        <f t="shared" ref="AG604" si="1708">AG603</f>
        <v>0</v>
      </c>
      <c r="AH604" s="411">
        <f t="shared" ref="AH604" si="1709">AH603</f>
        <v>0</v>
      </c>
      <c r="AI604" s="411">
        <f t="shared" ref="AI604" si="1710">AI603</f>
        <v>0</v>
      </c>
      <c r="AJ604" s="411">
        <f t="shared" ref="AJ604" si="1711">AJ603</f>
        <v>0</v>
      </c>
      <c r="AK604" s="411">
        <f t="shared" ref="AK604" si="1712">AK603</f>
        <v>0</v>
      </c>
      <c r="AL604" s="411">
        <f t="shared" ref="AL604" si="1713">AL603</f>
        <v>0</v>
      </c>
      <c r="AM604" s="297"/>
    </row>
    <row r="605" spans="1:39" ht="15" hidden="1" outlineLevel="1">
      <c r="A605" s="532"/>
      <c r="B605" s="294"/>
      <c r="C605" s="305"/>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2"/>
      <c r="Z605" s="412"/>
      <c r="AA605" s="412"/>
      <c r="AB605" s="412"/>
      <c r="AC605" s="412"/>
      <c r="AD605" s="412"/>
      <c r="AE605" s="412"/>
      <c r="AF605" s="412"/>
      <c r="AG605" s="412"/>
      <c r="AH605" s="412"/>
      <c r="AI605" s="412"/>
      <c r="AJ605" s="412"/>
      <c r="AK605" s="412"/>
      <c r="AL605" s="412"/>
      <c r="AM605" s="306"/>
    </row>
    <row r="606" spans="1:39" ht="15" hidden="1" outlineLevel="1">
      <c r="A606" s="532">
        <v>4</v>
      </c>
      <c r="B606" s="520" t="s">
        <v>679</v>
      </c>
      <c r="C606" s="291" t="s">
        <v>25</v>
      </c>
      <c r="D606" s="295"/>
      <c r="E606" s="295"/>
      <c r="F606" s="295"/>
      <c r="G606" s="295"/>
      <c r="H606" s="295"/>
      <c r="I606" s="295"/>
      <c r="J606" s="295"/>
      <c r="K606" s="295"/>
      <c r="L606" s="295"/>
      <c r="M606" s="295"/>
      <c r="N606" s="291"/>
      <c r="O606" s="295"/>
      <c r="P606" s="295"/>
      <c r="Q606" s="295"/>
      <c r="R606" s="295"/>
      <c r="S606" s="295"/>
      <c r="T606" s="295"/>
      <c r="U606" s="295"/>
      <c r="V606" s="295"/>
      <c r="W606" s="295"/>
      <c r="X606" s="295"/>
      <c r="Y606" s="410"/>
      <c r="Z606" s="410"/>
      <c r="AA606" s="410"/>
      <c r="AB606" s="410"/>
      <c r="AC606" s="410"/>
      <c r="AD606" s="410"/>
      <c r="AE606" s="410"/>
      <c r="AF606" s="410"/>
      <c r="AG606" s="410"/>
      <c r="AH606" s="410"/>
      <c r="AI606" s="410"/>
      <c r="AJ606" s="410"/>
      <c r="AK606" s="410"/>
      <c r="AL606" s="410"/>
      <c r="AM606" s="296">
        <f>SUM(Y606:AL606)</f>
        <v>0</v>
      </c>
    </row>
    <row r="607" spans="1:39" ht="15" hidden="1" outlineLevel="1">
      <c r="A607" s="532"/>
      <c r="B607" s="294" t="s">
        <v>310</v>
      </c>
      <c r="C607" s="291" t="s">
        <v>163</v>
      </c>
      <c r="D607" s="295"/>
      <c r="E607" s="295"/>
      <c r="F607" s="295"/>
      <c r="G607" s="295"/>
      <c r="H607" s="295"/>
      <c r="I607" s="295"/>
      <c r="J607" s="295"/>
      <c r="K607" s="295"/>
      <c r="L607" s="295"/>
      <c r="M607" s="295"/>
      <c r="N607" s="468"/>
      <c r="O607" s="295"/>
      <c r="P607" s="295"/>
      <c r="Q607" s="295"/>
      <c r="R607" s="295"/>
      <c r="S607" s="295"/>
      <c r="T607" s="295"/>
      <c r="U607" s="295"/>
      <c r="V607" s="295"/>
      <c r="W607" s="295"/>
      <c r="X607" s="295"/>
      <c r="Y607" s="411">
        <f>Y606</f>
        <v>0</v>
      </c>
      <c r="Z607" s="411">
        <f t="shared" ref="Z607" si="1714">Z606</f>
        <v>0</v>
      </c>
      <c r="AA607" s="411">
        <f t="shared" ref="AA607" si="1715">AA606</f>
        <v>0</v>
      </c>
      <c r="AB607" s="411">
        <f t="shared" ref="AB607" si="1716">AB606</f>
        <v>0</v>
      </c>
      <c r="AC607" s="411">
        <f t="shared" ref="AC607" si="1717">AC606</f>
        <v>0</v>
      </c>
      <c r="AD607" s="411">
        <f t="shared" ref="AD607" si="1718">AD606</f>
        <v>0</v>
      </c>
      <c r="AE607" s="411">
        <f t="shared" ref="AE607" si="1719">AE606</f>
        <v>0</v>
      </c>
      <c r="AF607" s="411">
        <f t="shared" ref="AF607" si="1720">AF606</f>
        <v>0</v>
      </c>
      <c r="AG607" s="411">
        <f t="shared" ref="AG607" si="1721">AG606</f>
        <v>0</v>
      </c>
      <c r="AH607" s="411">
        <f t="shared" ref="AH607" si="1722">AH606</f>
        <v>0</v>
      </c>
      <c r="AI607" s="411">
        <f t="shared" ref="AI607" si="1723">AI606</f>
        <v>0</v>
      </c>
      <c r="AJ607" s="411">
        <f t="shared" ref="AJ607" si="1724">AJ606</f>
        <v>0</v>
      </c>
      <c r="AK607" s="411">
        <f t="shared" ref="AK607" si="1725">AK606</f>
        <v>0</v>
      </c>
      <c r="AL607" s="411">
        <f t="shared" ref="AL607" si="1726">AL606</f>
        <v>0</v>
      </c>
      <c r="AM607" s="297"/>
    </row>
    <row r="608" spans="1:39" ht="15" hidden="1" outlineLevel="1">
      <c r="A608" s="532"/>
      <c r="B608" s="294"/>
      <c r="C608" s="305"/>
      <c r="D608" s="304"/>
      <c r="E608" s="304"/>
      <c r="F608" s="304"/>
      <c r="G608" s="304"/>
      <c r="H608" s="304"/>
      <c r="I608" s="304"/>
      <c r="J608" s="304"/>
      <c r="K608" s="304"/>
      <c r="L608" s="304"/>
      <c r="M608" s="304"/>
      <c r="N608" s="291"/>
      <c r="O608" s="304"/>
      <c r="P608" s="304"/>
      <c r="Q608" s="304"/>
      <c r="R608" s="304"/>
      <c r="S608" s="304"/>
      <c r="T608" s="304"/>
      <c r="U608" s="304"/>
      <c r="V608" s="304"/>
      <c r="W608" s="304"/>
      <c r="X608" s="304"/>
      <c r="Y608" s="412"/>
      <c r="Z608" s="412"/>
      <c r="AA608" s="412"/>
      <c r="AB608" s="412"/>
      <c r="AC608" s="412"/>
      <c r="AD608" s="412"/>
      <c r="AE608" s="412"/>
      <c r="AF608" s="412"/>
      <c r="AG608" s="412"/>
      <c r="AH608" s="412"/>
      <c r="AI608" s="412"/>
      <c r="AJ608" s="412"/>
      <c r="AK608" s="412"/>
      <c r="AL608" s="412"/>
      <c r="AM608" s="306"/>
    </row>
    <row r="609" spans="1:39" ht="15.75" hidden="1" customHeight="1" outlineLevel="1">
      <c r="A609" s="532">
        <v>5</v>
      </c>
      <c r="B609" s="428" t="s">
        <v>98</v>
      </c>
      <c r="C609" s="291" t="s">
        <v>25</v>
      </c>
      <c r="D609" s="295"/>
      <c r="E609" s="295"/>
      <c r="F609" s="295"/>
      <c r="G609" s="295"/>
      <c r="H609" s="295"/>
      <c r="I609" s="295"/>
      <c r="J609" s="295"/>
      <c r="K609" s="295"/>
      <c r="L609" s="295"/>
      <c r="M609" s="295"/>
      <c r="N609" s="291"/>
      <c r="O609" s="295"/>
      <c r="P609" s="295"/>
      <c r="Q609" s="295"/>
      <c r="R609" s="295"/>
      <c r="S609" s="295"/>
      <c r="T609" s="295"/>
      <c r="U609" s="295"/>
      <c r="V609" s="295"/>
      <c r="W609" s="295"/>
      <c r="X609" s="295"/>
      <c r="Y609" s="410"/>
      <c r="Z609" s="410"/>
      <c r="AA609" s="410"/>
      <c r="AB609" s="410"/>
      <c r="AC609" s="410"/>
      <c r="AD609" s="410"/>
      <c r="AE609" s="410"/>
      <c r="AF609" s="410"/>
      <c r="AG609" s="410"/>
      <c r="AH609" s="410"/>
      <c r="AI609" s="410"/>
      <c r="AJ609" s="410"/>
      <c r="AK609" s="410"/>
      <c r="AL609" s="410"/>
      <c r="AM609" s="296">
        <f>SUM(Y609:AL609)</f>
        <v>0</v>
      </c>
    </row>
    <row r="610" spans="1:39" ht="15" hidden="1" outlineLevel="1">
      <c r="A610" s="532"/>
      <c r="B610" s="294" t="s">
        <v>310</v>
      </c>
      <c r="C610" s="291" t="s">
        <v>163</v>
      </c>
      <c r="D610" s="295"/>
      <c r="E610" s="295"/>
      <c r="F610" s="295"/>
      <c r="G610" s="295"/>
      <c r="H610" s="295"/>
      <c r="I610" s="295"/>
      <c r="J610" s="295"/>
      <c r="K610" s="295"/>
      <c r="L610" s="295"/>
      <c r="M610" s="295"/>
      <c r="N610" s="468"/>
      <c r="O610" s="295"/>
      <c r="P610" s="295"/>
      <c r="Q610" s="295"/>
      <c r="R610" s="295"/>
      <c r="S610" s="295"/>
      <c r="T610" s="295"/>
      <c r="U610" s="295"/>
      <c r="V610" s="295"/>
      <c r="W610" s="295"/>
      <c r="X610" s="295"/>
      <c r="Y610" s="411">
        <f>Y609</f>
        <v>0</v>
      </c>
      <c r="Z610" s="411">
        <f t="shared" ref="Z610" si="1727">Z609</f>
        <v>0</v>
      </c>
      <c r="AA610" s="411">
        <f t="shared" ref="AA610" si="1728">AA609</f>
        <v>0</v>
      </c>
      <c r="AB610" s="411">
        <f t="shared" ref="AB610" si="1729">AB609</f>
        <v>0</v>
      </c>
      <c r="AC610" s="411">
        <f t="shared" ref="AC610" si="1730">AC609</f>
        <v>0</v>
      </c>
      <c r="AD610" s="411">
        <f t="shared" ref="AD610" si="1731">AD609</f>
        <v>0</v>
      </c>
      <c r="AE610" s="411">
        <f t="shared" ref="AE610" si="1732">AE609</f>
        <v>0</v>
      </c>
      <c r="AF610" s="411">
        <f t="shared" ref="AF610" si="1733">AF609</f>
        <v>0</v>
      </c>
      <c r="AG610" s="411">
        <f t="shared" ref="AG610" si="1734">AG609</f>
        <v>0</v>
      </c>
      <c r="AH610" s="411">
        <f t="shared" ref="AH610" si="1735">AH609</f>
        <v>0</v>
      </c>
      <c r="AI610" s="411">
        <f t="shared" ref="AI610" si="1736">AI609</f>
        <v>0</v>
      </c>
      <c r="AJ610" s="411">
        <f t="shared" ref="AJ610" si="1737">AJ609</f>
        <v>0</v>
      </c>
      <c r="AK610" s="411">
        <f t="shared" ref="AK610" si="1738">AK609</f>
        <v>0</v>
      </c>
      <c r="AL610" s="411">
        <f t="shared" ref="AL610" si="1739">AL609</f>
        <v>0</v>
      </c>
      <c r="AM610" s="297"/>
    </row>
    <row r="611" spans="1:39" ht="15" hidden="1" outlineLevel="1">
      <c r="A611" s="532"/>
      <c r="B611" s="294"/>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22"/>
      <c r="Z611" s="423"/>
      <c r="AA611" s="423"/>
      <c r="AB611" s="423"/>
      <c r="AC611" s="423"/>
      <c r="AD611" s="423"/>
      <c r="AE611" s="423"/>
      <c r="AF611" s="423"/>
      <c r="AG611" s="423"/>
      <c r="AH611" s="423"/>
      <c r="AI611" s="423"/>
      <c r="AJ611" s="423"/>
      <c r="AK611" s="423"/>
      <c r="AL611" s="423"/>
      <c r="AM611" s="297"/>
    </row>
    <row r="612" spans="1:39" ht="15.6" hidden="1" outlineLevel="1">
      <c r="A612" s="532"/>
      <c r="B612" s="319" t="s">
        <v>497</v>
      </c>
      <c r="C612" s="289"/>
      <c r="D612" s="289"/>
      <c r="E612" s="289"/>
      <c r="F612" s="289"/>
      <c r="G612" s="289"/>
      <c r="H612" s="289"/>
      <c r="I612" s="289"/>
      <c r="J612" s="289"/>
      <c r="K612" s="289"/>
      <c r="L612" s="289"/>
      <c r="M612" s="289"/>
      <c r="N612" s="290"/>
      <c r="O612" s="289"/>
      <c r="P612" s="289"/>
      <c r="Q612" s="289"/>
      <c r="R612" s="289"/>
      <c r="S612" s="289"/>
      <c r="T612" s="289"/>
      <c r="U612" s="289"/>
      <c r="V612" s="289"/>
      <c r="W612" s="289"/>
      <c r="X612" s="289"/>
      <c r="Y612" s="414"/>
      <c r="Z612" s="414"/>
      <c r="AA612" s="414"/>
      <c r="AB612" s="414"/>
      <c r="AC612" s="414"/>
      <c r="AD612" s="414"/>
      <c r="AE612" s="414"/>
      <c r="AF612" s="414"/>
      <c r="AG612" s="414"/>
      <c r="AH612" s="414"/>
      <c r="AI612" s="414"/>
      <c r="AJ612" s="414"/>
      <c r="AK612" s="414"/>
      <c r="AL612" s="414"/>
      <c r="AM612" s="292"/>
    </row>
    <row r="613" spans="1:39" ht="15" hidden="1" outlineLevel="1">
      <c r="A613" s="532">
        <v>6</v>
      </c>
      <c r="B613" s="428" t="s">
        <v>99</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ht="15" hidden="1" outlineLevel="1">
      <c r="A614" s="532"/>
      <c r="B614" s="294" t="s">
        <v>310</v>
      </c>
      <c r="C614" s="291" t="s">
        <v>163</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Y613</f>
        <v>0</v>
      </c>
      <c r="Z614" s="411">
        <f t="shared" ref="Z614" si="1740">Z613</f>
        <v>0</v>
      </c>
      <c r="AA614" s="411">
        <f t="shared" ref="AA614" si="1741">AA613</f>
        <v>0</v>
      </c>
      <c r="AB614" s="411">
        <f t="shared" ref="AB614" si="1742">AB613</f>
        <v>0</v>
      </c>
      <c r="AC614" s="411">
        <f t="shared" ref="AC614" si="1743">AC613</f>
        <v>0</v>
      </c>
      <c r="AD614" s="411">
        <f t="shared" ref="AD614" si="1744">AD613</f>
        <v>0</v>
      </c>
      <c r="AE614" s="411">
        <f t="shared" ref="AE614" si="1745">AE613</f>
        <v>0</v>
      </c>
      <c r="AF614" s="411">
        <f t="shared" ref="AF614" si="1746">AF613</f>
        <v>0</v>
      </c>
      <c r="AG614" s="411">
        <f t="shared" ref="AG614" si="1747">AG613</f>
        <v>0</v>
      </c>
      <c r="AH614" s="411">
        <f t="shared" ref="AH614" si="1748">AH613</f>
        <v>0</v>
      </c>
      <c r="AI614" s="411">
        <f t="shared" ref="AI614" si="1749">AI613</f>
        <v>0</v>
      </c>
      <c r="AJ614" s="411">
        <f t="shared" ref="AJ614" si="1750">AJ613</f>
        <v>0</v>
      </c>
      <c r="AK614" s="411">
        <f t="shared" ref="AK614" si="1751">AK613</f>
        <v>0</v>
      </c>
      <c r="AL614" s="411">
        <f t="shared" ref="AL614" si="1752">AL613</f>
        <v>0</v>
      </c>
      <c r="AM614" s="311"/>
    </row>
    <row r="615" spans="1:39" ht="15" hidden="1" outlineLevel="1">
      <c r="A615" s="532"/>
      <c r="B615" s="310"/>
      <c r="C615" s="312"/>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416"/>
      <c r="Z615" s="416"/>
      <c r="AA615" s="416"/>
      <c r="AB615" s="416"/>
      <c r="AC615" s="416"/>
      <c r="AD615" s="416"/>
      <c r="AE615" s="416"/>
      <c r="AF615" s="416"/>
      <c r="AG615" s="416"/>
      <c r="AH615" s="416"/>
      <c r="AI615" s="416"/>
      <c r="AJ615" s="416"/>
      <c r="AK615" s="416"/>
      <c r="AL615" s="416"/>
      <c r="AM615" s="313"/>
    </row>
    <row r="616" spans="1:39" ht="30" hidden="1" outlineLevel="1">
      <c r="A616" s="532">
        <v>7</v>
      </c>
      <c r="B616" s="428" t="s">
        <v>100</v>
      </c>
      <c r="C616" s="291" t="s">
        <v>25</v>
      </c>
      <c r="D616" s="295"/>
      <c r="E616" s="295"/>
      <c r="F616" s="295"/>
      <c r="G616" s="295"/>
      <c r="H616" s="295"/>
      <c r="I616" s="295"/>
      <c r="J616" s="295"/>
      <c r="K616" s="295"/>
      <c r="L616" s="295"/>
      <c r="M616" s="295"/>
      <c r="N616" s="295">
        <v>12</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ht="15" hidden="1" outlineLevel="1">
      <c r="A617" s="532"/>
      <c r="B617" s="294" t="s">
        <v>310</v>
      </c>
      <c r="C617" s="291" t="s">
        <v>163</v>
      </c>
      <c r="D617" s="295"/>
      <c r="E617" s="295"/>
      <c r="F617" s="295"/>
      <c r="G617" s="295"/>
      <c r="H617" s="295"/>
      <c r="I617" s="295"/>
      <c r="J617" s="295"/>
      <c r="K617" s="295"/>
      <c r="L617" s="295"/>
      <c r="M617" s="295"/>
      <c r="N617" s="295">
        <f>N616</f>
        <v>12</v>
      </c>
      <c r="O617" s="295"/>
      <c r="P617" s="295"/>
      <c r="Q617" s="295"/>
      <c r="R617" s="295"/>
      <c r="S617" s="295"/>
      <c r="T617" s="295"/>
      <c r="U617" s="295"/>
      <c r="V617" s="295"/>
      <c r="W617" s="295"/>
      <c r="X617" s="295"/>
      <c r="Y617" s="411">
        <f>Y616</f>
        <v>0</v>
      </c>
      <c r="Z617" s="411">
        <f t="shared" ref="Z617" si="1753">Z616</f>
        <v>0</v>
      </c>
      <c r="AA617" s="411">
        <f t="shared" ref="AA617" si="1754">AA616</f>
        <v>0</v>
      </c>
      <c r="AB617" s="411">
        <f t="shared" ref="AB617" si="1755">AB616</f>
        <v>0</v>
      </c>
      <c r="AC617" s="411">
        <f t="shared" ref="AC617" si="1756">AC616</f>
        <v>0</v>
      </c>
      <c r="AD617" s="411">
        <f t="shared" ref="AD617" si="1757">AD616</f>
        <v>0</v>
      </c>
      <c r="AE617" s="411">
        <f t="shared" ref="AE617" si="1758">AE616</f>
        <v>0</v>
      </c>
      <c r="AF617" s="411">
        <f t="shared" ref="AF617" si="1759">AF616</f>
        <v>0</v>
      </c>
      <c r="AG617" s="411">
        <f t="shared" ref="AG617" si="1760">AG616</f>
        <v>0</v>
      </c>
      <c r="AH617" s="411">
        <f t="shared" ref="AH617" si="1761">AH616</f>
        <v>0</v>
      </c>
      <c r="AI617" s="411">
        <f t="shared" ref="AI617" si="1762">AI616</f>
        <v>0</v>
      </c>
      <c r="AJ617" s="411">
        <f t="shared" ref="AJ617" si="1763">AJ616</f>
        <v>0</v>
      </c>
      <c r="AK617" s="411">
        <f t="shared" ref="AK617" si="1764">AK616</f>
        <v>0</v>
      </c>
      <c r="AL617" s="411">
        <f t="shared" ref="AL617" si="1765">AL616</f>
        <v>0</v>
      </c>
      <c r="AM617" s="311"/>
    </row>
    <row r="618" spans="1:39" ht="15" hidden="1" outlineLevel="1">
      <c r="A618" s="532"/>
      <c r="B618" s="314"/>
      <c r="C618" s="312"/>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416"/>
      <c r="Z618" s="417"/>
      <c r="AA618" s="416"/>
      <c r="AB618" s="416"/>
      <c r="AC618" s="416"/>
      <c r="AD618" s="416"/>
      <c r="AE618" s="416"/>
      <c r="AF618" s="416"/>
      <c r="AG618" s="416"/>
      <c r="AH618" s="416"/>
      <c r="AI618" s="416"/>
      <c r="AJ618" s="416"/>
      <c r="AK618" s="416"/>
      <c r="AL618" s="416"/>
      <c r="AM618" s="313"/>
    </row>
    <row r="619" spans="1:39" ht="30" hidden="1" outlineLevel="1">
      <c r="A619" s="532">
        <v>8</v>
      </c>
      <c r="B619" s="428" t="s">
        <v>101</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15"/>
      <c r="Z619" s="410"/>
      <c r="AA619" s="410"/>
      <c r="AB619" s="410"/>
      <c r="AC619" s="410"/>
      <c r="AD619" s="410"/>
      <c r="AE619" s="410"/>
      <c r="AF619" s="415"/>
      <c r="AG619" s="415"/>
      <c r="AH619" s="415"/>
      <c r="AI619" s="415"/>
      <c r="AJ619" s="415"/>
      <c r="AK619" s="415"/>
      <c r="AL619" s="415"/>
      <c r="AM619" s="296">
        <f>SUM(Y619:AL619)</f>
        <v>0</v>
      </c>
    </row>
    <row r="620" spans="1:39" ht="15" hidden="1"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766">Z619</f>
        <v>0</v>
      </c>
      <c r="AA620" s="411">
        <f t="shared" ref="AA620" si="1767">AA619</f>
        <v>0</v>
      </c>
      <c r="AB620" s="411">
        <f t="shared" ref="AB620" si="1768">AB619</f>
        <v>0</v>
      </c>
      <c r="AC620" s="411">
        <f t="shared" ref="AC620" si="1769">AC619</f>
        <v>0</v>
      </c>
      <c r="AD620" s="411">
        <f t="shared" ref="AD620" si="1770">AD619</f>
        <v>0</v>
      </c>
      <c r="AE620" s="411">
        <f t="shared" ref="AE620" si="1771">AE619</f>
        <v>0</v>
      </c>
      <c r="AF620" s="411">
        <f t="shared" ref="AF620" si="1772">AF619</f>
        <v>0</v>
      </c>
      <c r="AG620" s="411">
        <f t="shared" ref="AG620" si="1773">AG619</f>
        <v>0</v>
      </c>
      <c r="AH620" s="411">
        <f t="shared" ref="AH620" si="1774">AH619</f>
        <v>0</v>
      </c>
      <c r="AI620" s="411">
        <f t="shared" ref="AI620" si="1775">AI619</f>
        <v>0</v>
      </c>
      <c r="AJ620" s="411">
        <f t="shared" ref="AJ620" si="1776">AJ619</f>
        <v>0</v>
      </c>
      <c r="AK620" s="411">
        <f t="shared" ref="AK620" si="1777">AK619</f>
        <v>0</v>
      </c>
      <c r="AL620" s="411">
        <f t="shared" ref="AL620" si="1778">AL619</f>
        <v>0</v>
      </c>
      <c r="AM620" s="311"/>
    </row>
    <row r="621" spans="1:39" ht="15" hidden="1" outlineLevel="1">
      <c r="A621" s="532"/>
      <c r="B621" s="314"/>
      <c r="C621" s="312"/>
      <c r="D621" s="316"/>
      <c r="E621" s="316"/>
      <c r="F621" s="316"/>
      <c r="G621" s="316"/>
      <c r="H621" s="316"/>
      <c r="I621" s="316"/>
      <c r="J621" s="316"/>
      <c r="K621" s="316"/>
      <c r="L621" s="316"/>
      <c r="M621" s="316"/>
      <c r="N621" s="291"/>
      <c r="O621" s="316"/>
      <c r="P621" s="316"/>
      <c r="Q621" s="316"/>
      <c r="R621" s="316"/>
      <c r="S621" s="316"/>
      <c r="T621" s="316"/>
      <c r="U621" s="316"/>
      <c r="V621" s="316"/>
      <c r="W621" s="316"/>
      <c r="X621" s="316"/>
      <c r="Y621" s="416"/>
      <c r="Z621" s="417"/>
      <c r="AA621" s="416"/>
      <c r="AB621" s="416"/>
      <c r="AC621" s="416"/>
      <c r="AD621" s="416"/>
      <c r="AE621" s="416"/>
      <c r="AF621" s="416"/>
      <c r="AG621" s="416"/>
      <c r="AH621" s="416"/>
      <c r="AI621" s="416"/>
      <c r="AJ621" s="416"/>
      <c r="AK621" s="416"/>
      <c r="AL621" s="416"/>
      <c r="AM621" s="313"/>
    </row>
    <row r="622" spans="1:39" ht="30" hidden="1" outlineLevel="1">
      <c r="A622" s="532">
        <v>9</v>
      </c>
      <c r="B622" s="428" t="s">
        <v>102</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5"/>
      <c r="Z622" s="410"/>
      <c r="AA622" s="410"/>
      <c r="AB622" s="410"/>
      <c r="AC622" s="410"/>
      <c r="AD622" s="410"/>
      <c r="AE622" s="410"/>
      <c r="AF622" s="415"/>
      <c r="AG622" s="415"/>
      <c r="AH622" s="415"/>
      <c r="AI622" s="415"/>
      <c r="AJ622" s="415"/>
      <c r="AK622" s="415"/>
      <c r="AL622" s="415"/>
      <c r="AM622" s="296">
        <f>SUM(Y622:AL622)</f>
        <v>0</v>
      </c>
    </row>
    <row r="623" spans="1:39" ht="15"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779">Z622</f>
        <v>0</v>
      </c>
      <c r="AA623" s="411">
        <f t="shared" ref="AA623" si="1780">AA622</f>
        <v>0</v>
      </c>
      <c r="AB623" s="411">
        <f t="shared" ref="AB623" si="1781">AB622</f>
        <v>0</v>
      </c>
      <c r="AC623" s="411">
        <f t="shared" ref="AC623" si="1782">AC622</f>
        <v>0</v>
      </c>
      <c r="AD623" s="411">
        <f t="shared" ref="AD623" si="1783">AD622</f>
        <v>0</v>
      </c>
      <c r="AE623" s="411">
        <f t="shared" ref="AE623" si="1784">AE622</f>
        <v>0</v>
      </c>
      <c r="AF623" s="411">
        <f t="shared" ref="AF623" si="1785">AF622</f>
        <v>0</v>
      </c>
      <c r="AG623" s="411">
        <f t="shared" ref="AG623" si="1786">AG622</f>
        <v>0</v>
      </c>
      <c r="AH623" s="411">
        <f t="shared" ref="AH623" si="1787">AH622</f>
        <v>0</v>
      </c>
      <c r="AI623" s="411">
        <f t="shared" ref="AI623" si="1788">AI622</f>
        <v>0</v>
      </c>
      <c r="AJ623" s="411">
        <f t="shared" ref="AJ623" si="1789">AJ622</f>
        <v>0</v>
      </c>
      <c r="AK623" s="411">
        <f t="shared" ref="AK623" si="1790">AK622</f>
        <v>0</v>
      </c>
      <c r="AL623" s="411">
        <f t="shared" ref="AL623" si="1791">AL622</f>
        <v>0</v>
      </c>
      <c r="AM623" s="311"/>
    </row>
    <row r="624" spans="1:39" ht="15" hidden="1" outlineLevel="1">
      <c r="A624" s="532"/>
      <c r="B624" s="314"/>
      <c r="C624" s="312"/>
      <c r="D624" s="316"/>
      <c r="E624" s="316"/>
      <c r="F624" s="316"/>
      <c r="G624" s="316"/>
      <c r="H624" s="316"/>
      <c r="I624" s="316"/>
      <c r="J624" s="316"/>
      <c r="K624" s="316"/>
      <c r="L624" s="316"/>
      <c r="M624" s="316"/>
      <c r="N624" s="291"/>
      <c r="O624" s="316"/>
      <c r="P624" s="316"/>
      <c r="Q624" s="316"/>
      <c r="R624" s="316"/>
      <c r="S624" s="316"/>
      <c r="T624" s="316"/>
      <c r="U624" s="316"/>
      <c r="V624" s="316"/>
      <c r="W624" s="316"/>
      <c r="X624" s="316"/>
      <c r="Y624" s="416"/>
      <c r="Z624" s="416"/>
      <c r="AA624" s="416"/>
      <c r="AB624" s="416"/>
      <c r="AC624" s="416"/>
      <c r="AD624" s="416"/>
      <c r="AE624" s="416"/>
      <c r="AF624" s="416"/>
      <c r="AG624" s="416"/>
      <c r="AH624" s="416"/>
      <c r="AI624" s="416"/>
      <c r="AJ624" s="416"/>
      <c r="AK624" s="416"/>
      <c r="AL624" s="416"/>
      <c r="AM624" s="313"/>
    </row>
    <row r="625" spans="1:40" ht="30" hidden="1" outlineLevel="1">
      <c r="A625" s="532">
        <v>10</v>
      </c>
      <c r="B625" s="428" t="s">
        <v>103</v>
      </c>
      <c r="C625" s="291" t="s">
        <v>25</v>
      </c>
      <c r="D625" s="295"/>
      <c r="E625" s="295"/>
      <c r="F625" s="295"/>
      <c r="G625" s="295"/>
      <c r="H625" s="295"/>
      <c r="I625" s="295"/>
      <c r="J625" s="295"/>
      <c r="K625" s="295"/>
      <c r="L625" s="295"/>
      <c r="M625" s="295"/>
      <c r="N625" s="295">
        <v>3</v>
      </c>
      <c r="O625" s="295"/>
      <c r="P625" s="295"/>
      <c r="Q625" s="295"/>
      <c r="R625" s="295"/>
      <c r="S625" s="295"/>
      <c r="T625" s="295"/>
      <c r="U625" s="295"/>
      <c r="V625" s="295"/>
      <c r="W625" s="295"/>
      <c r="X625" s="295"/>
      <c r="Y625" s="415"/>
      <c r="Z625" s="410"/>
      <c r="AA625" s="410"/>
      <c r="AB625" s="410"/>
      <c r="AC625" s="410"/>
      <c r="AD625" s="410"/>
      <c r="AE625" s="410"/>
      <c r="AF625" s="415"/>
      <c r="AG625" s="415"/>
      <c r="AH625" s="415"/>
      <c r="AI625" s="415"/>
      <c r="AJ625" s="415"/>
      <c r="AK625" s="415"/>
      <c r="AL625" s="415"/>
      <c r="AM625" s="296">
        <f>SUM(Y625:AL625)</f>
        <v>0</v>
      </c>
    </row>
    <row r="626" spans="1:40" ht="15" hidden="1" outlineLevel="1">
      <c r="A626" s="532"/>
      <c r="B626" s="294" t="s">
        <v>310</v>
      </c>
      <c r="C626" s="291" t="s">
        <v>163</v>
      </c>
      <c r="D626" s="295"/>
      <c r="E626" s="295"/>
      <c r="F626" s="295"/>
      <c r="G626" s="295"/>
      <c r="H626" s="295"/>
      <c r="I626" s="295"/>
      <c r="J626" s="295"/>
      <c r="K626" s="295"/>
      <c r="L626" s="295"/>
      <c r="M626" s="295"/>
      <c r="N626" s="295">
        <f>N625</f>
        <v>3</v>
      </c>
      <c r="O626" s="295"/>
      <c r="P626" s="295"/>
      <c r="Q626" s="295"/>
      <c r="R626" s="295"/>
      <c r="S626" s="295"/>
      <c r="T626" s="295"/>
      <c r="U626" s="295"/>
      <c r="V626" s="295"/>
      <c r="W626" s="295"/>
      <c r="X626" s="295"/>
      <c r="Y626" s="411">
        <f>Y625</f>
        <v>0</v>
      </c>
      <c r="Z626" s="411">
        <f t="shared" ref="Z626" si="1792">Z625</f>
        <v>0</v>
      </c>
      <c r="AA626" s="411">
        <f t="shared" ref="AA626" si="1793">AA625</f>
        <v>0</v>
      </c>
      <c r="AB626" s="411">
        <f t="shared" ref="AB626" si="1794">AB625</f>
        <v>0</v>
      </c>
      <c r="AC626" s="411">
        <f t="shared" ref="AC626" si="1795">AC625</f>
        <v>0</v>
      </c>
      <c r="AD626" s="411">
        <f t="shared" ref="AD626" si="1796">AD625</f>
        <v>0</v>
      </c>
      <c r="AE626" s="411">
        <f t="shared" ref="AE626" si="1797">AE625</f>
        <v>0</v>
      </c>
      <c r="AF626" s="411">
        <f t="shared" ref="AF626" si="1798">AF625</f>
        <v>0</v>
      </c>
      <c r="AG626" s="411">
        <f t="shared" ref="AG626" si="1799">AG625</f>
        <v>0</v>
      </c>
      <c r="AH626" s="411">
        <f t="shared" ref="AH626" si="1800">AH625</f>
        <v>0</v>
      </c>
      <c r="AI626" s="411">
        <f t="shared" ref="AI626" si="1801">AI625</f>
        <v>0</v>
      </c>
      <c r="AJ626" s="411">
        <f t="shared" ref="AJ626" si="1802">AJ625</f>
        <v>0</v>
      </c>
      <c r="AK626" s="411">
        <f t="shared" ref="AK626" si="1803">AK625</f>
        <v>0</v>
      </c>
      <c r="AL626" s="411">
        <f t="shared" ref="AL626" si="1804">AL625</f>
        <v>0</v>
      </c>
      <c r="AM626" s="311"/>
    </row>
    <row r="627" spans="1:40" ht="15" hidden="1" outlineLevel="1">
      <c r="A627" s="532"/>
      <c r="B627" s="314"/>
      <c r="C627" s="312"/>
      <c r="D627" s="316"/>
      <c r="E627" s="316"/>
      <c r="F627" s="316"/>
      <c r="G627" s="316"/>
      <c r="H627" s="316"/>
      <c r="I627" s="316"/>
      <c r="J627" s="316"/>
      <c r="K627" s="316"/>
      <c r="L627" s="316"/>
      <c r="M627" s="316"/>
      <c r="N627" s="291"/>
      <c r="O627" s="316"/>
      <c r="P627" s="316"/>
      <c r="Q627" s="316"/>
      <c r="R627" s="316"/>
      <c r="S627" s="316"/>
      <c r="T627" s="316"/>
      <c r="U627" s="316"/>
      <c r="V627" s="316"/>
      <c r="W627" s="316"/>
      <c r="X627" s="316"/>
      <c r="Y627" s="416"/>
      <c r="Z627" s="417"/>
      <c r="AA627" s="416"/>
      <c r="AB627" s="416"/>
      <c r="AC627" s="416"/>
      <c r="AD627" s="416"/>
      <c r="AE627" s="416"/>
      <c r="AF627" s="416"/>
      <c r="AG627" s="416"/>
      <c r="AH627" s="416"/>
      <c r="AI627" s="416"/>
      <c r="AJ627" s="416"/>
      <c r="AK627" s="416"/>
      <c r="AL627" s="416"/>
      <c r="AM627" s="313"/>
    </row>
    <row r="628" spans="1:40" ht="15.6" hidden="1" outlineLevel="1">
      <c r="A628" s="532"/>
      <c r="B628" s="288" t="s">
        <v>10</v>
      </c>
      <c r="C628" s="289"/>
      <c r="D628" s="289"/>
      <c r="E628" s="289"/>
      <c r="F628" s="289"/>
      <c r="G628" s="289"/>
      <c r="H628" s="289"/>
      <c r="I628" s="289"/>
      <c r="J628" s="289"/>
      <c r="K628" s="289"/>
      <c r="L628" s="289"/>
      <c r="M628" s="289"/>
      <c r="N628" s="290"/>
      <c r="O628" s="289"/>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30" hidden="1" outlineLevel="1">
      <c r="A629" s="532">
        <v>11</v>
      </c>
      <c r="B629" s="428" t="s">
        <v>104</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26"/>
      <c r="Z629" s="410"/>
      <c r="AA629" s="410"/>
      <c r="AB629" s="410"/>
      <c r="AC629" s="410"/>
      <c r="AD629" s="410"/>
      <c r="AE629" s="410"/>
      <c r="AF629" s="415"/>
      <c r="AG629" s="415"/>
      <c r="AH629" s="415"/>
      <c r="AI629" s="415"/>
      <c r="AJ629" s="415"/>
      <c r="AK629" s="415"/>
      <c r="AL629" s="415"/>
      <c r="AM629" s="296">
        <f>SUM(Y629:AL629)</f>
        <v>0</v>
      </c>
    </row>
    <row r="630" spans="1:40" ht="15" hidden="1"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05">Z629</f>
        <v>0</v>
      </c>
      <c r="AA630" s="411">
        <f t="shared" ref="AA630" si="1806">AA629</f>
        <v>0</v>
      </c>
      <c r="AB630" s="411">
        <f t="shared" ref="AB630" si="1807">AB629</f>
        <v>0</v>
      </c>
      <c r="AC630" s="411">
        <f t="shared" ref="AC630" si="1808">AC629</f>
        <v>0</v>
      </c>
      <c r="AD630" s="411">
        <f t="shared" ref="AD630" si="1809">AD629</f>
        <v>0</v>
      </c>
      <c r="AE630" s="411">
        <f t="shared" ref="AE630" si="1810">AE629</f>
        <v>0</v>
      </c>
      <c r="AF630" s="411">
        <f t="shared" ref="AF630" si="1811">AF629</f>
        <v>0</v>
      </c>
      <c r="AG630" s="411">
        <f t="shared" ref="AG630" si="1812">AG629</f>
        <v>0</v>
      </c>
      <c r="AH630" s="411">
        <f t="shared" ref="AH630" si="1813">AH629</f>
        <v>0</v>
      </c>
      <c r="AI630" s="411">
        <f t="shared" ref="AI630" si="1814">AI629</f>
        <v>0</v>
      </c>
      <c r="AJ630" s="411">
        <f t="shared" ref="AJ630" si="1815">AJ629</f>
        <v>0</v>
      </c>
      <c r="AK630" s="411">
        <f t="shared" ref="AK630" si="1816">AK629</f>
        <v>0</v>
      </c>
      <c r="AL630" s="411">
        <f t="shared" ref="AL630" si="1817">AL629</f>
        <v>0</v>
      </c>
      <c r="AM630" s="297"/>
    </row>
    <row r="631" spans="1:40" ht="15" hidden="1" outlineLevel="1">
      <c r="A631" s="532"/>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12"/>
      <c r="Z631" s="421"/>
      <c r="AA631" s="421"/>
      <c r="AB631" s="421"/>
      <c r="AC631" s="421"/>
      <c r="AD631" s="421"/>
      <c r="AE631" s="421"/>
      <c r="AF631" s="421"/>
      <c r="AG631" s="421"/>
      <c r="AH631" s="421"/>
      <c r="AI631" s="421"/>
      <c r="AJ631" s="421"/>
      <c r="AK631" s="421"/>
      <c r="AL631" s="421"/>
      <c r="AM631" s="306"/>
    </row>
    <row r="632" spans="1:40" ht="30" hidden="1" outlineLevel="1">
      <c r="A632" s="532">
        <v>12</v>
      </c>
      <c r="B632" s="428" t="s">
        <v>105</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5"/>
      <c r="AG632" s="415"/>
      <c r="AH632" s="415"/>
      <c r="AI632" s="415"/>
      <c r="AJ632" s="415"/>
      <c r="AK632" s="415"/>
      <c r="AL632" s="415"/>
      <c r="AM632" s="296">
        <f>SUM(Y632:AL632)</f>
        <v>0</v>
      </c>
    </row>
    <row r="633" spans="1:40" ht="15" hidden="1"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18">Z632</f>
        <v>0</v>
      </c>
      <c r="AA633" s="411">
        <f t="shared" ref="AA633" si="1819">AA632</f>
        <v>0</v>
      </c>
      <c r="AB633" s="411">
        <f t="shared" ref="AB633" si="1820">AB632</f>
        <v>0</v>
      </c>
      <c r="AC633" s="411">
        <f t="shared" ref="AC633" si="1821">AC632</f>
        <v>0</v>
      </c>
      <c r="AD633" s="411">
        <f t="shared" ref="AD633" si="1822">AD632</f>
        <v>0</v>
      </c>
      <c r="AE633" s="411">
        <f t="shared" ref="AE633" si="1823">AE632</f>
        <v>0</v>
      </c>
      <c r="AF633" s="411">
        <f t="shared" ref="AF633" si="1824">AF632</f>
        <v>0</v>
      </c>
      <c r="AG633" s="411">
        <f t="shared" ref="AG633" si="1825">AG632</f>
        <v>0</v>
      </c>
      <c r="AH633" s="411">
        <f t="shared" ref="AH633" si="1826">AH632</f>
        <v>0</v>
      </c>
      <c r="AI633" s="411">
        <f t="shared" ref="AI633" si="1827">AI632</f>
        <v>0</v>
      </c>
      <c r="AJ633" s="411">
        <f t="shared" ref="AJ633" si="1828">AJ632</f>
        <v>0</v>
      </c>
      <c r="AK633" s="411">
        <f t="shared" ref="AK633" si="1829">AK632</f>
        <v>0</v>
      </c>
      <c r="AL633" s="411">
        <f t="shared" ref="AL633" si="1830">AL632</f>
        <v>0</v>
      </c>
      <c r="AM633" s="297"/>
    </row>
    <row r="634" spans="1:40" ht="15" hidden="1" outlineLevel="1">
      <c r="A634" s="532"/>
      <c r="B634" s="315"/>
      <c r="C634" s="305"/>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422"/>
      <c r="Z634" s="422"/>
      <c r="AA634" s="412"/>
      <c r="AB634" s="412"/>
      <c r="AC634" s="412"/>
      <c r="AD634" s="412"/>
      <c r="AE634" s="412"/>
      <c r="AF634" s="412"/>
      <c r="AG634" s="412"/>
      <c r="AH634" s="412"/>
      <c r="AI634" s="412"/>
      <c r="AJ634" s="412"/>
      <c r="AK634" s="412"/>
      <c r="AL634" s="412"/>
      <c r="AM634" s="306"/>
    </row>
    <row r="635" spans="1:40" ht="30" hidden="1" outlineLevel="1">
      <c r="A635" s="532">
        <v>13</v>
      </c>
      <c r="B635" s="428" t="s">
        <v>106</v>
      </c>
      <c r="C635" s="291" t="s">
        <v>25</v>
      </c>
      <c r="D635" s="295"/>
      <c r="E635" s="295"/>
      <c r="F635" s="295"/>
      <c r="G635" s="295"/>
      <c r="H635" s="295"/>
      <c r="I635" s="295"/>
      <c r="J635" s="295"/>
      <c r="K635" s="295"/>
      <c r="L635" s="295"/>
      <c r="M635" s="295"/>
      <c r="N635" s="295">
        <v>12</v>
      </c>
      <c r="O635" s="295"/>
      <c r="P635" s="295"/>
      <c r="Q635" s="295"/>
      <c r="R635" s="295"/>
      <c r="S635" s="295"/>
      <c r="T635" s="295"/>
      <c r="U635" s="295"/>
      <c r="V635" s="295"/>
      <c r="W635" s="295"/>
      <c r="X635" s="295"/>
      <c r="Y635" s="410"/>
      <c r="Z635" s="410"/>
      <c r="AA635" s="410"/>
      <c r="AB635" s="410"/>
      <c r="AC635" s="410"/>
      <c r="AD635" s="410"/>
      <c r="AE635" s="410"/>
      <c r="AF635" s="415"/>
      <c r="AG635" s="415"/>
      <c r="AH635" s="415"/>
      <c r="AI635" s="415"/>
      <c r="AJ635" s="415"/>
      <c r="AK635" s="415"/>
      <c r="AL635" s="415"/>
      <c r="AM635" s="296">
        <f>SUM(Y635:AL635)</f>
        <v>0</v>
      </c>
    </row>
    <row r="636" spans="1:40" ht="15" hidden="1" outlineLevel="1">
      <c r="A636" s="532"/>
      <c r="B636" s="294" t="s">
        <v>310</v>
      </c>
      <c r="C636" s="291" t="s">
        <v>163</v>
      </c>
      <c r="D636" s="295"/>
      <c r="E636" s="295"/>
      <c r="F636" s="295"/>
      <c r="G636" s="295"/>
      <c r="H636" s="295"/>
      <c r="I636" s="295"/>
      <c r="J636" s="295"/>
      <c r="K636" s="295"/>
      <c r="L636" s="295"/>
      <c r="M636" s="295"/>
      <c r="N636" s="295">
        <f>N635</f>
        <v>12</v>
      </c>
      <c r="O636" s="295"/>
      <c r="P636" s="295"/>
      <c r="Q636" s="295"/>
      <c r="R636" s="295"/>
      <c r="S636" s="295"/>
      <c r="T636" s="295"/>
      <c r="U636" s="295"/>
      <c r="V636" s="295"/>
      <c r="W636" s="295"/>
      <c r="X636" s="295"/>
      <c r="Y636" s="411">
        <f>Y635</f>
        <v>0</v>
      </c>
      <c r="Z636" s="411">
        <f t="shared" ref="Z636" si="1831">Z635</f>
        <v>0</v>
      </c>
      <c r="AA636" s="411">
        <f t="shared" ref="AA636" si="1832">AA635</f>
        <v>0</v>
      </c>
      <c r="AB636" s="411">
        <f t="shared" ref="AB636" si="1833">AB635</f>
        <v>0</v>
      </c>
      <c r="AC636" s="411">
        <f t="shared" ref="AC636" si="1834">AC635</f>
        <v>0</v>
      </c>
      <c r="AD636" s="411">
        <f t="shared" ref="AD636" si="1835">AD635</f>
        <v>0</v>
      </c>
      <c r="AE636" s="411">
        <f t="shared" ref="AE636" si="1836">AE635</f>
        <v>0</v>
      </c>
      <c r="AF636" s="411">
        <f t="shared" ref="AF636" si="1837">AF635</f>
        <v>0</v>
      </c>
      <c r="AG636" s="411">
        <f t="shared" ref="AG636" si="1838">AG635</f>
        <v>0</v>
      </c>
      <c r="AH636" s="411">
        <f t="shared" ref="AH636" si="1839">AH635</f>
        <v>0</v>
      </c>
      <c r="AI636" s="411">
        <f t="shared" ref="AI636" si="1840">AI635</f>
        <v>0</v>
      </c>
      <c r="AJ636" s="411">
        <f t="shared" ref="AJ636" si="1841">AJ635</f>
        <v>0</v>
      </c>
      <c r="AK636" s="411">
        <f t="shared" ref="AK636" si="1842">AK635</f>
        <v>0</v>
      </c>
      <c r="AL636" s="411">
        <f t="shared" ref="AL636" si="1843">AL635</f>
        <v>0</v>
      </c>
      <c r="AM636" s="306"/>
    </row>
    <row r="637" spans="1:40" ht="15" hidden="1" outlineLevel="1">
      <c r="A637" s="532"/>
      <c r="B637" s="315"/>
      <c r="C637" s="305"/>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2"/>
      <c r="Z637" s="412"/>
      <c r="AA637" s="412"/>
      <c r="AB637" s="412"/>
      <c r="AC637" s="412"/>
      <c r="AD637" s="412"/>
      <c r="AE637" s="412"/>
      <c r="AF637" s="412"/>
      <c r="AG637" s="412"/>
      <c r="AH637" s="412"/>
      <c r="AI637" s="412"/>
      <c r="AJ637" s="412"/>
      <c r="AK637" s="412"/>
      <c r="AL637" s="412"/>
      <c r="AM637" s="306"/>
    </row>
    <row r="638" spans="1:40" ht="15.6" hidden="1" outlineLevel="1">
      <c r="A638" s="532"/>
      <c r="B638" s="288" t="s">
        <v>107</v>
      </c>
      <c r="C638" s="289"/>
      <c r="D638" s="290"/>
      <c r="E638" s="290"/>
      <c r="F638" s="290"/>
      <c r="G638" s="290"/>
      <c r="H638" s="290"/>
      <c r="I638" s="290"/>
      <c r="J638" s="290"/>
      <c r="K638" s="290"/>
      <c r="L638" s="290"/>
      <c r="M638" s="290"/>
      <c r="N638" s="290"/>
      <c r="O638" s="290"/>
      <c r="P638" s="289"/>
      <c r="Q638" s="289"/>
      <c r="R638" s="289"/>
      <c r="S638" s="289"/>
      <c r="T638" s="289"/>
      <c r="U638" s="289"/>
      <c r="V638" s="289"/>
      <c r="W638" s="289"/>
      <c r="X638" s="289"/>
      <c r="Y638" s="414"/>
      <c r="Z638" s="414"/>
      <c r="AA638" s="414"/>
      <c r="AB638" s="414"/>
      <c r="AC638" s="414"/>
      <c r="AD638" s="414"/>
      <c r="AE638" s="414"/>
      <c r="AF638" s="414"/>
      <c r="AG638" s="414"/>
      <c r="AH638" s="414"/>
      <c r="AI638" s="414"/>
      <c r="AJ638" s="414"/>
      <c r="AK638" s="414"/>
      <c r="AL638" s="414"/>
      <c r="AM638" s="292"/>
    </row>
    <row r="639" spans="1:40" ht="15" hidden="1" outlineLevel="1">
      <c r="A639" s="532">
        <v>14</v>
      </c>
      <c r="B639" s="315" t="s">
        <v>108</v>
      </c>
      <c r="C639" s="291" t="s">
        <v>25</v>
      </c>
      <c r="D639" s="295"/>
      <c r="E639" s="295"/>
      <c r="F639" s="295"/>
      <c r="G639" s="295"/>
      <c r="H639" s="295"/>
      <c r="I639" s="295"/>
      <c r="J639" s="295"/>
      <c r="K639" s="295"/>
      <c r="L639" s="295"/>
      <c r="M639" s="295"/>
      <c r="N639" s="295">
        <v>12</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ht="15" hidden="1" outlineLevel="1">
      <c r="A640" s="532"/>
      <c r="B640" s="294" t="s">
        <v>310</v>
      </c>
      <c r="C640" s="291" t="s">
        <v>163</v>
      </c>
      <c r="D640" s="295"/>
      <c r="E640" s="295"/>
      <c r="F640" s="295"/>
      <c r="G640" s="295"/>
      <c r="H640" s="295"/>
      <c r="I640" s="295"/>
      <c r="J640" s="295"/>
      <c r="K640" s="295"/>
      <c r="L640" s="295"/>
      <c r="M640" s="295"/>
      <c r="N640" s="295">
        <f>N639</f>
        <v>12</v>
      </c>
      <c r="O640" s="295"/>
      <c r="P640" s="295"/>
      <c r="Q640" s="295"/>
      <c r="R640" s="295"/>
      <c r="S640" s="295"/>
      <c r="T640" s="295"/>
      <c r="U640" s="295"/>
      <c r="V640" s="295"/>
      <c r="W640" s="295"/>
      <c r="X640" s="295"/>
      <c r="Y640" s="411">
        <f>Y639</f>
        <v>0</v>
      </c>
      <c r="Z640" s="411">
        <f t="shared" ref="Z640" si="1844">Z639</f>
        <v>0</v>
      </c>
      <c r="AA640" s="411">
        <f t="shared" ref="AA640" si="1845">AA639</f>
        <v>0</v>
      </c>
      <c r="AB640" s="411">
        <f t="shared" ref="AB640" si="1846">AB639</f>
        <v>0</v>
      </c>
      <c r="AC640" s="411">
        <f t="shared" ref="AC640" si="1847">AC639</f>
        <v>0</v>
      </c>
      <c r="AD640" s="411">
        <f t="shared" ref="AD640" si="1848">AD639</f>
        <v>0</v>
      </c>
      <c r="AE640" s="411">
        <f t="shared" ref="AE640" si="1849">AE639</f>
        <v>0</v>
      </c>
      <c r="AF640" s="411">
        <f t="shared" ref="AF640" si="1850">AF639</f>
        <v>0</v>
      </c>
      <c r="AG640" s="411">
        <f t="shared" ref="AG640" si="1851">AG639</f>
        <v>0</v>
      </c>
      <c r="AH640" s="411">
        <f t="shared" ref="AH640" si="1852">AH639</f>
        <v>0</v>
      </c>
      <c r="AI640" s="411">
        <f t="shared" ref="AI640" si="1853">AI639</f>
        <v>0</v>
      </c>
      <c r="AJ640" s="411">
        <f t="shared" ref="AJ640" si="1854">AJ639</f>
        <v>0</v>
      </c>
      <c r="AK640" s="411">
        <f t="shared" ref="AK640" si="1855">AK639</f>
        <v>0</v>
      </c>
      <c r="AL640" s="411">
        <f t="shared" ref="AL640" si="1856">AL639</f>
        <v>0</v>
      </c>
      <c r="AM640" s="516"/>
      <c r="AN640" s="630"/>
    </row>
    <row r="641" spans="1:40" ht="15" hidden="1" outlineLevel="1">
      <c r="A641" s="532"/>
      <c r="B641" s="315"/>
      <c r="C641" s="305"/>
      <c r="D641" s="291"/>
      <c r="E641" s="291"/>
      <c r="F641" s="291"/>
      <c r="G641" s="291"/>
      <c r="H641" s="291"/>
      <c r="I641" s="291"/>
      <c r="J641" s="291"/>
      <c r="K641" s="291"/>
      <c r="L641" s="291"/>
      <c r="M641" s="291"/>
      <c r="N641" s="468"/>
      <c r="O641" s="291"/>
      <c r="P641" s="291"/>
      <c r="Q641" s="291"/>
      <c r="R641" s="291"/>
      <c r="S641" s="291"/>
      <c r="T641" s="291"/>
      <c r="U641" s="291"/>
      <c r="V641" s="291"/>
      <c r="W641" s="291"/>
      <c r="X641" s="291"/>
      <c r="Y641" s="412"/>
      <c r="Z641" s="412"/>
      <c r="AA641" s="412"/>
      <c r="AB641" s="412"/>
      <c r="AC641" s="412"/>
      <c r="AD641" s="412"/>
      <c r="AE641" s="412"/>
      <c r="AF641" s="412"/>
      <c r="AG641" s="412"/>
      <c r="AH641" s="412"/>
      <c r="AI641" s="412"/>
      <c r="AJ641" s="412"/>
      <c r="AK641" s="412"/>
      <c r="AL641" s="412"/>
      <c r="AM641" s="301"/>
      <c r="AN641" s="630"/>
    </row>
    <row r="642" spans="1:40" s="309" customFormat="1" ht="15.6" hidden="1" outlineLevel="1">
      <c r="A642" s="532"/>
      <c r="B642" s="288" t="s">
        <v>489</v>
      </c>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12"/>
      <c r="AA642" s="412"/>
      <c r="AB642" s="412"/>
      <c r="AC642" s="412"/>
      <c r="AD642" s="412"/>
      <c r="AE642" s="416"/>
      <c r="AF642" s="416"/>
      <c r="AG642" s="416"/>
      <c r="AH642" s="416"/>
      <c r="AI642" s="416"/>
      <c r="AJ642" s="416"/>
      <c r="AK642" s="416"/>
      <c r="AL642" s="416"/>
      <c r="AM642" s="517"/>
      <c r="AN642" s="631"/>
    </row>
    <row r="643" spans="1:40" ht="15" hidden="1" outlineLevel="1">
      <c r="A643" s="532">
        <v>15</v>
      </c>
      <c r="B643" s="294" t="s">
        <v>494</v>
      </c>
      <c r="C643" s="291" t="s">
        <v>25</v>
      </c>
      <c r="D643" s="295"/>
      <c r="E643" s="295"/>
      <c r="F643" s="295"/>
      <c r="G643" s="295"/>
      <c r="H643" s="295"/>
      <c r="I643" s="295"/>
      <c r="J643" s="295"/>
      <c r="K643" s="295"/>
      <c r="L643" s="295"/>
      <c r="M643" s="295"/>
      <c r="N643" s="295">
        <v>0</v>
      </c>
      <c r="O643" s="295"/>
      <c r="P643" s="295"/>
      <c r="Q643" s="295"/>
      <c r="R643" s="295"/>
      <c r="S643" s="295"/>
      <c r="T643" s="295"/>
      <c r="U643" s="295"/>
      <c r="V643" s="295"/>
      <c r="W643" s="295"/>
      <c r="X643" s="295"/>
      <c r="Y643" s="410"/>
      <c r="Z643" s="410"/>
      <c r="AA643" s="410"/>
      <c r="AB643" s="410"/>
      <c r="AC643" s="410"/>
      <c r="AD643" s="410"/>
      <c r="AE643" s="410"/>
      <c r="AF643" s="410"/>
      <c r="AG643" s="410"/>
      <c r="AH643" s="410"/>
      <c r="AI643" s="410"/>
      <c r="AJ643" s="410"/>
      <c r="AK643" s="410"/>
      <c r="AL643" s="410"/>
      <c r="AM643" s="296">
        <f>SUM(Y643:AL643)</f>
        <v>0</v>
      </c>
    </row>
    <row r="644" spans="1:40" ht="15" hidden="1" outlineLevel="1">
      <c r="A644" s="532"/>
      <c r="B644" s="294" t="s">
        <v>310</v>
      </c>
      <c r="C644" s="291" t="s">
        <v>163</v>
      </c>
      <c r="D644" s="295"/>
      <c r="E644" s="295"/>
      <c r="F644" s="295"/>
      <c r="G644" s="295"/>
      <c r="H644" s="295"/>
      <c r="I644" s="295"/>
      <c r="J644" s="295"/>
      <c r="K644" s="295"/>
      <c r="L644" s="295"/>
      <c r="M644" s="295"/>
      <c r="N644" s="295">
        <f>N643</f>
        <v>0</v>
      </c>
      <c r="O644" s="295"/>
      <c r="P644" s="295"/>
      <c r="Q644" s="295"/>
      <c r="R644" s="295"/>
      <c r="S644" s="295"/>
      <c r="T644" s="295"/>
      <c r="U644" s="295"/>
      <c r="V644" s="295"/>
      <c r="W644" s="295"/>
      <c r="X644" s="295"/>
      <c r="Y644" s="411">
        <f>Y643</f>
        <v>0</v>
      </c>
      <c r="Z644" s="411">
        <f t="shared" ref="Z644:AL644" si="1857">Z643</f>
        <v>0</v>
      </c>
      <c r="AA644" s="411">
        <f t="shared" si="1857"/>
        <v>0</v>
      </c>
      <c r="AB644" s="411">
        <f t="shared" si="1857"/>
        <v>0</v>
      </c>
      <c r="AC644" s="411">
        <f t="shared" si="1857"/>
        <v>0</v>
      </c>
      <c r="AD644" s="411">
        <f t="shared" si="1857"/>
        <v>0</v>
      </c>
      <c r="AE644" s="411">
        <f t="shared" si="1857"/>
        <v>0</v>
      </c>
      <c r="AF644" s="411">
        <f t="shared" si="1857"/>
        <v>0</v>
      </c>
      <c r="AG644" s="411">
        <f t="shared" si="1857"/>
        <v>0</v>
      </c>
      <c r="AH644" s="411">
        <f t="shared" si="1857"/>
        <v>0</v>
      </c>
      <c r="AI644" s="411">
        <f t="shared" si="1857"/>
        <v>0</v>
      </c>
      <c r="AJ644" s="411">
        <f t="shared" si="1857"/>
        <v>0</v>
      </c>
      <c r="AK644" s="411">
        <f t="shared" si="1857"/>
        <v>0</v>
      </c>
      <c r="AL644" s="411">
        <f t="shared" si="1857"/>
        <v>0</v>
      </c>
      <c r="AM644" s="297"/>
    </row>
    <row r="645" spans="1:40" ht="15" hidden="1" outlineLevel="1">
      <c r="A645" s="532"/>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12"/>
      <c r="AA645" s="412"/>
      <c r="AB645" s="412"/>
      <c r="AC645" s="412"/>
      <c r="AD645" s="412"/>
      <c r="AE645" s="412"/>
      <c r="AF645" s="412"/>
      <c r="AG645" s="412"/>
      <c r="AH645" s="412"/>
      <c r="AI645" s="412"/>
      <c r="AJ645" s="412"/>
      <c r="AK645" s="412"/>
      <c r="AL645" s="412"/>
      <c r="AM645" s="306"/>
    </row>
    <row r="646" spans="1:40" s="283" customFormat="1" ht="15" hidden="1" outlineLevel="1">
      <c r="A646" s="532">
        <v>16</v>
      </c>
      <c r="B646" s="324" t="s">
        <v>490</v>
      </c>
      <c r="C646" s="291" t="s">
        <v>25</v>
      </c>
      <c r="D646" s="295"/>
      <c r="E646" s="295"/>
      <c r="F646" s="295"/>
      <c r="G646" s="295"/>
      <c r="H646" s="295"/>
      <c r="I646" s="295"/>
      <c r="J646" s="295"/>
      <c r="K646" s="295"/>
      <c r="L646" s="295"/>
      <c r="M646" s="295"/>
      <c r="N646" s="295">
        <v>0</v>
      </c>
      <c r="O646" s="295"/>
      <c r="P646" s="295"/>
      <c r="Q646" s="295"/>
      <c r="R646" s="295"/>
      <c r="S646" s="295"/>
      <c r="T646" s="295"/>
      <c r="U646" s="295"/>
      <c r="V646" s="295"/>
      <c r="W646" s="295"/>
      <c r="X646" s="295"/>
      <c r="Y646" s="410"/>
      <c r="Z646" s="410"/>
      <c r="AA646" s="410"/>
      <c r="AB646" s="410"/>
      <c r="AC646" s="410"/>
      <c r="AD646" s="410"/>
      <c r="AE646" s="410"/>
      <c r="AF646" s="410"/>
      <c r="AG646" s="410"/>
      <c r="AH646" s="410"/>
      <c r="AI646" s="410"/>
      <c r="AJ646" s="410"/>
      <c r="AK646" s="410"/>
      <c r="AL646" s="410"/>
      <c r="AM646" s="296">
        <f>SUM(Y646:AL646)</f>
        <v>0</v>
      </c>
    </row>
    <row r="647" spans="1:40" s="283" customFormat="1" ht="15" hidden="1" outlineLevel="1">
      <c r="A647" s="532"/>
      <c r="B647" s="294" t="s">
        <v>310</v>
      </c>
      <c r="C647" s="291" t="s">
        <v>163</v>
      </c>
      <c r="D647" s="295"/>
      <c r="E647" s="295"/>
      <c r="F647" s="295"/>
      <c r="G647" s="295"/>
      <c r="H647" s="295"/>
      <c r="I647" s="295"/>
      <c r="J647" s="295"/>
      <c r="K647" s="295"/>
      <c r="L647" s="295"/>
      <c r="M647" s="295"/>
      <c r="N647" s="295">
        <f>N646</f>
        <v>0</v>
      </c>
      <c r="O647" s="295"/>
      <c r="P647" s="295"/>
      <c r="Q647" s="295"/>
      <c r="R647" s="295"/>
      <c r="S647" s="295"/>
      <c r="T647" s="295"/>
      <c r="U647" s="295"/>
      <c r="V647" s="295"/>
      <c r="W647" s="295"/>
      <c r="X647" s="295"/>
      <c r="Y647" s="411">
        <f>Y646</f>
        <v>0</v>
      </c>
      <c r="Z647" s="411">
        <f t="shared" ref="Z647:AL647" si="1858">Z646</f>
        <v>0</v>
      </c>
      <c r="AA647" s="411">
        <f t="shared" si="1858"/>
        <v>0</v>
      </c>
      <c r="AB647" s="411">
        <f t="shared" si="1858"/>
        <v>0</v>
      </c>
      <c r="AC647" s="411">
        <f t="shared" si="1858"/>
        <v>0</v>
      </c>
      <c r="AD647" s="411">
        <f t="shared" si="1858"/>
        <v>0</v>
      </c>
      <c r="AE647" s="411">
        <f t="shared" si="1858"/>
        <v>0</v>
      </c>
      <c r="AF647" s="411">
        <f t="shared" si="1858"/>
        <v>0</v>
      </c>
      <c r="AG647" s="411">
        <f t="shared" si="1858"/>
        <v>0</v>
      </c>
      <c r="AH647" s="411">
        <f t="shared" si="1858"/>
        <v>0</v>
      </c>
      <c r="AI647" s="411">
        <f t="shared" si="1858"/>
        <v>0</v>
      </c>
      <c r="AJ647" s="411">
        <f t="shared" si="1858"/>
        <v>0</v>
      </c>
      <c r="AK647" s="411">
        <f t="shared" si="1858"/>
        <v>0</v>
      </c>
      <c r="AL647" s="411">
        <f t="shared" si="1858"/>
        <v>0</v>
      </c>
      <c r="AM647" s="297"/>
    </row>
    <row r="648" spans="1:40" s="283" customFormat="1" ht="15" hidden="1" outlineLevel="1">
      <c r="A648" s="532"/>
      <c r="B648" s="324"/>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6"/>
      <c r="AF648" s="416"/>
      <c r="AG648" s="416"/>
      <c r="AH648" s="416"/>
      <c r="AI648" s="416"/>
      <c r="AJ648" s="416"/>
      <c r="AK648" s="416"/>
      <c r="AL648" s="416"/>
      <c r="AM648" s="313"/>
    </row>
    <row r="649" spans="1:40" ht="15.6" hidden="1" outlineLevel="1">
      <c r="A649" s="532"/>
      <c r="B649" s="519" t="s">
        <v>495</v>
      </c>
      <c r="C649" s="320"/>
      <c r="D649" s="290"/>
      <c r="E649" s="289"/>
      <c r="F649" s="289"/>
      <c r="G649" s="289"/>
      <c r="H649" s="289"/>
      <c r="I649" s="289"/>
      <c r="J649" s="289"/>
      <c r="K649" s="289"/>
      <c r="L649" s="289"/>
      <c r="M649" s="289"/>
      <c r="N649" s="290"/>
      <c r="O649" s="289"/>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ht="15" hidden="1" outlineLevel="1">
      <c r="A650" s="532">
        <v>17</v>
      </c>
      <c r="B650" s="428" t="s">
        <v>112</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40" ht="15" hidden="1" outlineLevel="1">
      <c r="A651" s="532"/>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L651" si="1859">Z650</f>
        <v>0</v>
      </c>
      <c r="AA651" s="411">
        <f t="shared" si="1859"/>
        <v>0</v>
      </c>
      <c r="AB651" s="411">
        <f t="shared" si="1859"/>
        <v>0</v>
      </c>
      <c r="AC651" s="411">
        <f t="shared" si="1859"/>
        <v>0</v>
      </c>
      <c r="AD651" s="411">
        <f t="shared" si="1859"/>
        <v>0</v>
      </c>
      <c r="AE651" s="411">
        <f t="shared" si="1859"/>
        <v>0</v>
      </c>
      <c r="AF651" s="411">
        <f t="shared" si="1859"/>
        <v>0</v>
      </c>
      <c r="AG651" s="411">
        <f t="shared" si="1859"/>
        <v>0</v>
      </c>
      <c r="AH651" s="411">
        <f t="shared" si="1859"/>
        <v>0</v>
      </c>
      <c r="AI651" s="411">
        <f t="shared" si="1859"/>
        <v>0</v>
      </c>
      <c r="AJ651" s="411">
        <f t="shared" si="1859"/>
        <v>0</v>
      </c>
      <c r="AK651" s="411">
        <f t="shared" si="1859"/>
        <v>0</v>
      </c>
      <c r="AL651" s="411">
        <f t="shared" si="1859"/>
        <v>0</v>
      </c>
      <c r="AM651" s="306"/>
    </row>
    <row r="652" spans="1:40" ht="15" hidden="1" outlineLevel="1">
      <c r="A652" s="532"/>
      <c r="B652" s="294"/>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40" ht="15" hidden="1" outlineLevel="1">
      <c r="A653" s="532">
        <v>18</v>
      </c>
      <c r="B653" s="428" t="s">
        <v>109</v>
      </c>
      <c r="C653" s="291" t="s">
        <v>25</v>
      </c>
      <c r="D653" s="295"/>
      <c r="E653" s="295"/>
      <c r="F653" s="295"/>
      <c r="G653" s="295"/>
      <c r="H653" s="295"/>
      <c r="I653" s="295"/>
      <c r="J653" s="295"/>
      <c r="K653" s="295"/>
      <c r="L653" s="295"/>
      <c r="M653" s="295"/>
      <c r="N653" s="295">
        <v>12</v>
      </c>
      <c r="O653" s="295"/>
      <c r="P653" s="295"/>
      <c r="Q653" s="295"/>
      <c r="R653" s="295"/>
      <c r="S653" s="295"/>
      <c r="T653" s="295"/>
      <c r="U653" s="295"/>
      <c r="V653" s="295"/>
      <c r="W653" s="295"/>
      <c r="X653" s="295"/>
      <c r="Y653" s="426"/>
      <c r="Z653" s="410"/>
      <c r="AA653" s="410"/>
      <c r="AB653" s="410"/>
      <c r="AC653" s="410"/>
      <c r="AD653" s="410"/>
      <c r="AE653" s="410"/>
      <c r="AF653" s="415"/>
      <c r="AG653" s="415"/>
      <c r="AH653" s="415"/>
      <c r="AI653" s="415"/>
      <c r="AJ653" s="415"/>
      <c r="AK653" s="415"/>
      <c r="AL653" s="415"/>
      <c r="AM653" s="296">
        <f>SUM(Y653:AL653)</f>
        <v>0</v>
      </c>
    </row>
    <row r="654" spans="1:40" ht="15" hidden="1" outlineLevel="1">
      <c r="A654" s="532"/>
      <c r="B654" s="294" t="s">
        <v>310</v>
      </c>
      <c r="C654" s="291" t="s">
        <v>163</v>
      </c>
      <c r="D654" s="295"/>
      <c r="E654" s="295"/>
      <c r="F654" s="295"/>
      <c r="G654" s="295"/>
      <c r="H654" s="295"/>
      <c r="I654" s="295"/>
      <c r="J654" s="295"/>
      <c r="K654" s="295"/>
      <c r="L654" s="295"/>
      <c r="M654" s="295"/>
      <c r="N654" s="295">
        <f>N653</f>
        <v>12</v>
      </c>
      <c r="O654" s="295"/>
      <c r="P654" s="295"/>
      <c r="Q654" s="295"/>
      <c r="R654" s="295"/>
      <c r="S654" s="295"/>
      <c r="T654" s="295"/>
      <c r="U654" s="295"/>
      <c r="V654" s="295"/>
      <c r="W654" s="295"/>
      <c r="X654" s="295"/>
      <c r="Y654" s="411">
        <f>Y653</f>
        <v>0</v>
      </c>
      <c r="Z654" s="411">
        <f t="shared" ref="Z654:AL654" si="1860">Z653</f>
        <v>0</v>
      </c>
      <c r="AA654" s="411">
        <f t="shared" si="1860"/>
        <v>0</v>
      </c>
      <c r="AB654" s="411">
        <f t="shared" si="1860"/>
        <v>0</v>
      </c>
      <c r="AC654" s="411">
        <f t="shared" si="1860"/>
        <v>0</v>
      </c>
      <c r="AD654" s="411">
        <f t="shared" si="1860"/>
        <v>0</v>
      </c>
      <c r="AE654" s="411">
        <f t="shared" si="1860"/>
        <v>0</v>
      </c>
      <c r="AF654" s="411">
        <f t="shared" si="1860"/>
        <v>0</v>
      </c>
      <c r="AG654" s="411">
        <f t="shared" si="1860"/>
        <v>0</v>
      </c>
      <c r="AH654" s="411">
        <f t="shared" si="1860"/>
        <v>0</v>
      </c>
      <c r="AI654" s="411">
        <f t="shared" si="1860"/>
        <v>0</v>
      </c>
      <c r="AJ654" s="411">
        <f t="shared" si="1860"/>
        <v>0</v>
      </c>
      <c r="AK654" s="411">
        <f t="shared" si="1860"/>
        <v>0</v>
      </c>
      <c r="AL654" s="411">
        <f t="shared" si="1860"/>
        <v>0</v>
      </c>
      <c r="AM654" s="306"/>
    </row>
    <row r="655" spans="1:40" ht="15" hidden="1" outlineLevel="1">
      <c r="A655" s="532"/>
      <c r="B655" s="322"/>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3"/>
      <c r="Z655" s="424"/>
      <c r="AA655" s="424"/>
      <c r="AB655" s="424"/>
      <c r="AC655" s="424"/>
      <c r="AD655" s="424"/>
      <c r="AE655" s="424"/>
      <c r="AF655" s="424"/>
      <c r="AG655" s="424"/>
      <c r="AH655" s="424"/>
      <c r="AI655" s="424"/>
      <c r="AJ655" s="424"/>
      <c r="AK655" s="424"/>
      <c r="AL655" s="424"/>
      <c r="AM655" s="297"/>
    </row>
    <row r="656" spans="1:40" ht="15" hidden="1" outlineLevel="1">
      <c r="A656" s="532">
        <v>19</v>
      </c>
      <c r="B656" s="428" t="s">
        <v>111</v>
      </c>
      <c r="C656" s="291" t="s">
        <v>25</v>
      </c>
      <c r="D656" s="295"/>
      <c r="E656" s="295"/>
      <c r="F656" s="295"/>
      <c r="G656" s="295"/>
      <c r="H656" s="295"/>
      <c r="I656" s="295"/>
      <c r="J656" s="295"/>
      <c r="K656" s="295"/>
      <c r="L656" s="295"/>
      <c r="M656" s="295"/>
      <c r="N656" s="295">
        <v>12</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t="15" hidden="1" outlineLevel="1">
      <c r="A657" s="532"/>
      <c r="B657" s="294" t="s">
        <v>310</v>
      </c>
      <c r="C657" s="291" t="s">
        <v>163</v>
      </c>
      <c r="D657" s="295"/>
      <c r="E657" s="295"/>
      <c r="F657" s="295"/>
      <c r="G657" s="295"/>
      <c r="H657" s="295"/>
      <c r="I657" s="295"/>
      <c r="J657" s="295"/>
      <c r="K657" s="295"/>
      <c r="L657" s="295"/>
      <c r="M657" s="295"/>
      <c r="N657" s="295">
        <f>N656</f>
        <v>12</v>
      </c>
      <c r="O657" s="295"/>
      <c r="P657" s="295"/>
      <c r="Q657" s="295"/>
      <c r="R657" s="295"/>
      <c r="S657" s="295"/>
      <c r="T657" s="295"/>
      <c r="U657" s="295"/>
      <c r="V657" s="295"/>
      <c r="W657" s="295"/>
      <c r="X657" s="295"/>
      <c r="Y657" s="411">
        <f>Y656</f>
        <v>0</v>
      </c>
      <c r="Z657" s="411">
        <f t="shared" ref="Z657:AL657" si="1861">Z656</f>
        <v>0</v>
      </c>
      <c r="AA657" s="411">
        <f t="shared" si="1861"/>
        <v>0</v>
      </c>
      <c r="AB657" s="411">
        <f t="shared" si="1861"/>
        <v>0</v>
      </c>
      <c r="AC657" s="411">
        <f t="shared" si="1861"/>
        <v>0</v>
      </c>
      <c r="AD657" s="411">
        <f t="shared" si="1861"/>
        <v>0</v>
      </c>
      <c r="AE657" s="411">
        <f t="shared" si="1861"/>
        <v>0</v>
      </c>
      <c r="AF657" s="411">
        <f t="shared" si="1861"/>
        <v>0</v>
      </c>
      <c r="AG657" s="411">
        <f t="shared" si="1861"/>
        <v>0</v>
      </c>
      <c r="AH657" s="411">
        <f t="shared" si="1861"/>
        <v>0</v>
      </c>
      <c r="AI657" s="411">
        <f t="shared" si="1861"/>
        <v>0</v>
      </c>
      <c r="AJ657" s="411">
        <f t="shared" si="1861"/>
        <v>0</v>
      </c>
      <c r="AK657" s="411">
        <f t="shared" si="1861"/>
        <v>0</v>
      </c>
      <c r="AL657" s="411">
        <f t="shared" si="1861"/>
        <v>0</v>
      </c>
      <c r="AM657" s="297"/>
    </row>
    <row r="658" spans="1:39" ht="15" hidden="1" outlineLevel="1">
      <c r="A658" s="532"/>
      <c r="B658" s="322"/>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12"/>
      <c r="Z658" s="412"/>
      <c r="AA658" s="412"/>
      <c r="AB658" s="412"/>
      <c r="AC658" s="412"/>
      <c r="AD658" s="412"/>
      <c r="AE658" s="412"/>
      <c r="AF658" s="412"/>
      <c r="AG658" s="412"/>
      <c r="AH658" s="412"/>
      <c r="AI658" s="412"/>
      <c r="AJ658" s="412"/>
      <c r="AK658" s="412"/>
      <c r="AL658" s="412"/>
      <c r="AM658" s="306"/>
    </row>
    <row r="659" spans="1:39" ht="15" hidden="1" outlineLevel="1">
      <c r="A659" s="532">
        <v>20</v>
      </c>
      <c r="B659" s="428" t="s">
        <v>110</v>
      </c>
      <c r="C659" s="291" t="s">
        <v>25</v>
      </c>
      <c r="D659" s="295"/>
      <c r="E659" s="295"/>
      <c r="F659" s="295"/>
      <c r="G659" s="295"/>
      <c r="H659" s="295"/>
      <c r="I659" s="295"/>
      <c r="J659" s="295"/>
      <c r="K659" s="295"/>
      <c r="L659" s="295"/>
      <c r="M659" s="295"/>
      <c r="N659" s="295">
        <v>12</v>
      </c>
      <c r="O659" s="295"/>
      <c r="P659" s="295"/>
      <c r="Q659" s="295"/>
      <c r="R659" s="295"/>
      <c r="S659" s="295"/>
      <c r="T659" s="295"/>
      <c r="U659" s="295"/>
      <c r="V659" s="295"/>
      <c r="W659" s="295"/>
      <c r="X659" s="295"/>
      <c r="Y659" s="426"/>
      <c r="Z659" s="410"/>
      <c r="AA659" s="410"/>
      <c r="AB659" s="410"/>
      <c r="AC659" s="410"/>
      <c r="AD659" s="410"/>
      <c r="AE659" s="410"/>
      <c r="AF659" s="415"/>
      <c r="AG659" s="415"/>
      <c r="AH659" s="415"/>
      <c r="AI659" s="415"/>
      <c r="AJ659" s="415"/>
      <c r="AK659" s="415"/>
      <c r="AL659" s="415"/>
      <c r="AM659" s="296">
        <f>SUM(Y659:AL659)</f>
        <v>0</v>
      </c>
    </row>
    <row r="660" spans="1:39" ht="15" hidden="1" outlineLevel="1">
      <c r="A660" s="532"/>
      <c r="B660" s="294" t="s">
        <v>310</v>
      </c>
      <c r="C660" s="291" t="s">
        <v>163</v>
      </c>
      <c r="D660" s="295"/>
      <c r="E660" s="295"/>
      <c r="F660" s="295"/>
      <c r="G660" s="295"/>
      <c r="H660" s="295"/>
      <c r="I660" s="295"/>
      <c r="J660" s="295"/>
      <c r="K660" s="295"/>
      <c r="L660" s="295"/>
      <c r="M660" s="295"/>
      <c r="N660" s="295">
        <f>N659</f>
        <v>12</v>
      </c>
      <c r="O660" s="295"/>
      <c r="P660" s="295"/>
      <c r="Q660" s="295"/>
      <c r="R660" s="295"/>
      <c r="S660" s="295"/>
      <c r="T660" s="295"/>
      <c r="U660" s="295"/>
      <c r="V660" s="295"/>
      <c r="W660" s="295"/>
      <c r="X660" s="295"/>
      <c r="Y660" s="411">
        <f>Y659</f>
        <v>0</v>
      </c>
      <c r="Z660" s="411">
        <f t="shared" ref="Z660:AL660" si="1862">Z659</f>
        <v>0</v>
      </c>
      <c r="AA660" s="411">
        <f t="shared" si="1862"/>
        <v>0</v>
      </c>
      <c r="AB660" s="411">
        <f t="shared" si="1862"/>
        <v>0</v>
      </c>
      <c r="AC660" s="411">
        <f t="shared" si="1862"/>
        <v>0</v>
      </c>
      <c r="AD660" s="411">
        <f t="shared" si="1862"/>
        <v>0</v>
      </c>
      <c r="AE660" s="411">
        <f t="shared" si="1862"/>
        <v>0</v>
      </c>
      <c r="AF660" s="411">
        <f t="shared" si="1862"/>
        <v>0</v>
      </c>
      <c r="AG660" s="411">
        <f t="shared" si="1862"/>
        <v>0</v>
      </c>
      <c r="AH660" s="411">
        <f t="shared" si="1862"/>
        <v>0</v>
      </c>
      <c r="AI660" s="411">
        <f t="shared" si="1862"/>
        <v>0</v>
      </c>
      <c r="AJ660" s="411">
        <f t="shared" si="1862"/>
        <v>0</v>
      </c>
      <c r="AK660" s="411">
        <f t="shared" si="1862"/>
        <v>0</v>
      </c>
      <c r="AL660" s="411">
        <f t="shared" si="1862"/>
        <v>0</v>
      </c>
      <c r="AM660" s="306"/>
    </row>
    <row r="661" spans="1:39" ht="15.6" outlineLevel="1">
      <c r="A661" s="532"/>
      <c r="B661" s="323"/>
      <c r="C661" s="300"/>
      <c r="D661" s="291"/>
      <c r="E661" s="291"/>
      <c r="F661" s="291"/>
      <c r="G661" s="291"/>
      <c r="H661" s="291"/>
      <c r="I661" s="291"/>
      <c r="J661" s="291"/>
      <c r="K661" s="291"/>
      <c r="L661" s="291"/>
      <c r="M661" s="291"/>
      <c r="N661" s="300"/>
      <c r="O661" s="291"/>
      <c r="P661" s="291"/>
      <c r="Q661" s="291"/>
      <c r="R661" s="291"/>
      <c r="S661" s="291"/>
      <c r="T661" s="291"/>
      <c r="U661" s="291"/>
      <c r="V661" s="291"/>
      <c r="W661" s="291"/>
      <c r="X661" s="291"/>
      <c r="Y661" s="412"/>
      <c r="Z661" s="412"/>
      <c r="AA661" s="412"/>
      <c r="AB661" s="412"/>
      <c r="AC661" s="412"/>
      <c r="AD661" s="412"/>
      <c r="AE661" s="412"/>
      <c r="AF661" s="412"/>
      <c r="AG661" s="412"/>
      <c r="AH661" s="412"/>
      <c r="AI661" s="412"/>
      <c r="AJ661" s="412"/>
      <c r="AK661" s="412"/>
      <c r="AL661" s="412"/>
      <c r="AM661" s="306"/>
    </row>
    <row r="662" spans="1:39" ht="15.6" outlineLevel="1">
      <c r="A662" s="532"/>
      <c r="B662" s="518" t="s">
        <v>502</v>
      </c>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6" outlineLevel="1">
      <c r="A663" s="532"/>
      <c r="B663" s="504" t="s">
        <v>498</v>
      </c>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15" outlineLevel="1">
      <c r="A664" s="532">
        <v>21</v>
      </c>
      <c r="B664" s="428" t="s">
        <v>722</v>
      </c>
      <c r="C664" s="291" t="s">
        <v>25</v>
      </c>
      <c r="D664" s="295">
        <v>559190</v>
      </c>
      <c r="E664" s="295">
        <f>D664+(F664-D664)/2</f>
        <v>556891.5</v>
      </c>
      <c r="F664" s="295">
        <v>554593</v>
      </c>
      <c r="G664" s="295"/>
      <c r="H664" s="295"/>
      <c r="I664" s="295"/>
      <c r="J664" s="295"/>
      <c r="K664" s="295"/>
      <c r="L664" s="295"/>
      <c r="M664" s="295"/>
      <c r="N664" s="291"/>
      <c r="O664" s="295"/>
      <c r="P664" s="295"/>
      <c r="Q664" s="295"/>
      <c r="R664" s="295"/>
      <c r="S664" s="295"/>
      <c r="T664" s="295"/>
      <c r="U664" s="295"/>
      <c r="V664" s="295"/>
      <c r="W664" s="295"/>
      <c r="X664" s="295"/>
      <c r="Y664" s="410">
        <v>1</v>
      </c>
      <c r="Z664" s="410"/>
      <c r="AA664" s="410"/>
      <c r="AB664" s="410"/>
      <c r="AC664" s="410"/>
      <c r="AD664" s="410"/>
      <c r="AE664" s="410"/>
      <c r="AF664" s="410"/>
      <c r="AG664" s="410"/>
      <c r="AH664" s="410"/>
      <c r="AI664" s="410"/>
      <c r="AJ664" s="410"/>
      <c r="AK664" s="410"/>
      <c r="AL664" s="410"/>
      <c r="AM664" s="296">
        <f>SUM(Y664:AL664)</f>
        <v>1</v>
      </c>
    </row>
    <row r="665" spans="1:39" ht="15" outlineLevel="1">
      <c r="A665" s="532"/>
      <c r="B665" s="294" t="s">
        <v>310</v>
      </c>
      <c r="C665" s="291" t="s">
        <v>163</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1">
        <f>Y664</f>
        <v>1</v>
      </c>
      <c r="Z665" s="411">
        <f t="shared" ref="Z665" si="1863">Z664</f>
        <v>0</v>
      </c>
      <c r="AA665" s="411">
        <f t="shared" ref="AA665" si="1864">AA664</f>
        <v>0</v>
      </c>
      <c r="AB665" s="411">
        <f t="shared" ref="AB665" si="1865">AB664</f>
        <v>0</v>
      </c>
      <c r="AC665" s="411">
        <f t="shared" ref="AC665" si="1866">AC664</f>
        <v>0</v>
      </c>
      <c r="AD665" s="411">
        <f t="shared" ref="AD665" si="1867">AD664</f>
        <v>0</v>
      </c>
      <c r="AE665" s="411">
        <f t="shared" ref="AE665" si="1868">AE664</f>
        <v>0</v>
      </c>
      <c r="AF665" s="411">
        <f t="shared" ref="AF665" si="1869">AF664</f>
        <v>0</v>
      </c>
      <c r="AG665" s="411">
        <f t="shared" ref="AG665" si="1870">AG664</f>
        <v>0</v>
      </c>
      <c r="AH665" s="411">
        <f t="shared" ref="AH665" si="1871">AH664</f>
        <v>0</v>
      </c>
      <c r="AI665" s="411">
        <f t="shared" ref="AI665" si="1872">AI664</f>
        <v>0</v>
      </c>
      <c r="AJ665" s="411">
        <f t="shared" ref="AJ665" si="1873">AJ664</f>
        <v>0</v>
      </c>
      <c r="AK665" s="411">
        <f t="shared" ref="AK665" si="1874">AK664</f>
        <v>0</v>
      </c>
      <c r="AL665" s="411">
        <f t="shared" ref="AL665" si="1875">AL664</f>
        <v>0</v>
      </c>
      <c r="AM665" s="306"/>
    </row>
    <row r="666" spans="1:39" ht="15" outlineLevel="1">
      <c r="A666" s="532"/>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5"/>
      <c r="AA666" s="425"/>
      <c r="AB666" s="425"/>
      <c r="AC666" s="425"/>
      <c r="AD666" s="425"/>
      <c r="AE666" s="425"/>
      <c r="AF666" s="425"/>
      <c r="AG666" s="425"/>
      <c r="AH666" s="425"/>
      <c r="AI666" s="425"/>
      <c r="AJ666" s="425"/>
      <c r="AK666" s="425"/>
      <c r="AL666" s="425"/>
      <c r="AM666" s="306"/>
    </row>
    <row r="667" spans="1:39" ht="30" outlineLevel="1">
      <c r="A667" s="532">
        <v>22</v>
      </c>
      <c r="B667" s="428" t="s">
        <v>114</v>
      </c>
      <c r="C667" s="291" t="s">
        <v>25</v>
      </c>
      <c r="D667" s="295">
        <v>70662</v>
      </c>
      <c r="E667" s="295">
        <f>D667+(F667-D667)/2</f>
        <v>65662</v>
      </c>
      <c r="F667" s="295">
        <v>60662</v>
      </c>
      <c r="G667" s="295"/>
      <c r="H667" s="295"/>
      <c r="I667" s="295"/>
      <c r="J667" s="295"/>
      <c r="K667" s="295"/>
      <c r="L667" s="295"/>
      <c r="M667" s="295"/>
      <c r="N667" s="291"/>
      <c r="O667" s="295"/>
      <c r="P667" s="295"/>
      <c r="Q667" s="295"/>
      <c r="R667" s="295"/>
      <c r="S667" s="295"/>
      <c r="T667" s="295"/>
      <c r="U667" s="295"/>
      <c r="V667" s="295"/>
      <c r="W667" s="295"/>
      <c r="X667" s="295"/>
      <c r="Y667" s="410">
        <v>1</v>
      </c>
      <c r="Z667" s="410"/>
      <c r="AA667" s="410"/>
      <c r="AB667" s="410"/>
      <c r="AC667" s="410"/>
      <c r="AD667" s="410"/>
      <c r="AE667" s="410"/>
      <c r="AF667" s="410"/>
      <c r="AG667" s="410"/>
      <c r="AH667" s="410"/>
      <c r="AI667" s="410"/>
      <c r="AJ667" s="410"/>
      <c r="AK667" s="410"/>
      <c r="AL667" s="410"/>
      <c r="AM667" s="296">
        <f>SUM(Y667:AL667)</f>
        <v>1</v>
      </c>
    </row>
    <row r="668" spans="1:39" ht="15" outlineLevel="1">
      <c r="A668" s="532"/>
      <c r="B668" s="294" t="s">
        <v>310</v>
      </c>
      <c r="C668" s="291" t="s">
        <v>163</v>
      </c>
      <c r="D668" s="295"/>
      <c r="E668" s="295"/>
      <c r="F668" s="295"/>
      <c r="G668" s="295"/>
      <c r="H668" s="295"/>
      <c r="I668" s="295"/>
      <c r="J668" s="295"/>
      <c r="K668" s="295"/>
      <c r="L668" s="295"/>
      <c r="M668" s="295"/>
      <c r="N668" s="291"/>
      <c r="O668" s="295"/>
      <c r="P668" s="295"/>
      <c r="Q668" s="295"/>
      <c r="R668" s="295"/>
      <c r="S668" s="295"/>
      <c r="T668" s="295"/>
      <c r="U668" s="295"/>
      <c r="V668" s="295"/>
      <c r="W668" s="295"/>
      <c r="X668" s="295"/>
      <c r="Y668" s="411">
        <f>Y667</f>
        <v>1</v>
      </c>
      <c r="Z668" s="411">
        <f t="shared" ref="Z668" si="1876">Z667</f>
        <v>0</v>
      </c>
      <c r="AA668" s="411">
        <f t="shared" ref="AA668" si="1877">AA667</f>
        <v>0</v>
      </c>
      <c r="AB668" s="411">
        <f t="shared" ref="AB668" si="1878">AB667</f>
        <v>0</v>
      </c>
      <c r="AC668" s="411">
        <f t="shared" ref="AC668" si="1879">AC667</f>
        <v>0</v>
      </c>
      <c r="AD668" s="411">
        <f t="shared" ref="AD668" si="1880">AD667</f>
        <v>0</v>
      </c>
      <c r="AE668" s="411">
        <f t="shared" ref="AE668" si="1881">AE667</f>
        <v>0</v>
      </c>
      <c r="AF668" s="411">
        <f t="shared" ref="AF668" si="1882">AF667</f>
        <v>0</v>
      </c>
      <c r="AG668" s="411">
        <f t="shared" ref="AG668" si="1883">AG667</f>
        <v>0</v>
      </c>
      <c r="AH668" s="411">
        <f t="shared" ref="AH668" si="1884">AH667</f>
        <v>0</v>
      </c>
      <c r="AI668" s="411">
        <f t="shared" ref="AI668" si="1885">AI667</f>
        <v>0</v>
      </c>
      <c r="AJ668" s="411">
        <f t="shared" ref="AJ668" si="1886">AJ667</f>
        <v>0</v>
      </c>
      <c r="AK668" s="411">
        <f t="shared" ref="AK668" si="1887">AK667</f>
        <v>0</v>
      </c>
      <c r="AL668" s="411">
        <f t="shared" ref="AL668" si="1888">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5"/>
      <c r="AA669" s="425"/>
      <c r="AB669" s="425"/>
      <c r="AC669" s="425"/>
      <c r="AD669" s="425"/>
      <c r="AE669" s="425"/>
      <c r="AF669" s="425"/>
      <c r="AG669" s="425"/>
      <c r="AH669" s="425"/>
      <c r="AI669" s="425"/>
      <c r="AJ669" s="425"/>
      <c r="AK669" s="425"/>
      <c r="AL669" s="425"/>
      <c r="AM669" s="306"/>
    </row>
    <row r="670" spans="1:39" ht="30" outlineLevel="1">
      <c r="A670" s="532">
        <v>23</v>
      </c>
      <c r="B670" s="428" t="s">
        <v>115</v>
      </c>
      <c r="C670" s="291" t="s">
        <v>25</v>
      </c>
      <c r="D670" s="295">
        <v>36147</v>
      </c>
      <c r="E670" s="295">
        <f>D670+(F670-D670)/2</f>
        <v>36147</v>
      </c>
      <c r="F670" s="295">
        <v>36147</v>
      </c>
      <c r="G670" s="295"/>
      <c r="H670" s="295"/>
      <c r="I670" s="295"/>
      <c r="J670" s="295"/>
      <c r="K670" s="295"/>
      <c r="L670" s="295"/>
      <c r="M670" s="295"/>
      <c r="N670" s="291"/>
      <c r="O670" s="295"/>
      <c r="P670" s="295"/>
      <c r="Q670" s="295"/>
      <c r="R670" s="295"/>
      <c r="S670" s="295"/>
      <c r="T670" s="295"/>
      <c r="U670" s="295"/>
      <c r="V670" s="295"/>
      <c r="W670" s="295"/>
      <c r="X670" s="295"/>
      <c r="Y670" s="410">
        <v>1</v>
      </c>
      <c r="Z670" s="410"/>
      <c r="AA670" s="410"/>
      <c r="AB670" s="410"/>
      <c r="AC670" s="410"/>
      <c r="AD670" s="410"/>
      <c r="AE670" s="410"/>
      <c r="AF670" s="410"/>
      <c r="AG670" s="410"/>
      <c r="AH670" s="410"/>
      <c r="AI670" s="410"/>
      <c r="AJ670" s="410"/>
      <c r="AK670" s="410"/>
      <c r="AL670" s="410"/>
      <c r="AM670" s="296">
        <f>SUM(Y670:AL670)</f>
        <v>1</v>
      </c>
    </row>
    <row r="671" spans="1:39" ht="15" outlineLevel="1">
      <c r="A671" s="532"/>
      <c r="B671" s="294" t="s">
        <v>310</v>
      </c>
      <c r="C671" s="291" t="s">
        <v>163</v>
      </c>
      <c r="D671" s="295"/>
      <c r="E671" s="295"/>
      <c r="F671" s="295"/>
      <c r="G671" s="295"/>
      <c r="H671" s="295"/>
      <c r="I671" s="295"/>
      <c r="J671" s="295"/>
      <c r="K671" s="295"/>
      <c r="L671" s="295"/>
      <c r="M671" s="295"/>
      <c r="N671" s="291"/>
      <c r="O671" s="295"/>
      <c r="P671" s="295"/>
      <c r="Q671" s="295"/>
      <c r="R671" s="295"/>
      <c r="S671" s="295"/>
      <c r="T671" s="295"/>
      <c r="U671" s="295"/>
      <c r="V671" s="295"/>
      <c r="W671" s="295"/>
      <c r="X671" s="295"/>
      <c r="Y671" s="411">
        <f>Y670</f>
        <v>1</v>
      </c>
      <c r="Z671" s="411">
        <f t="shared" ref="Z671" si="1889">Z670</f>
        <v>0</v>
      </c>
      <c r="AA671" s="411">
        <f t="shared" ref="AA671" si="1890">AA670</f>
        <v>0</v>
      </c>
      <c r="AB671" s="411">
        <f t="shared" ref="AB671" si="1891">AB670</f>
        <v>0</v>
      </c>
      <c r="AC671" s="411">
        <f t="shared" ref="AC671" si="1892">AC670</f>
        <v>0</v>
      </c>
      <c r="AD671" s="411">
        <f t="shared" ref="AD671" si="1893">AD670</f>
        <v>0</v>
      </c>
      <c r="AE671" s="411">
        <f t="shared" ref="AE671" si="1894">AE670</f>
        <v>0</v>
      </c>
      <c r="AF671" s="411">
        <f t="shared" ref="AF671" si="1895">AF670</f>
        <v>0</v>
      </c>
      <c r="AG671" s="411">
        <f t="shared" ref="AG671" si="1896">AG670</f>
        <v>0</v>
      </c>
      <c r="AH671" s="411">
        <f t="shared" ref="AH671" si="1897">AH670</f>
        <v>0</v>
      </c>
      <c r="AI671" s="411">
        <f t="shared" ref="AI671" si="1898">AI670</f>
        <v>0</v>
      </c>
      <c r="AJ671" s="411">
        <f t="shared" ref="AJ671" si="1899">AJ670</f>
        <v>0</v>
      </c>
      <c r="AK671" s="411">
        <f t="shared" ref="AK671" si="1900">AK670</f>
        <v>0</v>
      </c>
      <c r="AL671" s="411">
        <f t="shared" ref="AL671" si="1901">AL670</f>
        <v>0</v>
      </c>
      <c r="AM671" s="306"/>
    </row>
    <row r="672" spans="1:39" ht="15" outlineLevel="1">
      <c r="A672" s="532"/>
      <c r="B672" s="430"/>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5"/>
      <c r="AA672" s="425"/>
      <c r="AB672" s="425"/>
      <c r="AC672" s="425"/>
      <c r="AD672" s="425"/>
      <c r="AE672" s="425"/>
      <c r="AF672" s="425"/>
      <c r="AG672" s="425"/>
      <c r="AH672" s="425"/>
      <c r="AI672" s="425"/>
      <c r="AJ672" s="425"/>
      <c r="AK672" s="425"/>
      <c r="AL672" s="425"/>
      <c r="AM672" s="306"/>
    </row>
    <row r="673" spans="1:39" ht="15" outlineLevel="1">
      <c r="A673" s="532">
        <v>24</v>
      </c>
      <c r="B673" s="428" t="s">
        <v>116</v>
      </c>
      <c r="C673" s="291" t="s">
        <v>25</v>
      </c>
      <c r="D673" s="295">
        <v>15198</v>
      </c>
      <c r="E673" s="295">
        <f>D673+(F673-D673)/2</f>
        <v>14235</v>
      </c>
      <c r="F673" s="295">
        <v>13272</v>
      </c>
      <c r="G673" s="295"/>
      <c r="H673" s="295"/>
      <c r="I673" s="295"/>
      <c r="J673" s="295"/>
      <c r="K673" s="295"/>
      <c r="L673" s="295"/>
      <c r="M673" s="295"/>
      <c r="N673" s="291"/>
      <c r="O673" s="295"/>
      <c r="P673" s="295"/>
      <c r="Q673" s="295"/>
      <c r="R673" s="295"/>
      <c r="S673" s="295"/>
      <c r="T673" s="295"/>
      <c r="U673" s="295"/>
      <c r="V673" s="295"/>
      <c r="W673" s="295"/>
      <c r="X673" s="295"/>
      <c r="Y673" s="410">
        <v>1</v>
      </c>
      <c r="Z673" s="410"/>
      <c r="AA673" s="410"/>
      <c r="AB673" s="410"/>
      <c r="AC673" s="410"/>
      <c r="AD673" s="410"/>
      <c r="AE673" s="410"/>
      <c r="AF673" s="410"/>
      <c r="AG673" s="410"/>
      <c r="AH673" s="410"/>
      <c r="AI673" s="410"/>
      <c r="AJ673" s="410"/>
      <c r="AK673" s="410"/>
      <c r="AL673" s="410"/>
      <c r="AM673" s="296">
        <f>SUM(Y673:AL673)</f>
        <v>1</v>
      </c>
    </row>
    <row r="674" spans="1:39" ht="15" outlineLevel="1">
      <c r="A674" s="532"/>
      <c r="B674" s="294" t="s">
        <v>310</v>
      </c>
      <c r="C674" s="291" t="s">
        <v>163</v>
      </c>
      <c r="D674" s="295"/>
      <c r="E674" s="295"/>
      <c r="F674" s="295"/>
      <c r="G674" s="295"/>
      <c r="H674" s="295"/>
      <c r="I674" s="295"/>
      <c r="J674" s="295"/>
      <c r="K674" s="295"/>
      <c r="L674" s="295"/>
      <c r="M674" s="295"/>
      <c r="N674" s="291"/>
      <c r="O674" s="295"/>
      <c r="P674" s="295"/>
      <c r="Q674" s="295"/>
      <c r="R674" s="295"/>
      <c r="S674" s="295"/>
      <c r="T674" s="295"/>
      <c r="U674" s="295"/>
      <c r="V674" s="295"/>
      <c r="W674" s="295"/>
      <c r="X674" s="295"/>
      <c r="Y674" s="411">
        <f>Y673</f>
        <v>1</v>
      </c>
      <c r="Z674" s="411">
        <f t="shared" ref="Z674" si="1902">Z673</f>
        <v>0</v>
      </c>
      <c r="AA674" s="411">
        <f t="shared" ref="AA674" si="1903">AA673</f>
        <v>0</v>
      </c>
      <c r="AB674" s="411">
        <f t="shared" ref="AB674" si="1904">AB673</f>
        <v>0</v>
      </c>
      <c r="AC674" s="411">
        <f t="shared" ref="AC674" si="1905">AC673</f>
        <v>0</v>
      </c>
      <c r="AD674" s="411">
        <f t="shared" ref="AD674" si="1906">AD673</f>
        <v>0</v>
      </c>
      <c r="AE674" s="411">
        <f t="shared" ref="AE674" si="1907">AE673</f>
        <v>0</v>
      </c>
      <c r="AF674" s="411">
        <f t="shared" ref="AF674" si="1908">AF673</f>
        <v>0</v>
      </c>
      <c r="AG674" s="411">
        <f t="shared" ref="AG674" si="1909">AG673</f>
        <v>0</v>
      </c>
      <c r="AH674" s="411">
        <f t="shared" ref="AH674" si="1910">AH673</f>
        <v>0</v>
      </c>
      <c r="AI674" s="411">
        <f t="shared" ref="AI674" si="1911">AI673</f>
        <v>0</v>
      </c>
      <c r="AJ674" s="411">
        <f t="shared" ref="AJ674" si="1912">AJ673</f>
        <v>0</v>
      </c>
      <c r="AK674" s="411">
        <f t="shared" ref="AK674" si="1913">AK673</f>
        <v>0</v>
      </c>
      <c r="AL674" s="411">
        <f t="shared" ref="AL674" si="1914">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15.6" outlineLevel="1">
      <c r="A676" s="532"/>
      <c r="B676" s="288" t="s">
        <v>499</v>
      </c>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ht="15" outlineLevel="1">
      <c r="A677" s="532">
        <v>25</v>
      </c>
      <c r="B677" s="428" t="s">
        <v>117</v>
      </c>
      <c r="C677" s="291" t="s">
        <v>25</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426"/>
      <c r="Z677" s="410"/>
      <c r="AA677" s="410"/>
      <c r="AB677" s="410"/>
      <c r="AC677" s="410"/>
      <c r="AD677" s="410"/>
      <c r="AE677" s="410"/>
      <c r="AF677" s="415"/>
      <c r="AG677" s="415"/>
      <c r="AH677" s="415"/>
      <c r="AI677" s="415"/>
      <c r="AJ677" s="415"/>
      <c r="AK677" s="415"/>
      <c r="AL677" s="415"/>
      <c r="AM677" s="296">
        <f>SUM(Y677:AL677)</f>
        <v>0</v>
      </c>
    </row>
    <row r="678" spans="1:39" ht="15" outlineLevel="1">
      <c r="A678" s="532"/>
      <c r="B678" s="294" t="s">
        <v>310</v>
      </c>
      <c r="C678" s="291" t="s">
        <v>163</v>
      </c>
      <c r="D678" s="295"/>
      <c r="E678" s="295"/>
      <c r="F678" s="295"/>
      <c r="G678" s="295"/>
      <c r="H678" s="295"/>
      <c r="I678" s="295"/>
      <c r="J678" s="295"/>
      <c r="K678" s="295"/>
      <c r="L678" s="295"/>
      <c r="M678" s="295"/>
      <c r="N678" s="295">
        <f>N677</f>
        <v>12</v>
      </c>
      <c r="O678" s="295"/>
      <c r="P678" s="295"/>
      <c r="Q678" s="295"/>
      <c r="R678" s="295"/>
      <c r="S678" s="295"/>
      <c r="T678" s="295"/>
      <c r="U678" s="295"/>
      <c r="V678" s="295"/>
      <c r="W678" s="295"/>
      <c r="X678" s="295"/>
      <c r="Y678" s="411">
        <f>Y677</f>
        <v>0</v>
      </c>
      <c r="Z678" s="411">
        <f t="shared" ref="Z678" si="1915">Z677</f>
        <v>0</v>
      </c>
      <c r="AA678" s="411">
        <f t="shared" ref="AA678" si="1916">AA677</f>
        <v>0</v>
      </c>
      <c r="AB678" s="411">
        <f t="shared" ref="AB678" si="1917">AB677</f>
        <v>0</v>
      </c>
      <c r="AC678" s="411">
        <f t="shared" ref="AC678" si="1918">AC677</f>
        <v>0</v>
      </c>
      <c r="AD678" s="411">
        <f t="shared" ref="AD678" si="1919">AD677</f>
        <v>0</v>
      </c>
      <c r="AE678" s="411">
        <f t="shared" ref="AE678" si="1920">AE677</f>
        <v>0</v>
      </c>
      <c r="AF678" s="411">
        <f t="shared" ref="AF678" si="1921">AF677</f>
        <v>0</v>
      </c>
      <c r="AG678" s="411">
        <f t="shared" ref="AG678" si="1922">AG677</f>
        <v>0</v>
      </c>
      <c r="AH678" s="411">
        <f t="shared" ref="AH678" si="1923">AH677</f>
        <v>0</v>
      </c>
      <c r="AI678" s="411">
        <f t="shared" ref="AI678" si="1924">AI677</f>
        <v>0</v>
      </c>
      <c r="AJ678" s="411">
        <f t="shared" ref="AJ678" si="1925">AJ677</f>
        <v>0</v>
      </c>
      <c r="AK678" s="411">
        <f t="shared" ref="AK678" si="1926">AK677</f>
        <v>0</v>
      </c>
      <c r="AL678" s="411">
        <f t="shared" ref="AL678" si="1927">AL677</f>
        <v>0</v>
      </c>
      <c r="AM678" s="306"/>
    </row>
    <row r="679" spans="1:39" ht="15" outlineLevel="1">
      <c r="A679" s="532"/>
      <c r="B679" s="294"/>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412"/>
      <c r="Z679" s="425"/>
      <c r="AA679" s="425"/>
      <c r="AB679" s="425"/>
      <c r="AC679" s="425"/>
      <c r="AD679" s="425"/>
      <c r="AE679" s="425"/>
      <c r="AF679" s="425"/>
      <c r="AG679" s="425"/>
      <c r="AH679" s="425"/>
      <c r="AI679" s="425"/>
      <c r="AJ679" s="425"/>
      <c r="AK679" s="425"/>
      <c r="AL679" s="425"/>
      <c r="AM679" s="306"/>
    </row>
    <row r="680" spans="1:39" ht="15" outlineLevel="1">
      <c r="A680" s="532">
        <v>26</v>
      </c>
      <c r="B680" s="428" t="s">
        <v>118</v>
      </c>
      <c r="C680" s="291" t="s">
        <v>25</v>
      </c>
      <c r="D680" s="295">
        <v>1993808</v>
      </c>
      <c r="E680" s="295">
        <f>D680+(F680-D680)/2</f>
        <v>1988878.5</v>
      </c>
      <c r="F680" s="295">
        <v>1983949</v>
      </c>
      <c r="G680" s="295"/>
      <c r="H680" s="295"/>
      <c r="I680" s="295"/>
      <c r="J680" s="295"/>
      <c r="K680" s="295"/>
      <c r="L680" s="295"/>
      <c r="M680" s="295"/>
      <c r="N680" s="295">
        <v>12</v>
      </c>
      <c r="O680" s="295">
        <f>SUM(O493:O495)/SUM(D493:D495)*D680</f>
        <v>473.21259353752151</v>
      </c>
      <c r="P680" s="295">
        <f>SUM(P493:P495)/SUM(E493:E495)*E680</f>
        <v>479.80398324561594</v>
      </c>
      <c r="Q680" s="295">
        <f>SUM(Q493:Q495)/SUM(F493:F495)*F680</f>
        <v>478.61920259244374</v>
      </c>
      <c r="R680" s="295"/>
      <c r="S680" s="295"/>
      <c r="T680" s="295"/>
      <c r="U680" s="295"/>
      <c r="V680" s="295"/>
      <c r="W680" s="295"/>
      <c r="X680" s="295"/>
      <c r="Y680" s="426">
        <v>0</v>
      </c>
      <c r="Z680" s="426">
        <v>0.33202188053030279</v>
      </c>
      <c r="AA680" s="426">
        <v>0.46179688788538042</v>
      </c>
      <c r="AB680" s="426">
        <v>0.1023326996137941</v>
      </c>
      <c r="AC680" s="426">
        <v>7.2333211277292184E-2</v>
      </c>
      <c r="AD680" s="410"/>
      <c r="AE680" s="410"/>
      <c r="AF680" s="415"/>
      <c r="AG680" s="415"/>
      <c r="AH680" s="415"/>
      <c r="AI680" s="415"/>
      <c r="AJ680" s="415"/>
      <c r="AK680" s="415"/>
      <c r="AL680" s="415"/>
      <c r="AM680" s="296">
        <f>SUM(Y680:AL680)</f>
        <v>0.96848467930676951</v>
      </c>
    </row>
    <row r="681" spans="1:39" ht="15" outlineLevel="1">
      <c r="A681" s="532"/>
      <c r="B681" s="768" t="s">
        <v>732</v>
      </c>
      <c r="C681" s="291"/>
      <c r="D681" s="753">
        <f>-'8.  Streetlighting'!E29</f>
        <v>-257937.49790647434</v>
      </c>
      <c r="E681" s="753">
        <f>D681</f>
        <v>-257937.49790647434</v>
      </c>
      <c r="F681" s="753">
        <f>E681</f>
        <v>-257937.49790647434</v>
      </c>
      <c r="G681" s="295"/>
      <c r="H681" s="295"/>
      <c r="I681" s="295"/>
      <c r="J681" s="295"/>
      <c r="K681" s="295"/>
      <c r="L681" s="295"/>
      <c r="M681" s="295"/>
      <c r="N681" s="295">
        <v>12</v>
      </c>
      <c r="O681" s="295"/>
      <c r="P681" s="295"/>
      <c r="Q681" s="295"/>
      <c r="R681" s="295"/>
      <c r="S681" s="295"/>
      <c r="T681" s="295"/>
      <c r="U681" s="295"/>
      <c r="V681" s="295"/>
      <c r="W681" s="295"/>
      <c r="X681" s="295"/>
      <c r="Y681" s="426">
        <f t="shared" ref="Y681:AD681" si="1928">Y680</f>
        <v>0</v>
      </c>
      <c r="Z681" s="426">
        <f t="shared" si="1928"/>
        <v>0.33202188053030279</v>
      </c>
      <c r="AA681" s="426">
        <f t="shared" si="1928"/>
        <v>0.46179688788538042</v>
      </c>
      <c r="AB681" s="426">
        <f t="shared" si="1928"/>
        <v>0.1023326996137941</v>
      </c>
      <c r="AC681" s="426">
        <f t="shared" si="1928"/>
        <v>7.2333211277292184E-2</v>
      </c>
      <c r="AD681" s="426">
        <f t="shared" si="1928"/>
        <v>0</v>
      </c>
      <c r="AE681" s="410"/>
      <c r="AF681" s="415"/>
      <c r="AG681" s="415"/>
      <c r="AH681" s="415"/>
      <c r="AI681" s="415"/>
      <c r="AJ681" s="415"/>
      <c r="AK681" s="415"/>
      <c r="AL681" s="415"/>
      <c r="AM681" s="296"/>
    </row>
    <row r="682" spans="1:39" ht="15" outlineLevel="1">
      <c r="A682" s="532"/>
      <c r="B682" s="294" t="s">
        <v>310</v>
      </c>
      <c r="C682" s="291" t="s">
        <v>163</v>
      </c>
      <c r="D682" s="295"/>
      <c r="E682" s="295"/>
      <c r="F682" s="295"/>
      <c r="G682" s="295"/>
      <c r="H682" s="295"/>
      <c r="I682" s="295"/>
      <c r="J682" s="295"/>
      <c r="K682" s="295"/>
      <c r="L682" s="295"/>
      <c r="M682" s="295"/>
      <c r="N682" s="295">
        <f>N680</f>
        <v>12</v>
      </c>
      <c r="O682" s="295"/>
      <c r="P682" s="295"/>
      <c r="Q682" s="295"/>
      <c r="R682" s="295"/>
      <c r="S682" s="295"/>
      <c r="T682" s="295"/>
      <c r="U682" s="295"/>
      <c r="V682" s="295"/>
      <c r="W682" s="295"/>
      <c r="X682" s="295"/>
      <c r="Y682" s="411">
        <f>Y680</f>
        <v>0</v>
      </c>
      <c r="Z682" s="411">
        <f t="shared" ref="Z682" si="1929">Z680</f>
        <v>0.33202188053030279</v>
      </c>
      <c r="AA682" s="411">
        <f t="shared" ref="AA682" si="1930">AA680</f>
        <v>0.46179688788538042</v>
      </c>
      <c r="AB682" s="411">
        <f t="shared" ref="AB682" si="1931">AB680</f>
        <v>0.1023326996137941</v>
      </c>
      <c r="AC682" s="411">
        <f t="shared" ref="AC682" si="1932">AC680</f>
        <v>7.2333211277292184E-2</v>
      </c>
      <c r="AD682" s="411">
        <f t="shared" ref="AD682" si="1933">AD680</f>
        <v>0</v>
      </c>
      <c r="AE682" s="411">
        <f t="shared" ref="AE682" si="1934">AE680</f>
        <v>0</v>
      </c>
      <c r="AF682" s="411">
        <f t="shared" ref="AF682" si="1935">AF680</f>
        <v>0</v>
      </c>
      <c r="AG682" s="411">
        <f t="shared" ref="AG682" si="1936">AG680</f>
        <v>0</v>
      </c>
      <c r="AH682" s="411">
        <f t="shared" ref="AH682" si="1937">AH680</f>
        <v>0</v>
      </c>
      <c r="AI682" s="411">
        <f t="shared" ref="AI682" si="1938">AI680</f>
        <v>0</v>
      </c>
      <c r="AJ682" s="411">
        <f t="shared" ref="AJ682" si="1939">AJ680</f>
        <v>0</v>
      </c>
      <c r="AK682" s="411">
        <f t="shared" ref="AK682" si="1940">AK680</f>
        <v>0</v>
      </c>
      <c r="AL682" s="411">
        <f t="shared" ref="AL682" si="1941">AL680</f>
        <v>0</v>
      </c>
      <c r="AM682" s="306"/>
    </row>
    <row r="683" spans="1:39" ht="15" outlineLevel="1">
      <c r="A683" s="532"/>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2"/>
      <c r="Z683" s="425"/>
      <c r="AA683" s="425"/>
      <c r="AB683" s="425"/>
      <c r="AC683" s="425"/>
      <c r="AD683" s="425"/>
      <c r="AE683" s="425"/>
      <c r="AF683" s="425"/>
      <c r="AG683" s="425"/>
      <c r="AH683" s="425"/>
      <c r="AI683" s="425"/>
      <c r="AJ683" s="425"/>
      <c r="AK683" s="425"/>
      <c r="AL683" s="425"/>
      <c r="AM683" s="306"/>
    </row>
    <row r="684" spans="1:39" ht="30" outlineLevel="1">
      <c r="A684" s="532">
        <v>27</v>
      </c>
      <c r="B684" s="428" t="s">
        <v>119</v>
      </c>
      <c r="C684" s="291" t="s">
        <v>25</v>
      </c>
      <c r="D684" s="295">
        <v>158107</v>
      </c>
      <c r="E684" s="295">
        <f>D684+(F684-D684)/2</f>
        <v>129884</v>
      </c>
      <c r="F684" s="295">
        <v>101661</v>
      </c>
      <c r="G684" s="295"/>
      <c r="H684" s="295"/>
      <c r="I684" s="295"/>
      <c r="J684" s="295"/>
      <c r="K684" s="295"/>
      <c r="L684" s="295"/>
      <c r="M684" s="295"/>
      <c r="N684" s="295">
        <v>12</v>
      </c>
      <c r="O684" s="295">
        <f>SUM(O497:O498)/SUM(D497:D498)*D684</f>
        <v>32.612917092200789</v>
      </c>
      <c r="P684" s="295">
        <f>SUM(P497:P498)/SUM(E497:E498)*E684</f>
        <v>26.791326364153573</v>
      </c>
      <c r="Q684" s="295">
        <f>SUM(Q497:Q498)/SUM(F497:F498)*F684</f>
        <v>21.184049660081239</v>
      </c>
      <c r="R684" s="295"/>
      <c r="S684" s="295"/>
      <c r="T684" s="295"/>
      <c r="U684" s="295"/>
      <c r="V684" s="295"/>
      <c r="W684" s="295"/>
      <c r="X684" s="295"/>
      <c r="Y684" s="426">
        <v>0</v>
      </c>
      <c r="Z684" s="426">
        <v>1</v>
      </c>
      <c r="AA684" s="426">
        <v>0</v>
      </c>
      <c r="AB684" s="426">
        <v>0</v>
      </c>
      <c r="AC684" s="426">
        <v>0</v>
      </c>
      <c r="AD684" s="410"/>
      <c r="AE684" s="410"/>
      <c r="AF684" s="415"/>
      <c r="AG684" s="415"/>
      <c r="AH684" s="415"/>
      <c r="AI684" s="415"/>
      <c r="AJ684" s="415"/>
      <c r="AK684" s="415"/>
      <c r="AL684" s="415"/>
      <c r="AM684" s="296">
        <f>SUM(Y684:AL684)</f>
        <v>1</v>
      </c>
    </row>
    <row r="685" spans="1:39" ht="15" outlineLevel="1">
      <c r="A685" s="532"/>
      <c r="B685" s="294" t="s">
        <v>310</v>
      </c>
      <c r="C685" s="291" t="s">
        <v>163</v>
      </c>
      <c r="D685" s="295"/>
      <c r="E685" s="295"/>
      <c r="F685" s="295"/>
      <c r="G685" s="295"/>
      <c r="H685" s="295"/>
      <c r="I685" s="295"/>
      <c r="J685" s="295"/>
      <c r="K685" s="295"/>
      <c r="L685" s="295"/>
      <c r="M685" s="295"/>
      <c r="N685" s="295">
        <f>N684</f>
        <v>12</v>
      </c>
      <c r="O685" s="295"/>
      <c r="P685" s="295"/>
      <c r="Q685" s="295"/>
      <c r="R685" s="295"/>
      <c r="S685" s="295"/>
      <c r="T685" s="295"/>
      <c r="U685" s="295"/>
      <c r="V685" s="295"/>
      <c r="W685" s="295"/>
      <c r="X685" s="295"/>
      <c r="Y685" s="411">
        <f>Y684</f>
        <v>0</v>
      </c>
      <c r="Z685" s="411">
        <f t="shared" ref="Z685" si="1942">Z684</f>
        <v>1</v>
      </c>
      <c r="AA685" s="411">
        <f t="shared" ref="AA685" si="1943">AA684</f>
        <v>0</v>
      </c>
      <c r="AB685" s="411">
        <f t="shared" ref="AB685" si="1944">AB684</f>
        <v>0</v>
      </c>
      <c r="AC685" s="411">
        <f t="shared" ref="AC685" si="1945">AC684</f>
        <v>0</v>
      </c>
      <c r="AD685" s="411">
        <f t="shared" ref="AD685" si="1946">AD684</f>
        <v>0</v>
      </c>
      <c r="AE685" s="411">
        <f t="shared" ref="AE685" si="1947">AE684</f>
        <v>0</v>
      </c>
      <c r="AF685" s="411">
        <f t="shared" ref="AF685" si="1948">AF684</f>
        <v>0</v>
      </c>
      <c r="AG685" s="411">
        <f t="shared" ref="AG685" si="1949">AG684</f>
        <v>0</v>
      </c>
      <c r="AH685" s="411">
        <f t="shared" ref="AH685" si="1950">AH684</f>
        <v>0</v>
      </c>
      <c r="AI685" s="411">
        <f t="shared" ref="AI685" si="1951">AI684</f>
        <v>0</v>
      </c>
      <c r="AJ685" s="411">
        <f t="shared" ref="AJ685" si="1952">AJ684</f>
        <v>0</v>
      </c>
      <c r="AK685" s="411">
        <f t="shared" ref="AK685" si="1953">AK684</f>
        <v>0</v>
      </c>
      <c r="AL685" s="411">
        <f t="shared" ref="AL685" si="1954">AL684</f>
        <v>0</v>
      </c>
      <c r="AM685" s="306"/>
    </row>
    <row r="686" spans="1:39" ht="15" outlineLevel="1">
      <c r="A686" s="532"/>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2"/>
      <c r="Z686" s="425"/>
      <c r="AA686" s="425"/>
      <c r="AB686" s="425"/>
      <c r="AC686" s="425"/>
      <c r="AD686" s="425"/>
      <c r="AE686" s="425"/>
      <c r="AF686" s="425"/>
      <c r="AG686" s="425"/>
      <c r="AH686" s="425"/>
      <c r="AI686" s="425"/>
      <c r="AJ686" s="425"/>
      <c r="AK686" s="425"/>
      <c r="AL686" s="425"/>
      <c r="AM686" s="306"/>
    </row>
    <row r="687" spans="1:39" ht="30" outlineLevel="1">
      <c r="A687" s="532">
        <v>28</v>
      </c>
      <c r="B687" s="428" t="s">
        <v>120</v>
      </c>
      <c r="C687" s="291" t="s">
        <v>25</v>
      </c>
      <c r="D687" s="295">
        <v>174023</v>
      </c>
      <c r="E687" s="295">
        <f>D687+(F687-D687)/2</f>
        <v>174023</v>
      </c>
      <c r="F687" s="295">
        <v>174023</v>
      </c>
      <c r="G687" s="295"/>
      <c r="H687" s="295"/>
      <c r="I687" s="295"/>
      <c r="J687" s="295"/>
      <c r="K687" s="295"/>
      <c r="L687" s="295"/>
      <c r="M687" s="295"/>
      <c r="N687" s="295">
        <v>12</v>
      </c>
      <c r="O687" s="295">
        <f>SUM(O500:O501)/SUM(D500:D501)*D687</f>
        <v>49.163913206416645</v>
      </c>
      <c r="P687" s="295">
        <f>SUM(P500:P501)/SUM(E500:E501)*E687</f>
        <v>49.164039280830814</v>
      </c>
      <c r="Q687" s="295">
        <f>SUM(Q500:Q501)/SUM(F500:F501)*F687</f>
        <v>49.164039280830814</v>
      </c>
      <c r="R687" s="295"/>
      <c r="S687" s="295"/>
      <c r="T687" s="295"/>
      <c r="U687" s="295"/>
      <c r="V687" s="295"/>
      <c r="W687" s="295"/>
      <c r="X687" s="295"/>
      <c r="Y687" s="426">
        <v>0</v>
      </c>
      <c r="Z687" s="426">
        <v>1</v>
      </c>
      <c r="AA687" s="426">
        <v>0</v>
      </c>
      <c r="AB687" s="426">
        <v>0</v>
      </c>
      <c r="AC687" s="426">
        <v>0</v>
      </c>
      <c r="AD687" s="410"/>
      <c r="AE687" s="410"/>
      <c r="AF687" s="415"/>
      <c r="AG687" s="415"/>
      <c r="AH687" s="415"/>
      <c r="AI687" s="415"/>
      <c r="AJ687" s="415"/>
      <c r="AK687" s="415"/>
      <c r="AL687" s="415"/>
      <c r="AM687" s="296">
        <f>SUM(Y687:AL687)</f>
        <v>1</v>
      </c>
    </row>
    <row r="688" spans="1:39" ht="15" outlineLevel="1">
      <c r="A688" s="532"/>
      <c r="B688" s="294" t="s">
        <v>310</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1">
        <f>Y687</f>
        <v>0</v>
      </c>
      <c r="Z688" s="411">
        <f t="shared" ref="Z688" si="1955">Z687</f>
        <v>1</v>
      </c>
      <c r="AA688" s="411">
        <f t="shared" ref="AA688" si="1956">AA687</f>
        <v>0</v>
      </c>
      <c r="AB688" s="411">
        <f t="shared" ref="AB688" si="1957">AB687</f>
        <v>0</v>
      </c>
      <c r="AC688" s="411">
        <f t="shared" ref="AC688" si="1958">AC687</f>
        <v>0</v>
      </c>
      <c r="AD688" s="411">
        <f t="shared" ref="AD688" si="1959">AD687</f>
        <v>0</v>
      </c>
      <c r="AE688" s="411">
        <f t="shared" ref="AE688" si="1960">AE687</f>
        <v>0</v>
      </c>
      <c r="AF688" s="411">
        <f t="shared" ref="AF688" si="1961">AF687</f>
        <v>0</v>
      </c>
      <c r="AG688" s="411">
        <f t="shared" ref="AG688" si="1962">AG687</f>
        <v>0</v>
      </c>
      <c r="AH688" s="411">
        <f t="shared" ref="AH688" si="1963">AH687</f>
        <v>0</v>
      </c>
      <c r="AI688" s="411">
        <f t="shared" ref="AI688" si="1964">AI687</f>
        <v>0</v>
      </c>
      <c r="AJ688" s="411">
        <f t="shared" ref="AJ688" si="1965">AJ687</f>
        <v>0</v>
      </c>
      <c r="AK688" s="411">
        <f t="shared" ref="AK688" si="1966">AK687</f>
        <v>0</v>
      </c>
      <c r="AL688" s="411">
        <f t="shared" ref="AL688" si="1967">AL687</f>
        <v>0</v>
      </c>
      <c r="AM688" s="306"/>
    </row>
    <row r="689" spans="1:39" ht="15" outlineLevel="1">
      <c r="A689" s="532"/>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2"/>
      <c r="Z689" s="425"/>
      <c r="AA689" s="425"/>
      <c r="AB689" s="425"/>
      <c r="AC689" s="425"/>
      <c r="AD689" s="425"/>
      <c r="AE689" s="425"/>
      <c r="AF689" s="425"/>
      <c r="AG689" s="425"/>
      <c r="AH689" s="425"/>
      <c r="AI689" s="425"/>
      <c r="AJ689" s="425"/>
      <c r="AK689" s="425"/>
      <c r="AL689" s="425"/>
      <c r="AM689" s="306"/>
    </row>
    <row r="690" spans="1:39" ht="30" hidden="1" outlineLevel="1">
      <c r="A690" s="532">
        <v>29</v>
      </c>
      <c r="B690" s="428" t="s">
        <v>121</v>
      </c>
      <c r="C690" s="291" t="s">
        <v>25</v>
      </c>
      <c r="D690" s="295"/>
      <c r="E690" s="295"/>
      <c r="F690" s="295"/>
      <c r="G690" s="295"/>
      <c r="H690" s="295"/>
      <c r="I690" s="295"/>
      <c r="J690" s="295"/>
      <c r="K690" s="295"/>
      <c r="L690" s="295"/>
      <c r="M690" s="295"/>
      <c r="N690" s="295">
        <v>3</v>
      </c>
      <c r="O690" s="295"/>
      <c r="P690" s="295"/>
      <c r="Q690" s="295"/>
      <c r="R690" s="295"/>
      <c r="S690" s="295"/>
      <c r="T690" s="295"/>
      <c r="U690" s="295"/>
      <c r="V690" s="295"/>
      <c r="W690" s="295"/>
      <c r="X690" s="295"/>
      <c r="Y690" s="426"/>
      <c r="Z690" s="410"/>
      <c r="AA690" s="410"/>
      <c r="AB690" s="410"/>
      <c r="AC690" s="410"/>
      <c r="AD690" s="410"/>
      <c r="AE690" s="410"/>
      <c r="AF690" s="415"/>
      <c r="AG690" s="415"/>
      <c r="AH690" s="415"/>
      <c r="AI690" s="415"/>
      <c r="AJ690" s="415"/>
      <c r="AK690" s="415"/>
      <c r="AL690" s="415"/>
      <c r="AM690" s="296">
        <f>SUM(Y690:AL690)</f>
        <v>0</v>
      </c>
    </row>
    <row r="691" spans="1:39" ht="15" hidden="1" outlineLevel="1">
      <c r="A691" s="532"/>
      <c r="B691" s="294" t="s">
        <v>310</v>
      </c>
      <c r="C691" s="291" t="s">
        <v>163</v>
      </c>
      <c r="D691" s="295"/>
      <c r="E691" s="295"/>
      <c r="F691" s="295"/>
      <c r="G691" s="295"/>
      <c r="H691" s="295"/>
      <c r="I691" s="295"/>
      <c r="J691" s="295"/>
      <c r="K691" s="295"/>
      <c r="L691" s="295"/>
      <c r="M691" s="295"/>
      <c r="N691" s="295">
        <f>N690</f>
        <v>3</v>
      </c>
      <c r="O691" s="295"/>
      <c r="P691" s="295"/>
      <c r="Q691" s="295"/>
      <c r="R691" s="295"/>
      <c r="S691" s="295"/>
      <c r="T691" s="295"/>
      <c r="U691" s="295"/>
      <c r="V691" s="295"/>
      <c r="W691" s="295"/>
      <c r="X691" s="295"/>
      <c r="Y691" s="411">
        <f>Y690</f>
        <v>0</v>
      </c>
      <c r="Z691" s="411">
        <f t="shared" ref="Z691" si="1968">Z690</f>
        <v>0</v>
      </c>
      <c r="AA691" s="411">
        <f t="shared" ref="AA691" si="1969">AA690</f>
        <v>0</v>
      </c>
      <c r="AB691" s="411">
        <f t="shared" ref="AB691" si="1970">AB690</f>
        <v>0</v>
      </c>
      <c r="AC691" s="411">
        <f t="shared" ref="AC691" si="1971">AC690</f>
        <v>0</v>
      </c>
      <c r="AD691" s="411">
        <f t="shared" ref="AD691" si="1972">AD690</f>
        <v>0</v>
      </c>
      <c r="AE691" s="411">
        <f t="shared" ref="AE691" si="1973">AE690</f>
        <v>0</v>
      </c>
      <c r="AF691" s="411">
        <f t="shared" ref="AF691" si="1974">AF690</f>
        <v>0</v>
      </c>
      <c r="AG691" s="411">
        <f t="shared" ref="AG691" si="1975">AG690</f>
        <v>0</v>
      </c>
      <c r="AH691" s="411">
        <f t="shared" ref="AH691" si="1976">AH690</f>
        <v>0</v>
      </c>
      <c r="AI691" s="411">
        <f t="shared" ref="AI691" si="1977">AI690</f>
        <v>0</v>
      </c>
      <c r="AJ691" s="411">
        <f t="shared" ref="AJ691" si="1978">AJ690</f>
        <v>0</v>
      </c>
      <c r="AK691" s="411">
        <f t="shared" ref="AK691" si="1979">AK690</f>
        <v>0</v>
      </c>
      <c r="AL691" s="411">
        <f t="shared" ref="AL691" si="1980">AL690</f>
        <v>0</v>
      </c>
      <c r="AM691" s="306"/>
    </row>
    <row r="692" spans="1:39" ht="15" hidden="1" outlineLevel="1">
      <c r="A692" s="532"/>
      <c r="B692" s="294"/>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30" hidden="1" outlineLevel="1">
      <c r="A693" s="532">
        <v>30</v>
      </c>
      <c r="B693" s="428" t="s">
        <v>122</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ht="15" hidden="1" outlineLevel="1">
      <c r="A694" s="532"/>
      <c r="B694" s="294" t="s">
        <v>310</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1">
        <f>Y693</f>
        <v>0</v>
      </c>
      <c r="Z694" s="411">
        <f t="shared" ref="Z694" si="1981">Z693</f>
        <v>0</v>
      </c>
      <c r="AA694" s="411">
        <f t="shared" ref="AA694" si="1982">AA693</f>
        <v>0</v>
      </c>
      <c r="AB694" s="411">
        <f t="shared" ref="AB694" si="1983">AB693</f>
        <v>0</v>
      </c>
      <c r="AC694" s="411">
        <f t="shared" ref="AC694" si="1984">AC693</f>
        <v>0</v>
      </c>
      <c r="AD694" s="411">
        <f t="shared" ref="AD694" si="1985">AD693</f>
        <v>0</v>
      </c>
      <c r="AE694" s="411">
        <f t="shared" ref="AE694" si="1986">AE693</f>
        <v>0</v>
      </c>
      <c r="AF694" s="411">
        <f t="shared" ref="AF694" si="1987">AF693</f>
        <v>0</v>
      </c>
      <c r="AG694" s="411">
        <f t="shared" ref="AG694" si="1988">AG693</f>
        <v>0</v>
      </c>
      <c r="AH694" s="411">
        <f t="shared" ref="AH694" si="1989">AH693</f>
        <v>0</v>
      </c>
      <c r="AI694" s="411">
        <f t="shared" ref="AI694" si="1990">AI693</f>
        <v>0</v>
      </c>
      <c r="AJ694" s="411">
        <f t="shared" ref="AJ694" si="1991">AJ693</f>
        <v>0</v>
      </c>
      <c r="AK694" s="411">
        <f t="shared" ref="AK694" si="1992">AK693</f>
        <v>0</v>
      </c>
      <c r="AL694" s="411">
        <f t="shared" ref="AL694" si="1993">AL693</f>
        <v>0</v>
      </c>
      <c r="AM694" s="306"/>
    </row>
    <row r="695" spans="1:39" ht="15" hidden="1" outlineLevel="1">
      <c r="A695" s="532"/>
      <c r="B695" s="294"/>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t="30" hidden="1" outlineLevel="1">
      <c r="A696" s="532">
        <v>31</v>
      </c>
      <c r="B696" s="428" t="s">
        <v>123</v>
      </c>
      <c r="C696" s="291" t="s">
        <v>25</v>
      </c>
      <c r="D696" s="295"/>
      <c r="E696" s="295"/>
      <c r="F696" s="295"/>
      <c r="G696" s="295"/>
      <c r="H696" s="295"/>
      <c r="I696" s="295"/>
      <c r="J696" s="295"/>
      <c r="K696" s="295"/>
      <c r="L696" s="295"/>
      <c r="M696" s="295"/>
      <c r="N696" s="295">
        <v>12</v>
      </c>
      <c r="O696" s="295"/>
      <c r="P696" s="295"/>
      <c r="Q696" s="295"/>
      <c r="R696" s="295"/>
      <c r="S696" s="295"/>
      <c r="T696" s="295"/>
      <c r="U696" s="295"/>
      <c r="V696" s="295"/>
      <c r="W696" s="295"/>
      <c r="X696" s="295"/>
      <c r="Y696" s="426"/>
      <c r="Z696" s="410"/>
      <c r="AA696" s="410"/>
      <c r="AB696" s="410"/>
      <c r="AC696" s="410"/>
      <c r="AD696" s="410"/>
      <c r="AE696" s="410"/>
      <c r="AF696" s="415"/>
      <c r="AG696" s="415"/>
      <c r="AH696" s="415"/>
      <c r="AI696" s="415"/>
      <c r="AJ696" s="415"/>
      <c r="AK696" s="415"/>
      <c r="AL696" s="415"/>
      <c r="AM696" s="296">
        <f>SUM(Y696:AL696)</f>
        <v>0</v>
      </c>
    </row>
    <row r="697" spans="1:39" ht="15" hidden="1" outlineLevel="1">
      <c r="A697" s="532"/>
      <c r="B697" s="294" t="s">
        <v>310</v>
      </c>
      <c r="C697" s="291" t="s">
        <v>163</v>
      </c>
      <c r="D697" s="295"/>
      <c r="E697" s="295"/>
      <c r="F697" s="295"/>
      <c r="G697" s="295"/>
      <c r="H697" s="295"/>
      <c r="I697" s="295"/>
      <c r="J697" s="295"/>
      <c r="K697" s="295"/>
      <c r="L697" s="295"/>
      <c r="M697" s="295"/>
      <c r="N697" s="295">
        <f>N696</f>
        <v>12</v>
      </c>
      <c r="O697" s="295"/>
      <c r="P697" s="295"/>
      <c r="Q697" s="295"/>
      <c r="R697" s="295"/>
      <c r="S697" s="295"/>
      <c r="T697" s="295"/>
      <c r="U697" s="295"/>
      <c r="V697" s="295"/>
      <c r="W697" s="295"/>
      <c r="X697" s="295"/>
      <c r="Y697" s="411">
        <f>Y696</f>
        <v>0</v>
      </c>
      <c r="Z697" s="411">
        <f t="shared" ref="Z697" si="1994">Z696</f>
        <v>0</v>
      </c>
      <c r="AA697" s="411">
        <f t="shared" ref="AA697" si="1995">AA696</f>
        <v>0</v>
      </c>
      <c r="AB697" s="411">
        <f t="shared" ref="AB697" si="1996">AB696</f>
        <v>0</v>
      </c>
      <c r="AC697" s="411">
        <f t="shared" ref="AC697" si="1997">AC696</f>
        <v>0</v>
      </c>
      <c r="AD697" s="411">
        <f t="shared" ref="AD697" si="1998">AD696</f>
        <v>0</v>
      </c>
      <c r="AE697" s="411">
        <f t="shared" ref="AE697" si="1999">AE696</f>
        <v>0</v>
      </c>
      <c r="AF697" s="411">
        <f t="shared" ref="AF697" si="2000">AF696</f>
        <v>0</v>
      </c>
      <c r="AG697" s="411">
        <f t="shared" ref="AG697" si="2001">AG696</f>
        <v>0</v>
      </c>
      <c r="AH697" s="411">
        <f t="shared" ref="AH697" si="2002">AH696</f>
        <v>0</v>
      </c>
      <c r="AI697" s="411">
        <f t="shared" ref="AI697" si="2003">AI696</f>
        <v>0</v>
      </c>
      <c r="AJ697" s="411">
        <f t="shared" ref="AJ697" si="2004">AJ696</f>
        <v>0</v>
      </c>
      <c r="AK697" s="411">
        <f t="shared" ref="AK697" si="2005">AK696</f>
        <v>0</v>
      </c>
      <c r="AL697" s="411">
        <f t="shared" ref="AL697" si="2006">AL696</f>
        <v>0</v>
      </c>
      <c r="AM697" s="306"/>
    </row>
    <row r="698" spans="1:39" ht="15" hidden="1" outlineLevel="1">
      <c r="A698" s="532"/>
      <c r="B698" s="428"/>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15" hidden="1" outlineLevel="1">
      <c r="A699" s="532">
        <v>32</v>
      </c>
      <c r="B699" s="428" t="s">
        <v>124</v>
      </c>
      <c r="C699" s="291" t="s">
        <v>25</v>
      </c>
      <c r="D699" s="295"/>
      <c r="E699" s="295"/>
      <c r="F699" s="295"/>
      <c r="G699" s="295"/>
      <c r="H699" s="295"/>
      <c r="I699" s="295"/>
      <c r="J699" s="295"/>
      <c r="K699" s="295"/>
      <c r="L699" s="295"/>
      <c r="M699" s="295"/>
      <c r="N699" s="295">
        <v>12</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t="15" hidden="1" outlineLevel="1">
      <c r="A700" s="532"/>
      <c r="B700" s="294" t="s">
        <v>310</v>
      </c>
      <c r="C700" s="291" t="s">
        <v>163</v>
      </c>
      <c r="D700" s="295"/>
      <c r="E700" s="295"/>
      <c r="F700" s="295"/>
      <c r="G700" s="295"/>
      <c r="H700" s="295"/>
      <c r="I700" s="295"/>
      <c r="J700" s="295"/>
      <c r="K700" s="295"/>
      <c r="L700" s="295"/>
      <c r="M700" s="295"/>
      <c r="N700" s="295">
        <f>N699</f>
        <v>12</v>
      </c>
      <c r="O700" s="295"/>
      <c r="P700" s="295"/>
      <c r="Q700" s="295"/>
      <c r="R700" s="295"/>
      <c r="S700" s="295"/>
      <c r="T700" s="295"/>
      <c r="U700" s="295"/>
      <c r="V700" s="295"/>
      <c r="W700" s="295"/>
      <c r="X700" s="295"/>
      <c r="Y700" s="411">
        <f>Y699</f>
        <v>0</v>
      </c>
      <c r="Z700" s="411">
        <f t="shared" ref="Z700" si="2007">Z699</f>
        <v>0</v>
      </c>
      <c r="AA700" s="411">
        <f t="shared" ref="AA700" si="2008">AA699</f>
        <v>0</v>
      </c>
      <c r="AB700" s="411">
        <f t="shared" ref="AB700" si="2009">AB699</f>
        <v>0</v>
      </c>
      <c r="AC700" s="411">
        <f t="shared" ref="AC700" si="2010">AC699</f>
        <v>0</v>
      </c>
      <c r="AD700" s="411">
        <f t="shared" ref="AD700" si="2011">AD699</f>
        <v>0</v>
      </c>
      <c r="AE700" s="411">
        <f t="shared" ref="AE700" si="2012">AE699</f>
        <v>0</v>
      </c>
      <c r="AF700" s="411">
        <f t="shared" ref="AF700" si="2013">AF699</f>
        <v>0</v>
      </c>
      <c r="AG700" s="411">
        <f t="shared" ref="AG700" si="2014">AG699</f>
        <v>0</v>
      </c>
      <c r="AH700" s="411">
        <f t="shared" ref="AH700" si="2015">AH699</f>
        <v>0</v>
      </c>
      <c r="AI700" s="411">
        <f t="shared" ref="AI700" si="2016">AI699</f>
        <v>0</v>
      </c>
      <c r="AJ700" s="411">
        <f t="shared" ref="AJ700" si="2017">AJ699</f>
        <v>0</v>
      </c>
      <c r="AK700" s="411">
        <f t="shared" ref="AK700" si="2018">AK699</f>
        <v>0</v>
      </c>
      <c r="AL700" s="411">
        <f t="shared" ref="AL700" si="2019">AL699</f>
        <v>0</v>
      </c>
      <c r="AM700" s="306"/>
    </row>
    <row r="701" spans="1:39" ht="15" hidden="1" outlineLevel="1">
      <c r="A701" s="532"/>
      <c r="B701" s="428"/>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6" hidden="1" outlineLevel="1">
      <c r="A702" s="532"/>
      <c r="B702" s="288" t="s">
        <v>500</v>
      </c>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15" hidden="1" outlineLevel="1">
      <c r="A703" s="532">
        <v>33</v>
      </c>
      <c r="B703" s="428" t="s">
        <v>125</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6"/>
      <c r="Z703" s="410"/>
      <c r="AA703" s="410"/>
      <c r="AB703" s="410"/>
      <c r="AC703" s="410"/>
      <c r="AD703" s="410"/>
      <c r="AE703" s="410"/>
      <c r="AF703" s="415"/>
      <c r="AG703" s="415"/>
      <c r="AH703" s="415"/>
      <c r="AI703" s="415"/>
      <c r="AJ703" s="415"/>
      <c r="AK703" s="415"/>
      <c r="AL703" s="415"/>
      <c r="AM703" s="296">
        <f>SUM(Y703:AL703)</f>
        <v>0</v>
      </c>
    </row>
    <row r="704" spans="1:39" ht="15" hidden="1" outlineLevel="1">
      <c r="A704" s="532"/>
      <c r="B704" s="294" t="s">
        <v>310</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1">
        <f>Y703</f>
        <v>0</v>
      </c>
      <c r="Z704" s="411">
        <f t="shared" ref="Z704" si="2020">Z703</f>
        <v>0</v>
      </c>
      <c r="AA704" s="411">
        <f t="shared" ref="AA704" si="2021">AA703</f>
        <v>0</v>
      </c>
      <c r="AB704" s="411">
        <f t="shared" ref="AB704" si="2022">AB703</f>
        <v>0</v>
      </c>
      <c r="AC704" s="411">
        <f t="shared" ref="AC704" si="2023">AC703</f>
        <v>0</v>
      </c>
      <c r="AD704" s="411">
        <f t="shared" ref="AD704" si="2024">AD703</f>
        <v>0</v>
      </c>
      <c r="AE704" s="411">
        <f t="shared" ref="AE704" si="2025">AE703</f>
        <v>0</v>
      </c>
      <c r="AF704" s="411">
        <f t="shared" ref="AF704" si="2026">AF703</f>
        <v>0</v>
      </c>
      <c r="AG704" s="411">
        <f t="shared" ref="AG704" si="2027">AG703</f>
        <v>0</v>
      </c>
      <c r="AH704" s="411">
        <f t="shared" ref="AH704" si="2028">AH703</f>
        <v>0</v>
      </c>
      <c r="AI704" s="411">
        <f t="shared" ref="AI704" si="2029">AI703</f>
        <v>0</v>
      </c>
      <c r="AJ704" s="411">
        <f t="shared" ref="AJ704" si="2030">AJ703</f>
        <v>0</v>
      </c>
      <c r="AK704" s="411">
        <f t="shared" ref="AK704" si="2031">AK703</f>
        <v>0</v>
      </c>
      <c r="AL704" s="411">
        <f t="shared" ref="AL704" si="2032">AL703</f>
        <v>0</v>
      </c>
      <c r="AM704" s="306"/>
    </row>
    <row r="705" spans="1:39" ht="15" hidden="1" outlineLevel="1">
      <c r="A705" s="532"/>
      <c r="B705" s="428"/>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15" hidden="1" outlineLevel="1">
      <c r="A706" s="532">
        <v>34</v>
      </c>
      <c r="B706" s="428" t="s">
        <v>126</v>
      </c>
      <c r="C706" s="291" t="s">
        <v>25</v>
      </c>
      <c r="D706" s="295"/>
      <c r="E706" s="295"/>
      <c r="F706" s="295"/>
      <c r="G706" s="295"/>
      <c r="H706" s="295"/>
      <c r="I706" s="295"/>
      <c r="J706" s="295"/>
      <c r="K706" s="295"/>
      <c r="L706" s="295"/>
      <c r="M706" s="295"/>
      <c r="N706" s="295">
        <v>0</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t="15" hidden="1" outlineLevel="1">
      <c r="A707" s="532"/>
      <c r="B707" s="294" t="s">
        <v>310</v>
      </c>
      <c r="C707" s="291" t="s">
        <v>163</v>
      </c>
      <c r="D707" s="295"/>
      <c r="E707" s="295"/>
      <c r="F707" s="295"/>
      <c r="G707" s="295"/>
      <c r="H707" s="295"/>
      <c r="I707" s="295"/>
      <c r="J707" s="295"/>
      <c r="K707" s="295"/>
      <c r="L707" s="295"/>
      <c r="M707" s="295"/>
      <c r="N707" s="295">
        <f>N706</f>
        <v>0</v>
      </c>
      <c r="O707" s="295"/>
      <c r="P707" s="295"/>
      <c r="Q707" s="295"/>
      <c r="R707" s="295"/>
      <c r="S707" s="295"/>
      <c r="T707" s="295"/>
      <c r="U707" s="295"/>
      <c r="V707" s="295"/>
      <c r="W707" s="295"/>
      <c r="X707" s="295"/>
      <c r="Y707" s="411">
        <f>Y706</f>
        <v>0</v>
      </c>
      <c r="Z707" s="411">
        <f t="shared" ref="Z707" si="2033">Z706</f>
        <v>0</v>
      </c>
      <c r="AA707" s="411">
        <f t="shared" ref="AA707" si="2034">AA706</f>
        <v>0</v>
      </c>
      <c r="AB707" s="411">
        <f t="shared" ref="AB707" si="2035">AB706</f>
        <v>0</v>
      </c>
      <c r="AC707" s="411">
        <f t="shared" ref="AC707" si="2036">AC706</f>
        <v>0</v>
      </c>
      <c r="AD707" s="411">
        <f t="shared" ref="AD707" si="2037">AD706</f>
        <v>0</v>
      </c>
      <c r="AE707" s="411">
        <f t="shared" ref="AE707" si="2038">AE706</f>
        <v>0</v>
      </c>
      <c r="AF707" s="411">
        <f t="shared" ref="AF707" si="2039">AF706</f>
        <v>0</v>
      </c>
      <c r="AG707" s="411">
        <f t="shared" ref="AG707" si="2040">AG706</f>
        <v>0</v>
      </c>
      <c r="AH707" s="411">
        <f t="shared" ref="AH707" si="2041">AH706</f>
        <v>0</v>
      </c>
      <c r="AI707" s="411">
        <f t="shared" ref="AI707" si="2042">AI706</f>
        <v>0</v>
      </c>
      <c r="AJ707" s="411">
        <f t="shared" ref="AJ707" si="2043">AJ706</f>
        <v>0</v>
      </c>
      <c r="AK707" s="411">
        <f t="shared" ref="AK707" si="2044">AK706</f>
        <v>0</v>
      </c>
      <c r="AL707" s="411">
        <f t="shared" ref="AL707" si="2045">AL706</f>
        <v>0</v>
      </c>
      <c r="AM707" s="306"/>
    </row>
    <row r="708" spans="1:39" ht="15" hidden="1" outlineLevel="1">
      <c r="A708" s="532"/>
      <c r="B708" s="428"/>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15" hidden="1" outlineLevel="1">
      <c r="A709" s="532">
        <v>35</v>
      </c>
      <c r="B709" s="428" t="s">
        <v>127</v>
      </c>
      <c r="C709" s="291" t="s">
        <v>25</v>
      </c>
      <c r="D709" s="295"/>
      <c r="E709" s="295"/>
      <c r="F709" s="295"/>
      <c r="G709" s="295"/>
      <c r="H709" s="295"/>
      <c r="I709" s="295"/>
      <c r="J709" s="295"/>
      <c r="K709" s="295"/>
      <c r="L709" s="295"/>
      <c r="M709" s="295"/>
      <c r="N709" s="295">
        <v>0</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t="15" hidden="1" outlineLevel="1">
      <c r="A710" s="532"/>
      <c r="B710" s="294" t="s">
        <v>310</v>
      </c>
      <c r="C710" s="291" t="s">
        <v>163</v>
      </c>
      <c r="D710" s="295"/>
      <c r="E710" s="295"/>
      <c r="F710" s="295"/>
      <c r="G710" s="295"/>
      <c r="H710" s="295"/>
      <c r="I710" s="295"/>
      <c r="J710" s="295"/>
      <c r="K710" s="295"/>
      <c r="L710" s="295"/>
      <c r="M710" s="295"/>
      <c r="N710" s="295">
        <f>N709</f>
        <v>0</v>
      </c>
      <c r="O710" s="295"/>
      <c r="P710" s="295"/>
      <c r="Q710" s="295"/>
      <c r="R710" s="295"/>
      <c r="S710" s="295"/>
      <c r="T710" s="295"/>
      <c r="U710" s="295"/>
      <c r="V710" s="295"/>
      <c r="W710" s="295"/>
      <c r="X710" s="295"/>
      <c r="Y710" s="411">
        <f>Y709</f>
        <v>0</v>
      </c>
      <c r="Z710" s="411">
        <f t="shared" ref="Z710" si="2046">Z709</f>
        <v>0</v>
      </c>
      <c r="AA710" s="411">
        <f t="shared" ref="AA710" si="2047">AA709</f>
        <v>0</v>
      </c>
      <c r="AB710" s="411">
        <f t="shared" ref="AB710" si="2048">AB709</f>
        <v>0</v>
      </c>
      <c r="AC710" s="411">
        <f t="shared" ref="AC710" si="2049">AC709</f>
        <v>0</v>
      </c>
      <c r="AD710" s="411">
        <f t="shared" ref="AD710" si="2050">AD709</f>
        <v>0</v>
      </c>
      <c r="AE710" s="411">
        <f t="shared" ref="AE710" si="2051">AE709</f>
        <v>0</v>
      </c>
      <c r="AF710" s="411">
        <f t="shared" ref="AF710" si="2052">AF709</f>
        <v>0</v>
      </c>
      <c r="AG710" s="411">
        <f t="shared" ref="AG710" si="2053">AG709</f>
        <v>0</v>
      </c>
      <c r="AH710" s="411">
        <f t="shared" ref="AH710" si="2054">AH709</f>
        <v>0</v>
      </c>
      <c r="AI710" s="411">
        <f t="shared" ref="AI710" si="2055">AI709</f>
        <v>0</v>
      </c>
      <c r="AJ710" s="411">
        <f t="shared" ref="AJ710" si="2056">AJ709</f>
        <v>0</v>
      </c>
      <c r="AK710" s="411">
        <f t="shared" ref="AK710" si="2057">AK709</f>
        <v>0</v>
      </c>
      <c r="AL710" s="411">
        <f t="shared" ref="AL710" si="2058">AL709</f>
        <v>0</v>
      </c>
      <c r="AM710" s="306"/>
    </row>
    <row r="711" spans="1:39" ht="15" hidden="1" outlineLevel="1">
      <c r="A711" s="532"/>
      <c r="B711" s="431"/>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15.6" hidden="1" outlineLevel="1">
      <c r="A712" s="532"/>
      <c r="B712" s="288" t="s">
        <v>501</v>
      </c>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45" hidden="1" outlineLevel="1">
      <c r="A713" s="532">
        <v>36</v>
      </c>
      <c r="B713" s="428" t="s">
        <v>128</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6"/>
      <c r="Z713" s="410"/>
      <c r="AA713" s="410"/>
      <c r="AB713" s="410"/>
      <c r="AC713" s="410"/>
      <c r="AD713" s="410"/>
      <c r="AE713" s="410"/>
      <c r="AF713" s="415"/>
      <c r="AG713" s="415"/>
      <c r="AH713" s="415"/>
      <c r="AI713" s="415"/>
      <c r="AJ713" s="415"/>
      <c r="AK713" s="415"/>
      <c r="AL713" s="415"/>
      <c r="AM713" s="296">
        <f>SUM(Y713:AL713)</f>
        <v>0</v>
      </c>
    </row>
    <row r="714" spans="1:39" ht="15" hidden="1" outlineLevel="1">
      <c r="A714" s="532"/>
      <c r="B714" s="294" t="s">
        <v>310</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1">
        <f>Y713</f>
        <v>0</v>
      </c>
      <c r="Z714" s="411">
        <f t="shared" ref="Z714" si="2059">Z713</f>
        <v>0</v>
      </c>
      <c r="AA714" s="411">
        <f t="shared" ref="AA714" si="2060">AA713</f>
        <v>0</v>
      </c>
      <c r="AB714" s="411">
        <f t="shared" ref="AB714" si="2061">AB713</f>
        <v>0</v>
      </c>
      <c r="AC714" s="411">
        <f t="shared" ref="AC714" si="2062">AC713</f>
        <v>0</v>
      </c>
      <c r="AD714" s="411">
        <f t="shared" ref="AD714" si="2063">AD713</f>
        <v>0</v>
      </c>
      <c r="AE714" s="411">
        <f t="shared" ref="AE714" si="2064">AE713</f>
        <v>0</v>
      </c>
      <c r="AF714" s="411">
        <f t="shared" ref="AF714" si="2065">AF713</f>
        <v>0</v>
      </c>
      <c r="AG714" s="411">
        <f t="shared" ref="AG714" si="2066">AG713</f>
        <v>0</v>
      </c>
      <c r="AH714" s="411">
        <f t="shared" ref="AH714" si="2067">AH713</f>
        <v>0</v>
      </c>
      <c r="AI714" s="411">
        <f t="shared" ref="AI714" si="2068">AI713</f>
        <v>0</v>
      </c>
      <c r="AJ714" s="411">
        <f t="shared" ref="AJ714" si="2069">AJ713</f>
        <v>0</v>
      </c>
      <c r="AK714" s="411">
        <f t="shared" ref="AK714" si="2070">AK713</f>
        <v>0</v>
      </c>
      <c r="AL714" s="411">
        <f t="shared" ref="AL714" si="2071">AL713</f>
        <v>0</v>
      </c>
      <c r="AM714" s="306"/>
    </row>
    <row r="715" spans="1:39" ht="15" hidden="1" outlineLevel="1">
      <c r="A715" s="532"/>
      <c r="B715" s="428"/>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2"/>
      <c r="Z715" s="425"/>
      <c r="AA715" s="425"/>
      <c r="AB715" s="425"/>
      <c r="AC715" s="425"/>
      <c r="AD715" s="425"/>
      <c r="AE715" s="425"/>
      <c r="AF715" s="425"/>
      <c r="AG715" s="425"/>
      <c r="AH715" s="425"/>
      <c r="AI715" s="425"/>
      <c r="AJ715" s="425"/>
      <c r="AK715" s="425"/>
      <c r="AL715" s="425"/>
      <c r="AM715" s="306"/>
    </row>
    <row r="716" spans="1:39" ht="30" hidden="1" outlineLevel="1">
      <c r="A716" s="532">
        <v>37</v>
      </c>
      <c r="B716" s="428" t="s">
        <v>129</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6"/>
      <c r="Z716" s="410"/>
      <c r="AA716" s="410"/>
      <c r="AB716" s="410"/>
      <c r="AC716" s="410"/>
      <c r="AD716" s="410"/>
      <c r="AE716" s="410"/>
      <c r="AF716" s="415"/>
      <c r="AG716" s="415"/>
      <c r="AH716" s="415"/>
      <c r="AI716" s="415"/>
      <c r="AJ716" s="415"/>
      <c r="AK716" s="415"/>
      <c r="AL716" s="415"/>
      <c r="AM716" s="296">
        <f>SUM(Y716:AL716)</f>
        <v>0</v>
      </c>
    </row>
    <row r="717" spans="1:39" ht="15" hidden="1" outlineLevel="1">
      <c r="A717" s="532"/>
      <c r="B717" s="294" t="s">
        <v>310</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1">
        <f>Y716</f>
        <v>0</v>
      </c>
      <c r="Z717" s="411">
        <f t="shared" ref="Z717" si="2072">Z716</f>
        <v>0</v>
      </c>
      <c r="AA717" s="411">
        <f t="shared" ref="AA717" si="2073">AA716</f>
        <v>0</v>
      </c>
      <c r="AB717" s="411">
        <f t="shared" ref="AB717" si="2074">AB716</f>
        <v>0</v>
      </c>
      <c r="AC717" s="411">
        <f t="shared" ref="AC717" si="2075">AC716</f>
        <v>0</v>
      </c>
      <c r="AD717" s="411">
        <f t="shared" ref="AD717" si="2076">AD716</f>
        <v>0</v>
      </c>
      <c r="AE717" s="411">
        <f t="shared" ref="AE717" si="2077">AE716</f>
        <v>0</v>
      </c>
      <c r="AF717" s="411">
        <f t="shared" ref="AF717" si="2078">AF716</f>
        <v>0</v>
      </c>
      <c r="AG717" s="411">
        <f t="shared" ref="AG717" si="2079">AG716</f>
        <v>0</v>
      </c>
      <c r="AH717" s="411">
        <f t="shared" ref="AH717" si="2080">AH716</f>
        <v>0</v>
      </c>
      <c r="AI717" s="411">
        <f t="shared" ref="AI717" si="2081">AI716</f>
        <v>0</v>
      </c>
      <c r="AJ717" s="411">
        <f t="shared" ref="AJ717" si="2082">AJ716</f>
        <v>0</v>
      </c>
      <c r="AK717" s="411">
        <f t="shared" ref="AK717" si="2083">AK716</f>
        <v>0</v>
      </c>
      <c r="AL717" s="411">
        <f t="shared" ref="AL717" si="2084">AL716</f>
        <v>0</v>
      </c>
      <c r="AM717" s="306"/>
    </row>
    <row r="718" spans="1:39" ht="15" hidden="1" outlineLevel="1">
      <c r="A718" s="532"/>
      <c r="B718" s="428"/>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t="15" hidden="1" outlineLevel="1">
      <c r="A719" s="532">
        <v>38</v>
      </c>
      <c r="B719" s="428" t="s">
        <v>130</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t="15" hidden="1" outlineLevel="1">
      <c r="A720" s="532"/>
      <c r="B720" s="294" t="s">
        <v>310</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1">
        <f>Y719</f>
        <v>0</v>
      </c>
      <c r="Z720" s="411">
        <f t="shared" ref="Z720" si="2085">Z719</f>
        <v>0</v>
      </c>
      <c r="AA720" s="411">
        <f t="shared" ref="AA720" si="2086">AA719</f>
        <v>0</v>
      </c>
      <c r="AB720" s="411">
        <f t="shared" ref="AB720" si="2087">AB719</f>
        <v>0</v>
      </c>
      <c r="AC720" s="411">
        <f t="shared" ref="AC720" si="2088">AC719</f>
        <v>0</v>
      </c>
      <c r="AD720" s="411">
        <f t="shared" ref="AD720" si="2089">AD719</f>
        <v>0</v>
      </c>
      <c r="AE720" s="411">
        <f t="shared" ref="AE720" si="2090">AE719</f>
        <v>0</v>
      </c>
      <c r="AF720" s="411">
        <f t="shared" ref="AF720" si="2091">AF719</f>
        <v>0</v>
      </c>
      <c r="AG720" s="411">
        <f t="shared" ref="AG720" si="2092">AG719</f>
        <v>0</v>
      </c>
      <c r="AH720" s="411">
        <f t="shared" ref="AH720" si="2093">AH719</f>
        <v>0</v>
      </c>
      <c r="AI720" s="411">
        <f t="shared" ref="AI720" si="2094">AI719</f>
        <v>0</v>
      </c>
      <c r="AJ720" s="411">
        <f t="shared" ref="AJ720" si="2095">AJ719</f>
        <v>0</v>
      </c>
      <c r="AK720" s="411">
        <f t="shared" ref="AK720" si="2096">AK719</f>
        <v>0</v>
      </c>
      <c r="AL720" s="411">
        <f t="shared" ref="AL720" si="2097">AL719</f>
        <v>0</v>
      </c>
      <c r="AM720" s="306"/>
    </row>
    <row r="721" spans="1:39" ht="15" hidden="1" outlineLevel="1">
      <c r="A721" s="532"/>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t="30" hidden="1" outlineLevel="1">
      <c r="A722" s="532">
        <v>39</v>
      </c>
      <c r="B722" s="428" t="s">
        <v>131</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ht="15" hidden="1" outlineLevel="1">
      <c r="A723" s="532"/>
      <c r="B723" s="294" t="s">
        <v>310</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1">
        <f>Y722</f>
        <v>0</v>
      </c>
      <c r="Z723" s="411">
        <f t="shared" ref="Z723" si="2098">Z722</f>
        <v>0</v>
      </c>
      <c r="AA723" s="411">
        <f t="shared" ref="AA723" si="2099">AA722</f>
        <v>0</v>
      </c>
      <c r="AB723" s="411">
        <f t="shared" ref="AB723" si="2100">AB722</f>
        <v>0</v>
      </c>
      <c r="AC723" s="411">
        <f t="shared" ref="AC723" si="2101">AC722</f>
        <v>0</v>
      </c>
      <c r="AD723" s="411">
        <f t="shared" ref="AD723" si="2102">AD722</f>
        <v>0</v>
      </c>
      <c r="AE723" s="411">
        <f t="shared" ref="AE723" si="2103">AE722</f>
        <v>0</v>
      </c>
      <c r="AF723" s="411">
        <f t="shared" ref="AF723" si="2104">AF722</f>
        <v>0</v>
      </c>
      <c r="AG723" s="411">
        <f t="shared" ref="AG723" si="2105">AG722</f>
        <v>0</v>
      </c>
      <c r="AH723" s="411">
        <f t="shared" ref="AH723" si="2106">AH722</f>
        <v>0</v>
      </c>
      <c r="AI723" s="411">
        <f t="shared" ref="AI723" si="2107">AI722</f>
        <v>0</v>
      </c>
      <c r="AJ723" s="411">
        <f t="shared" ref="AJ723" si="2108">AJ722</f>
        <v>0</v>
      </c>
      <c r="AK723" s="411">
        <f t="shared" ref="AK723" si="2109">AK722</f>
        <v>0</v>
      </c>
      <c r="AL723" s="411">
        <f t="shared" ref="AL723" si="2110">AL722</f>
        <v>0</v>
      </c>
      <c r="AM723" s="306"/>
    </row>
    <row r="724" spans="1:39" ht="15" hidden="1" outlineLevel="1">
      <c r="A724" s="532"/>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t="30" hidden="1" outlineLevel="1">
      <c r="A725" s="532">
        <v>40</v>
      </c>
      <c r="B725" s="428" t="s">
        <v>132</v>
      </c>
      <c r="C725" s="291" t="s">
        <v>25</v>
      </c>
      <c r="D725" s="295"/>
      <c r="E725" s="295"/>
      <c r="F725" s="295"/>
      <c r="G725" s="295"/>
      <c r="H725" s="295"/>
      <c r="I725" s="295"/>
      <c r="J725" s="295"/>
      <c r="K725" s="295"/>
      <c r="L725" s="295"/>
      <c r="M725" s="295"/>
      <c r="N725" s="295">
        <v>12</v>
      </c>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ht="15" hidden="1" outlineLevel="1">
      <c r="A726" s="532"/>
      <c r="B726" s="294" t="s">
        <v>310</v>
      </c>
      <c r="C726" s="291" t="s">
        <v>163</v>
      </c>
      <c r="D726" s="295"/>
      <c r="E726" s="295"/>
      <c r="F726" s="295"/>
      <c r="G726" s="295"/>
      <c r="H726" s="295"/>
      <c r="I726" s="295"/>
      <c r="J726" s="295"/>
      <c r="K726" s="295"/>
      <c r="L726" s="295"/>
      <c r="M726" s="295"/>
      <c r="N726" s="295">
        <f>N725</f>
        <v>12</v>
      </c>
      <c r="O726" s="295"/>
      <c r="P726" s="295"/>
      <c r="Q726" s="295"/>
      <c r="R726" s="295"/>
      <c r="S726" s="295"/>
      <c r="T726" s="295"/>
      <c r="U726" s="295"/>
      <c r="V726" s="295"/>
      <c r="W726" s="295"/>
      <c r="X726" s="295"/>
      <c r="Y726" s="411">
        <f>Y725</f>
        <v>0</v>
      </c>
      <c r="Z726" s="411">
        <f t="shared" ref="Z726" si="2111">Z725</f>
        <v>0</v>
      </c>
      <c r="AA726" s="411">
        <f t="shared" ref="AA726" si="2112">AA725</f>
        <v>0</v>
      </c>
      <c r="AB726" s="411">
        <f t="shared" ref="AB726" si="2113">AB725</f>
        <v>0</v>
      </c>
      <c r="AC726" s="411">
        <f t="shared" ref="AC726" si="2114">AC725</f>
        <v>0</v>
      </c>
      <c r="AD726" s="411">
        <f t="shared" ref="AD726" si="2115">AD725</f>
        <v>0</v>
      </c>
      <c r="AE726" s="411">
        <f t="shared" ref="AE726" si="2116">AE725</f>
        <v>0</v>
      </c>
      <c r="AF726" s="411">
        <f t="shared" ref="AF726" si="2117">AF725</f>
        <v>0</v>
      </c>
      <c r="AG726" s="411">
        <f t="shared" ref="AG726" si="2118">AG725</f>
        <v>0</v>
      </c>
      <c r="AH726" s="411">
        <f t="shared" ref="AH726" si="2119">AH725</f>
        <v>0</v>
      </c>
      <c r="AI726" s="411">
        <f t="shared" ref="AI726" si="2120">AI725</f>
        <v>0</v>
      </c>
      <c r="AJ726" s="411">
        <f t="shared" ref="AJ726" si="2121">AJ725</f>
        <v>0</v>
      </c>
      <c r="AK726" s="411">
        <f t="shared" ref="AK726" si="2122">AK725</f>
        <v>0</v>
      </c>
      <c r="AL726" s="411">
        <f t="shared" ref="AL726" si="2123">AL725</f>
        <v>0</v>
      </c>
      <c r="AM726" s="306"/>
    </row>
    <row r="727" spans="1:39" ht="15" hidden="1" outlineLevel="1">
      <c r="A727" s="532"/>
      <c r="B727" s="428"/>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45" hidden="1" outlineLevel="1">
      <c r="A728" s="532">
        <v>41</v>
      </c>
      <c r="B728" s="428" t="s">
        <v>133</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6"/>
      <c r="Z728" s="410"/>
      <c r="AA728" s="410"/>
      <c r="AB728" s="410"/>
      <c r="AC728" s="410"/>
      <c r="AD728" s="410"/>
      <c r="AE728" s="410"/>
      <c r="AF728" s="415"/>
      <c r="AG728" s="415"/>
      <c r="AH728" s="415"/>
      <c r="AI728" s="415"/>
      <c r="AJ728" s="415"/>
      <c r="AK728" s="415"/>
      <c r="AL728" s="415"/>
      <c r="AM728" s="296">
        <f>SUM(Y728:AL728)</f>
        <v>0</v>
      </c>
    </row>
    <row r="729" spans="1:39" ht="15" hidden="1" outlineLevel="1">
      <c r="A729" s="532"/>
      <c r="B729" s="294" t="s">
        <v>310</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1">
        <f>Y728</f>
        <v>0</v>
      </c>
      <c r="Z729" s="411">
        <f t="shared" ref="Z729" si="2124">Z728</f>
        <v>0</v>
      </c>
      <c r="AA729" s="411">
        <f t="shared" ref="AA729" si="2125">AA728</f>
        <v>0</v>
      </c>
      <c r="AB729" s="411">
        <f t="shared" ref="AB729" si="2126">AB728</f>
        <v>0</v>
      </c>
      <c r="AC729" s="411">
        <f t="shared" ref="AC729" si="2127">AC728</f>
        <v>0</v>
      </c>
      <c r="AD729" s="411">
        <f t="shared" ref="AD729" si="2128">AD728</f>
        <v>0</v>
      </c>
      <c r="AE729" s="411">
        <f t="shared" ref="AE729" si="2129">AE728</f>
        <v>0</v>
      </c>
      <c r="AF729" s="411">
        <f t="shared" ref="AF729" si="2130">AF728</f>
        <v>0</v>
      </c>
      <c r="AG729" s="411">
        <f t="shared" ref="AG729" si="2131">AG728</f>
        <v>0</v>
      </c>
      <c r="AH729" s="411">
        <f t="shared" ref="AH729" si="2132">AH728</f>
        <v>0</v>
      </c>
      <c r="AI729" s="411">
        <f t="shared" ref="AI729" si="2133">AI728</f>
        <v>0</v>
      </c>
      <c r="AJ729" s="411">
        <f t="shared" ref="AJ729" si="2134">AJ728</f>
        <v>0</v>
      </c>
      <c r="AK729" s="411">
        <f t="shared" ref="AK729" si="2135">AK728</f>
        <v>0</v>
      </c>
      <c r="AL729" s="411">
        <f t="shared" ref="AL729" si="2136">AL728</f>
        <v>0</v>
      </c>
      <c r="AM729" s="306"/>
    </row>
    <row r="730" spans="1:39" ht="15" hidden="1" outlineLevel="1">
      <c r="A730" s="532"/>
      <c r="B730" s="428"/>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2"/>
      <c r="Z730" s="425"/>
      <c r="AA730" s="425"/>
      <c r="AB730" s="425"/>
      <c r="AC730" s="425"/>
      <c r="AD730" s="425"/>
      <c r="AE730" s="425"/>
      <c r="AF730" s="425"/>
      <c r="AG730" s="425"/>
      <c r="AH730" s="425"/>
      <c r="AI730" s="425"/>
      <c r="AJ730" s="425"/>
      <c r="AK730" s="425"/>
      <c r="AL730" s="425"/>
      <c r="AM730" s="306"/>
    </row>
    <row r="731" spans="1:39" ht="30" hidden="1" outlineLevel="1">
      <c r="A731" s="532">
        <v>42</v>
      </c>
      <c r="B731" s="428" t="s">
        <v>134</v>
      </c>
      <c r="C731" s="291" t="s">
        <v>25</v>
      </c>
      <c r="D731" s="295"/>
      <c r="E731" s="295"/>
      <c r="F731" s="295"/>
      <c r="G731" s="295"/>
      <c r="H731" s="295"/>
      <c r="I731" s="295"/>
      <c r="J731" s="295"/>
      <c r="K731" s="295"/>
      <c r="L731" s="295"/>
      <c r="M731" s="295"/>
      <c r="N731" s="291"/>
      <c r="O731" s="295"/>
      <c r="P731" s="295"/>
      <c r="Q731" s="295"/>
      <c r="R731" s="295"/>
      <c r="S731" s="295"/>
      <c r="T731" s="295"/>
      <c r="U731" s="295"/>
      <c r="V731" s="295"/>
      <c r="W731" s="295"/>
      <c r="X731" s="295"/>
      <c r="Y731" s="426"/>
      <c r="Z731" s="410"/>
      <c r="AA731" s="410"/>
      <c r="AB731" s="410"/>
      <c r="AC731" s="410"/>
      <c r="AD731" s="410"/>
      <c r="AE731" s="410"/>
      <c r="AF731" s="415"/>
      <c r="AG731" s="415"/>
      <c r="AH731" s="415"/>
      <c r="AI731" s="415"/>
      <c r="AJ731" s="415"/>
      <c r="AK731" s="415"/>
      <c r="AL731" s="415"/>
      <c r="AM731" s="296">
        <f>SUM(Y731:AL731)</f>
        <v>0</v>
      </c>
    </row>
    <row r="732" spans="1:39" ht="15" hidden="1" outlineLevel="1">
      <c r="A732" s="532"/>
      <c r="B732" s="294" t="s">
        <v>310</v>
      </c>
      <c r="C732" s="291" t="s">
        <v>163</v>
      </c>
      <c r="D732" s="295"/>
      <c r="E732" s="295"/>
      <c r="F732" s="295"/>
      <c r="G732" s="295"/>
      <c r="H732" s="295"/>
      <c r="I732" s="295"/>
      <c r="J732" s="295"/>
      <c r="K732" s="295"/>
      <c r="L732" s="295"/>
      <c r="M732" s="295"/>
      <c r="N732" s="468"/>
      <c r="O732" s="295"/>
      <c r="P732" s="295"/>
      <c r="Q732" s="295"/>
      <c r="R732" s="295"/>
      <c r="S732" s="295"/>
      <c r="T732" s="295"/>
      <c r="U732" s="295"/>
      <c r="V732" s="295"/>
      <c r="W732" s="295"/>
      <c r="X732" s="295"/>
      <c r="Y732" s="411">
        <f>Y731</f>
        <v>0</v>
      </c>
      <c r="Z732" s="411">
        <f t="shared" ref="Z732" si="2137">Z731</f>
        <v>0</v>
      </c>
      <c r="AA732" s="411">
        <f t="shared" ref="AA732" si="2138">AA731</f>
        <v>0</v>
      </c>
      <c r="AB732" s="411">
        <f t="shared" ref="AB732" si="2139">AB731</f>
        <v>0</v>
      </c>
      <c r="AC732" s="411">
        <f t="shared" ref="AC732" si="2140">AC731</f>
        <v>0</v>
      </c>
      <c r="AD732" s="411">
        <f t="shared" ref="AD732" si="2141">AD731</f>
        <v>0</v>
      </c>
      <c r="AE732" s="411">
        <f t="shared" ref="AE732" si="2142">AE731</f>
        <v>0</v>
      </c>
      <c r="AF732" s="411">
        <f t="shared" ref="AF732" si="2143">AF731</f>
        <v>0</v>
      </c>
      <c r="AG732" s="411">
        <f t="shared" ref="AG732" si="2144">AG731</f>
        <v>0</v>
      </c>
      <c r="AH732" s="411">
        <f t="shared" ref="AH732" si="2145">AH731</f>
        <v>0</v>
      </c>
      <c r="AI732" s="411">
        <f t="shared" ref="AI732" si="2146">AI731</f>
        <v>0</v>
      </c>
      <c r="AJ732" s="411">
        <f t="shared" ref="AJ732" si="2147">AJ731</f>
        <v>0</v>
      </c>
      <c r="AK732" s="411">
        <f t="shared" ref="AK732" si="2148">AK731</f>
        <v>0</v>
      </c>
      <c r="AL732" s="411">
        <f t="shared" ref="AL732" si="2149">AL731</f>
        <v>0</v>
      </c>
      <c r="AM732" s="306"/>
    </row>
    <row r="733" spans="1:39" ht="15" hidden="1" outlineLevel="1">
      <c r="A733" s="532"/>
      <c r="B733" s="428"/>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2"/>
      <c r="Z733" s="425"/>
      <c r="AA733" s="425"/>
      <c r="AB733" s="425"/>
      <c r="AC733" s="425"/>
      <c r="AD733" s="425"/>
      <c r="AE733" s="425"/>
      <c r="AF733" s="425"/>
      <c r="AG733" s="425"/>
      <c r="AH733" s="425"/>
      <c r="AI733" s="425"/>
      <c r="AJ733" s="425"/>
      <c r="AK733" s="425"/>
      <c r="AL733" s="425"/>
      <c r="AM733" s="306"/>
    </row>
    <row r="734" spans="1:39" ht="15" hidden="1" outlineLevel="1">
      <c r="A734" s="532">
        <v>43</v>
      </c>
      <c r="B734" s="428" t="s">
        <v>135</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6"/>
      <c r="Z734" s="410"/>
      <c r="AA734" s="410"/>
      <c r="AB734" s="410"/>
      <c r="AC734" s="410"/>
      <c r="AD734" s="410"/>
      <c r="AE734" s="410"/>
      <c r="AF734" s="415"/>
      <c r="AG734" s="415"/>
      <c r="AH734" s="415"/>
      <c r="AI734" s="415"/>
      <c r="AJ734" s="415"/>
      <c r="AK734" s="415"/>
      <c r="AL734" s="415"/>
      <c r="AM734" s="296">
        <f>SUM(Y734:AL734)</f>
        <v>0</v>
      </c>
    </row>
    <row r="735" spans="1:39" ht="15" hidden="1" outlineLevel="1">
      <c r="A735" s="532"/>
      <c r="B735" s="294" t="s">
        <v>310</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1">
        <f>Y734</f>
        <v>0</v>
      </c>
      <c r="Z735" s="411">
        <f t="shared" ref="Z735" si="2150">Z734</f>
        <v>0</v>
      </c>
      <c r="AA735" s="411">
        <f t="shared" ref="AA735" si="2151">AA734</f>
        <v>0</v>
      </c>
      <c r="AB735" s="411">
        <f t="shared" ref="AB735" si="2152">AB734</f>
        <v>0</v>
      </c>
      <c r="AC735" s="411">
        <f t="shared" ref="AC735" si="2153">AC734</f>
        <v>0</v>
      </c>
      <c r="AD735" s="411">
        <f t="shared" ref="AD735" si="2154">AD734</f>
        <v>0</v>
      </c>
      <c r="AE735" s="411">
        <f t="shared" ref="AE735" si="2155">AE734</f>
        <v>0</v>
      </c>
      <c r="AF735" s="411">
        <f t="shared" ref="AF735" si="2156">AF734</f>
        <v>0</v>
      </c>
      <c r="AG735" s="411">
        <f t="shared" ref="AG735" si="2157">AG734</f>
        <v>0</v>
      </c>
      <c r="AH735" s="411">
        <f t="shared" ref="AH735" si="2158">AH734</f>
        <v>0</v>
      </c>
      <c r="AI735" s="411">
        <f t="shared" ref="AI735" si="2159">AI734</f>
        <v>0</v>
      </c>
      <c r="AJ735" s="411">
        <f t="shared" ref="AJ735" si="2160">AJ734</f>
        <v>0</v>
      </c>
      <c r="AK735" s="411">
        <f t="shared" ref="AK735" si="2161">AK734</f>
        <v>0</v>
      </c>
      <c r="AL735" s="411">
        <f t="shared" ref="AL735" si="2162">AL734</f>
        <v>0</v>
      </c>
      <c r="AM735" s="306"/>
    </row>
    <row r="736" spans="1:39" ht="15" hidden="1" outlineLevel="1">
      <c r="A736" s="532"/>
      <c r="B736" s="428"/>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2"/>
      <c r="Z736" s="425"/>
      <c r="AA736" s="425"/>
      <c r="AB736" s="425"/>
      <c r="AC736" s="425"/>
      <c r="AD736" s="425"/>
      <c r="AE736" s="425"/>
      <c r="AF736" s="425"/>
      <c r="AG736" s="425"/>
      <c r="AH736" s="425"/>
      <c r="AI736" s="425"/>
      <c r="AJ736" s="425"/>
      <c r="AK736" s="425"/>
      <c r="AL736" s="425"/>
      <c r="AM736" s="306"/>
    </row>
    <row r="737" spans="1:39" ht="45" hidden="1" outlineLevel="1">
      <c r="A737" s="532">
        <v>44</v>
      </c>
      <c r="B737" s="428" t="s">
        <v>136</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6"/>
      <c r="Z737" s="410"/>
      <c r="AA737" s="410"/>
      <c r="AB737" s="410"/>
      <c r="AC737" s="410"/>
      <c r="AD737" s="410"/>
      <c r="AE737" s="410"/>
      <c r="AF737" s="415"/>
      <c r="AG737" s="415"/>
      <c r="AH737" s="415"/>
      <c r="AI737" s="415"/>
      <c r="AJ737" s="415"/>
      <c r="AK737" s="415"/>
      <c r="AL737" s="415"/>
      <c r="AM737" s="296">
        <f>SUM(Y737:AL737)</f>
        <v>0</v>
      </c>
    </row>
    <row r="738" spans="1:39" ht="15" hidden="1" outlineLevel="1">
      <c r="A738" s="532"/>
      <c r="B738" s="294" t="s">
        <v>310</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1">
        <f>Y737</f>
        <v>0</v>
      </c>
      <c r="Z738" s="411">
        <f t="shared" ref="Z738" si="2163">Z737</f>
        <v>0</v>
      </c>
      <c r="AA738" s="411">
        <f t="shared" ref="AA738" si="2164">AA737</f>
        <v>0</v>
      </c>
      <c r="AB738" s="411">
        <f t="shared" ref="AB738" si="2165">AB737</f>
        <v>0</v>
      </c>
      <c r="AC738" s="411">
        <f t="shared" ref="AC738" si="2166">AC737</f>
        <v>0</v>
      </c>
      <c r="AD738" s="411">
        <f t="shared" ref="AD738" si="2167">AD737</f>
        <v>0</v>
      </c>
      <c r="AE738" s="411">
        <f t="shared" ref="AE738" si="2168">AE737</f>
        <v>0</v>
      </c>
      <c r="AF738" s="411">
        <f t="shared" ref="AF738" si="2169">AF737</f>
        <v>0</v>
      </c>
      <c r="AG738" s="411">
        <f t="shared" ref="AG738" si="2170">AG737</f>
        <v>0</v>
      </c>
      <c r="AH738" s="411">
        <f t="shared" ref="AH738" si="2171">AH737</f>
        <v>0</v>
      </c>
      <c r="AI738" s="411">
        <f t="shared" ref="AI738" si="2172">AI737</f>
        <v>0</v>
      </c>
      <c r="AJ738" s="411">
        <f t="shared" ref="AJ738" si="2173">AJ737</f>
        <v>0</v>
      </c>
      <c r="AK738" s="411">
        <f t="shared" ref="AK738" si="2174">AK737</f>
        <v>0</v>
      </c>
      <c r="AL738" s="411">
        <f t="shared" ref="AL738" si="2175">AL737</f>
        <v>0</v>
      </c>
      <c r="AM738" s="306"/>
    </row>
    <row r="739" spans="1:39" ht="15" hidden="1" outlineLevel="1">
      <c r="A739" s="532"/>
      <c r="B739" s="428"/>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2"/>
      <c r="Z739" s="425"/>
      <c r="AA739" s="425"/>
      <c r="AB739" s="425"/>
      <c r="AC739" s="425"/>
      <c r="AD739" s="425"/>
      <c r="AE739" s="425"/>
      <c r="AF739" s="425"/>
      <c r="AG739" s="425"/>
      <c r="AH739" s="425"/>
      <c r="AI739" s="425"/>
      <c r="AJ739" s="425"/>
      <c r="AK739" s="425"/>
      <c r="AL739" s="425"/>
      <c r="AM739" s="306"/>
    </row>
    <row r="740" spans="1:39" ht="30" hidden="1" outlineLevel="1">
      <c r="A740" s="532">
        <v>45</v>
      </c>
      <c r="B740" s="428" t="s">
        <v>137</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6"/>
      <c r="Z740" s="410"/>
      <c r="AA740" s="410"/>
      <c r="AB740" s="410"/>
      <c r="AC740" s="410"/>
      <c r="AD740" s="410"/>
      <c r="AE740" s="410"/>
      <c r="AF740" s="415"/>
      <c r="AG740" s="415"/>
      <c r="AH740" s="415"/>
      <c r="AI740" s="415"/>
      <c r="AJ740" s="415"/>
      <c r="AK740" s="415"/>
      <c r="AL740" s="415"/>
      <c r="AM740" s="296">
        <f>SUM(Y740:AL740)</f>
        <v>0</v>
      </c>
    </row>
    <row r="741" spans="1:39" ht="15" hidden="1" outlineLevel="1">
      <c r="A741" s="532"/>
      <c r="B741" s="294" t="s">
        <v>310</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1">
        <f>Y740</f>
        <v>0</v>
      </c>
      <c r="Z741" s="411">
        <f t="shared" ref="Z741" si="2176">Z740</f>
        <v>0</v>
      </c>
      <c r="AA741" s="411">
        <f t="shared" ref="AA741" si="2177">AA740</f>
        <v>0</v>
      </c>
      <c r="AB741" s="411">
        <f t="shared" ref="AB741" si="2178">AB740</f>
        <v>0</v>
      </c>
      <c r="AC741" s="411">
        <f t="shared" ref="AC741" si="2179">AC740</f>
        <v>0</v>
      </c>
      <c r="AD741" s="411">
        <f t="shared" ref="AD741" si="2180">AD740</f>
        <v>0</v>
      </c>
      <c r="AE741" s="411">
        <f t="shared" ref="AE741" si="2181">AE740</f>
        <v>0</v>
      </c>
      <c r="AF741" s="411">
        <f t="shared" ref="AF741" si="2182">AF740</f>
        <v>0</v>
      </c>
      <c r="AG741" s="411">
        <f t="shared" ref="AG741" si="2183">AG740</f>
        <v>0</v>
      </c>
      <c r="AH741" s="411">
        <f t="shared" ref="AH741" si="2184">AH740</f>
        <v>0</v>
      </c>
      <c r="AI741" s="411">
        <f t="shared" ref="AI741" si="2185">AI740</f>
        <v>0</v>
      </c>
      <c r="AJ741" s="411">
        <f t="shared" ref="AJ741" si="2186">AJ740</f>
        <v>0</v>
      </c>
      <c r="AK741" s="411">
        <f t="shared" ref="AK741" si="2187">AK740</f>
        <v>0</v>
      </c>
      <c r="AL741" s="411">
        <f t="shared" ref="AL741" si="2188">AL740</f>
        <v>0</v>
      </c>
      <c r="AM741" s="306"/>
    </row>
    <row r="742" spans="1:39" ht="15" hidden="1" outlineLevel="1">
      <c r="A742" s="532"/>
      <c r="B742" s="428"/>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2"/>
      <c r="Z742" s="425"/>
      <c r="AA742" s="425"/>
      <c r="AB742" s="425"/>
      <c r="AC742" s="425"/>
      <c r="AD742" s="425"/>
      <c r="AE742" s="425"/>
      <c r="AF742" s="425"/>
      <c r="AG742" s="425"/>
      <c r="AH742" s="425"/>
      <c r="AI742" s="425"/>
      <c r="AJ742" s="425"/>
      <c r="AK742" s="425"/>
      <c r="AL742" s="425"/>
      <c r="AM742" s="306"/>
    </row>
    <row r="743" spans="1:39" ht="30" hidden="1" outlineLevel="1">
      <c r="A743" s="532">
        <v>46</v>
      </c>
      <c r="B743" s="428" t="s">
        <v>138</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6"/>
      <c r="Z743" s="410"/>
      <c r="AA743" s="410"/>
      <c r="AB743" s="410"/>
      <c r="AC743" s="410"/>
      <c r="AD743" s="410"/>
      <c r="AE743" s="410"/>
      <c r="AF743" s="415"/>
      <c r="AG743" s="415"/>
      <c r="AH743" s="415"/>
      <c r="AI743" s="415"/>
      <c r="AJ743" s="415"/>
      <c r="AK743" s="415"/>
      <c r="AL743" s="415"/>
      <c r="AM743" s="296">
        <f>SUM(Y743:AL743)</f>
        <v>0</v>
      </c>
    </row>
    <row r="744" spans="1:39" ht="15" hidden="1" outlineLevel="1">
      <c r="A744" s="532"/>
      <c r="B744" s="294" t="s">
        <v>310</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1">
        <f>Y743</f>
        <v>0</v>
      </c>
      <c r="Z744" s="411">
        <f t="shared" ref="Z744" si="2189">Z743</f>
        <v>0</v>
      </c>
      <c r="AA744" s="411">
        <f t="shared" ref="AA744" si="2190">AA743</f>
        <v>0</v>
      </c>
      <c r="AB744" s="411">
        <f t="shared" ref="AB744" si="2191">AB743</f>
        <v>0</v>
      </c>
      <c r="AC744" s="411">
        <f t="shared" ref="AC744" si="2192">AC743</f>
        <v>0</v>
      </c>
      <c r="AD744" s="411">
        <f t="shared" ref="AD744" si="2193">AD743</f>
        <v>0</v>
      </c>
      <c r="AE744" s="411">
        <f t="shared" ref="AE744" si="2194">AE743</f>
        <v>0</v>
      </c>
      <c r="AF744" s="411">
        <f t="shared" ref="AF744" si="2195">AF743</f>
        <v>0</v>
      </c>
      <c r="AG744" s="411">
        <f t="shared" ref="AG744" si="2196">AG743</f>
        <v>0</v>
      </c>
      <c r="AH744" s="411">
        <f t="shared" ref="AH744" si="2197">AH743</f>
        <v>0</v>
      </c>
      <c r="AI744" s="411">
        <f t="shared" ref="AI744" si="2198">AI743</f>
        <v>0</v>
      </c>
      <c r="AJ744" s="411">
        <f t="shared" ref="AJ744" si="2199">AJ743</f>
        <v>0</v>
      </c>
      <c r="AK744" s="411">
        <f t="shared" ref="AK744" si="2200">AK743</f>
        <v>0</v>
      </c>
      <c r="AL744" s="411">
        <f t="shared" ref="AL744" si="2201">AL743</f>
        <v>0</v>
      </c>
      <c r="AM744" s="306"/>
    </row>
    <row r="745" spans="1:39" ht="15" hidden="1" outlineLevel="1">
      <c r="A745" s="532"/>
      <c r="B745" s="428"/>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2"/>
      <c r="Z745" s="425"/>
      <c r="AA745" s="425"/>
      <c r="AB745" s="425"/>
      <c r="AC745" s="425"/>
      <c r="AD745" s="425"/>
      <c r="AE745" s="425"/>
      <c r="AF745" s="425"/>
      <c r="AG745" s="425"/>
      <c r="AH745" s="425"/>
      <c r="AI745" s="425"/>
      <c r="AJ745" s="425"/>
      <c r="AK745" s="425"/>
      <c r="AL745" s="425"/>
      <c r="AM745" s="306"/>
    </row>
    <row r="746" spans="1:39" ht="30" hidden="1" outlineLevel="1">
      <c r="A746" s="532">
        <v>47</v>
      </c>
      <c r="B746" s="428" t="s">
        <v>139</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6"/>
      <c r="Z746" s="410"/>
      <c r="AA746" s="410"/>
      <c r="AB746" s="410"/>
      <c r="AC746" s="410"/>
      <c r="AD746" s="410"/>
      <c r="AE746" s="410"/>
      <c r="AF746" s="415"/>
      <c r="AG746" s="415"/>
      <c r="AH746" s="415"/>
      <c r="AI746" s="415"/>
      <c r="AJ746" s="415"/>
      <c r="AK746" s="415"/>
      <c r="AL746" s="415"/>
      <c r="AM746" s="296">
        <f>SUM(Y746:AL746)</f>
        <v>0</v>
      </c>
    </row>
    <row r="747" spans="1:39" ht="15" hidden="1" outlineLevel="1">
      <c r="A747" s="532"/>
      <c r="B747" s="294" t="s">
        <v>310</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1">
        <f>Y746</f>
        <v>0</v>
      </c>
      <c r="Z747" s="411">
        <f t="shared" ref="Z747" si="2202">Z746</f>
        <v>0</v>
      </c>
      <c r="AA747" s="411">
        <f t="shared" ref="AA747" si="2203">AA746</f>
        <v>0</v>
      </c>
      <c r="AB747" s="411">
        <f t="shared" ref="AB747" si="2204">AB746</f>
        <v>0</v>
      </c>
      <c r="AC747" s="411">
        <f t="shared" ref="AC747" si="2205">AC746</f>
        <v>0</v>
      </c>
      <c r="AD747" s="411">
        <f t="shared" ref="AD747" si="2206">AD746</f>
        <v>0</v>
      </c>
      <c r="AE747" s="411">
        <f t="shared" ref="AE747" si="2207">AE746</f>
        <v>0</v>
      </c>
      <c r="AF747" s="411">
        <f t="shared" ref="AF747" si="2208">AF746</f>
        <v>0</v>
      </c>
      <c r="AG747" s="411">
        <f t="shared" ref="AG747" si="2209">AG746</f>
        <v>0</v>
      </c>
      <c r="AH747" s="411">
        <f t="shared" ref="AH747" si="2210">AH746</f>
        <v>0</v>
      </c>
      <c r="AI747" s="411">
        <f t="shared" ref="AI747" si="2211">AI746</f>
        <v>0</v>
      </c>
      <c r="AJ747" s="411">
        <f t="shared" ref="AJ747" si="2212">AJ746</f>
        <v>0</v>
      </c>
      <c r="AK747" s="411">
        <f t="shared" ref="AK747" si="2213">AK746</f>
        <v>0</v>
      </c>
      <c r="AL747" s="411">
        <f t="shared" ref="AL747" si="2214">AL746</f>
        <v>0</v>
      </c>
      <c r="AM747" s="306"/>
    </row>
    <row r="748" spans="1:39" ht="15" hidden="1" outlineLevel="1">
      <c r="A748" s="532"/>
      <c r="B748" s="428"/>
      <c r="C748" s="291"/>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2"/>
      <c r="Z748" s="425"/>
      <c r="AA748" s="425"/>
      <c r="AB748" s="425"/>
      <c r="AC748" s="425"/>
      <c r="AD748" s="425"/>
      <c r="AE748" s="425"/>
      <c r="AF748" s="425"/>
      <c r="AG748" s="425"/>
      <c r="AH748" s="425"/>
      <c r="AI748" s="425"/>
      <c r="AJ748" s="425"/>
      <c r="AK748" s="425"/>
      <c r="AL748" s="425"/>
      <c r="AM748" s="306"/>
    </row>
    <row r="749" spans="1:39" ht="30" hidden="1" outlineLevel="1">
      <c r="A749" s="532">
        <v>48</v>
      </c>
      <c r="B749" s="428" t="s">
        <v>140</v>
      </c>
      <c r="C749" s="291" t="s">
        <v>25</v>
      </c>
      <c r="D749" s="295"/>
      <c r="E749" s="295"/>
      <c r="F749" s="295"/>
      <c r="G749" s="295"/>
      <c r="H749" s="295"/>
      <c r="I749" s="295"/>
      <c r="J749" s="295"/>
      <c r="K749" s="295"/>
      <c r="L749" s="295"/>
      <c r="M749" s="295"/>
      <c r="N749" s="295">
        <v>12</v>
      </c>
      <c r="O749" s="295"/>
      <c r="P749" s="295"/>
      <c r="Q749" s="295"/>
      <c r="R749" s="295"/>
      <c r="S749" s="295"/>
      <c r="T749" s="295"/>
      <c r="U749" s="295"/>
      <c r="V749" s="295"/>
      <c r="W749" s="295"/>
      <c r="X749" s="295"/>
      <c r="Y749" s="426"/>
      <c r="Z749" s="410"/>
      <c r="AA749" s="410"/>
      <c r="AB749" s="410"/>
      <c r="AC749" s="410"/>
      <c r="AD749" s="410"/>
      <c r="AE749" s="410"/>
      <c r="AF749" s="415"/>
      <c r="AG749" s="415"/>
      <c r="AH749" s="415"/>
      <c r="AI749" s="415"/>
      <c r="AJ749" s="415"/>
      <c r="AK749" s="415"/>
      <c r="AL749" s="415"/>
      <c r="AM749" s="296">
        <f>SUM(Y749:AL749)</f>
        <v>0</v>
      </c>
    </row>
    <row r="750" spans="1:39" ht="15" hidden="1" outlineLevel="1">
      <c r="A750" s="532"/>
      <c r="B750" s="294" t="s">
        <v>310</v>
      </c>
      <c r="C750" s="291" t="s">
        <v>163</v>
      </c>
      <c r="D750" s="295"/>
      <c r="E750" s="295"/>
      <c r="F750" s="295"/>
      <c r="G750" s="295"/>
      <c r="H750" s="295"/>
      <c r="I750" s="295"/>
      <c r="J750" s="295"/>
      <c r="K750" s="295"/>
      <c r="L750" s="295"/>
      <c r="M750" s="295"/>
      <c r="N750" s="295">
        <f>N749</f>
        <v>12</v>
      </c>
      <c r="O750" s="295"/>
      <c r="P750" s="295"/>
      <c r="Q750" s="295"/>
      <c r="R750" s="295"/>
      <c r="S750" s="295"/>
      <c r="T750" s="295"/>
      <c r="U750" s="295"/>
      <c r="V750" s="295"/>
      <c r="W750" s="295"/>
      <c r="X750" s="295"/>
      <c r="Y750" s="411">
        <f>Y749</f>
        <v>0</v>
      </c>
      <c r="Z750" s="411">
        <f t="shared" ref="Z750" si="2215">Z749</f>
        <v>0</v>
      </c>
      <c r="AA750" s="411">
        <f t="shared" ref="AA750" si="2216">AA749</f>
        <v>0</v>
      </c>
      <c r="AB750" s="411">
        <f t="shared" ref="AB750" si="2217">AB749</f>
        <v>0</v>
      </c>
      <c r="AC750" s="411">
        <f t="shared" ref="AC750" si="2218">AC749</f>
        <v>0</v>
      </c>
      <c r="AD750" s="411">
        <f t="shared" ref="AD750" si="2219">AD749</f>
        <v>0</v>
      </c>
      <c r="AE750" s="411">
        <f t="shared" ref="AE750" si="2220">AE749</f>
        <v>0</v>
      </c>
      <c r="AF750" s="411">
        <f t="shared" ref="AF750" si="2221">AF749</f>
        <v>0</v>
      </c>
      <c r="AG750" s="411">
        <f t="shared" ref="AG750" si="2222">AG749</f>
        <v>0</v>
      </c>
      <c r="AH750" s="411">
        <f t="shared" ref="AH750" si="2223">AH749</f>
        <v>0</v>
      </c>
      <c r="AI750" s="411">
        <f t="shared" ref="AI750" si="2224">AI749</f>
        <v>0</v>
      </c>
      <c r="AJ750" s="411">
        <f t="shared" ref="AJ750" si="2225">AJ749</f>
        <v>0</v>
      </c>
      <c r="AK750" s="411">
        <f t="shared" ref="AK750" si="2226">AK749</f>
        <v>0</v>
      </c>
      <c r="AL750" s="411">
        <f t="shared" ref="AL750" si="2227">AL749</f>
        <v>0</v>
      </c>
      <c r="AM750" s="306"/>
    </row>
    <row r="751" spans="1:39" ht="15" hidden="1" outlineLevel="1">
      <c r="A751" s="532"/>
      <c r="B751" s="428"/>
      <c r="C751" s="291"/>
      <c r="D751" s="291"/>
      <c r="E751" s="291"/>
      <c r="F751" s="291"/>
      <c r="G751" s="291"/>
      <c r="H751" s="291"/>
      <c r="I751" s="291"/>
      <c r="J751" s="291"/>
      <c r="K751" s="291"/>
      <c r="L751" s="291"/>
      <c r="M751" s="291"/>
      <c r="N751" s="291"/>
      <c r="O751" s="291"/>
      <c r="P751" s="291"/>
      <c r="Q751" s="291"/>
      <c r="R751" s="291"/>
      <c r="S751" s="291"/>
      <c r="T751" s="291"/>
      <c r="U751" s="291"/>
      <c r="V751" s="291"/>
      <c r="W751" s="291"/>
      <c r="X751" s="291"/>
      <c r="Y751" s="412"/>
      <c r="Z751" s="425"/>
      <c r="AA751" s="425"/>
      <c r="AB751" s="425"/>
      <c r="AC751" s="425"/>
      <c r="AD751" s="425"/>
      <c r="AE751" s="425"/>
      <c r="AF751" s="425"/>
      <c r="AG751" s="425"/>
      <c r="AH751" s="425"/>
      <c r="AI751" s="425"/>
      <c r="AJ751" s="425"/>
      <c r="AK751" s="425"/>
      <c r="AL751" s="425"/>
      <c r="AM751" s="306"/>
    </row>
    <row r="752" spans="1:39" ht="30" hidden="1" outlineLevel="1">
      <c r="A752" s="532">
        <v>49</v>
      </c>
      <c r="B752" s="428" t="s">
        <v>141</v>
      </c>
      <c r="C752" s="291" t="s">
        <v>25</v>
      </c>
      <c r="D752" s="295"/>
      <c r="E752" s="295"/>
      <c r="F752" s="295"/>
      <c r="G752" s="295"/>
      <c r="H752" s="295"/>
      <c r="I752" s="295"/>
      <c r="J752" s="295"/>
      <c r="K752" s="295"/>
      <c r="L752" s="295"/>
      <c r="M752" s="295"/>
      <c r="N752" s="295">
        <v>12</v>
      </c>
      <c r="O752" s="295"/>
      <c r="P752" s="295"/>
      <c r="Q752" s="295"/>
      <c r="R752" s="295"/>
      <c r="S752" s="295"/>
      <c r="T752" s="295"/>
      <c r="U752" s="295"/>
      <c r="V752" s="295"/>
      <c r="W752" s="295"/>
      <c r="X752" s="295"/>
      <c r="Y752" s="426"/>
      <c r="Z752" s="410"/>
      <c r="AA752" s="410"/>
      <c r="AB752" s="410"/>
      <c r="AC752" s="410"/>
      <c r="AD752" s="410"/>
      <c r="AE752" s="410"/>
      <c r="AF752" s="415"/>
      <c r="AG752" s="415"/>
      <c r="AH752" s="415"/>
      <c r="AI752" s="415"/>
      <c r="AJ752" s="415"/>
      <c r="AK752" s="415"/>
      <c r="AL752" s="415"/>
      <c r="AM752" s="296">
        <f>SUM(Y752:AL752)</f>
        <v>0</v>
      </c>
    </row>
    <row r="753" spans="1:40" ht="15" hidden="1" outlineLevel="1">
      <c r="A753" s="532"/>
      <c r="B753" s="294" t="s">
        <v>310</v>
      </c>
      <c r="C753" s="291" t="s">
        <v>163</v>
      </c>
      <c r="D753" s="295"/>
      <c r="E753" s="295"/>
      <c r="F753" s="295"/>
      <c r="G753" s="295"/>
      <c r="H753" s="295"/>
      <c r="I753" s="295"/>
      <c r="J753" s="295"/>
      <c r="K753" s="295"/>
      <c r="L753" s="295"/>
      <c r="M753" s="295"/>
      <c r="N753" s="295">
        <f>N752</f>
        <v>12</v>
      </c>
      <c r="O753" s="295"/>
      <c r="P753" s="295"/>
      <c r="Q753" s="295"/>
      <c r="R753" s="295"/>
      <c r="S753" s="295"/>
      <c r="T753" s="295"/>
      <c r="U753" s="295"/>
      <c r="V753" s="295"/>
      <c r="W753" s="295"/>
      <c r="X753" s="295"/>
      <c r="Y753" s="411">
        <f>Y752</f>
        <v>0</v>
      </c>
      <c r="Z753" s="411">
        <f t="shared" ref="Z753" si="2228">Z752</f>
        <v>0</v>
      </c>
      <c r="AA753" s="411">
        <f t="shared" ref="AA753" si="2229">AA752</f>
        <v>0</v>
      </c>
      <c r="AB753" s="411">
        <f t="shared" ref="AB753" si="2230">AB752</f>
        <v>0</v>
      </c>
      <c r="AC753" s="411">
        <f t="shared" ref="AC753" si="2231">AC752</f>
        <v>0</v>
      </c>
      <c r="AD753" s="411">
        <f t="shared" ref="AD753" si="2232">AD752</f>
        <v>0</v>
      </c>
      <c r="AE753" s="411">
        <f t="shared" ref="AE753" si="2233">AE752</f>
        <v>0</v>
      </c>
      <c r="AF753" s="411">
        <f t="shared" ref="AF753" si="2234">AF752</f>
        <v>0</v>
      </c>
      <c r="AG753" s="411">
        <f t="shared" ref="AG753" si="2235">AG752</f>
        <v>0</v>
      </c>
      <c r="AH753" s="411">
        <f t="shared" ref="AH753" si="2236">AH752</f>
        <v>0</v>
      </c>
      <c r="AI753" s="411">
        <f t="shared" ref="AI753" si="2237">AI752</f>
        <v>0</v>
      </c>
      <c r="AJ753" s="411">
        <f t="shared" ref="AJ753" si="2238">AJ752</f>
        <v>0</v>
      </c>
      <c r="AK753" s="411">
        <f t="shared" ref="AK753" si="2239">AK752</f>
        <v>0</v>
      </c>
      <c r="AL753" s="411">
        <f t="shared" ref="AL753" si="2240">AL752</f>
        <v>0</v>
      </c>
      <c r="AM753" s="306"/>
    </row>
    <row r="754" spans="1:40" ht="15" outlineLevel="1">
      <c r="A754" s="532"/>
      <c r="B754" s="294"/>
      <c r="C754" s="305"/>
      <c r="D754" s="291"/>
      <c r="E754" s="291"/>
      <c r="F754" s="291"/>
      <c r="G754" s="291"/>
      <c r="H754" s="291"/>
      <c r="I754" s="291"/>
      <c r="J754" s="291"/>
      <c r="K754" s="291"/>
      <c r="L754" s="291"/>
      <c r="M754" s="291"/>
      <c r="N754" s="291"/>
      <c r="O754" s="291"/>
      <c r="P754" s="291"/>
      <c r="Q754" s="291"/>
      <c r="R754" s="291"/>
      <c r="S754" s="291"/>
      <c r="T754" s="291"/>
      <c r="U754" s="291"/>
      <c r="V754" s="291"/>
      <c r="W754" s="291"/>
      <c r="X754" s="291"/>
      <c r="Y754" s="412"/>
      <c r="Z754" s="412"/>
      <c r="AA754" s="412"/>
      <c r="AB754" s="412"/>
      <c r="AC754" s="412"/>
      <c r="AD754" s="412"/>
      <c r="AE754" s="412"/>
      <c r="AF754" s="412"/>
      <c r="AG754" s="412"/>
      <c r="AH754" s="412"/>
      <c r="AI754" s="412"/>
      <c r="AJ754" s="412"/>
      <c r="AK754" s="412"/>
      <c r="AL754" s="412"/>
      <c r="AM754" s="306"/>
    </row>
    <row r="755" spans="1:40" ht="15.6">
      <c r="B755" s="327" t="s">
        <v>311</v>
      </c>
      <c r="C755" s="329"/>
      <c r="D755" s="329">
        <f>SUM(D597:D753)</f>
        <v>2749197.5020935256</v>
      </c>
      <c r="E755" s="329"/>
      <c r="F755" s="329"/>
      <c r="G755" s="329"/>
      <c r="H755" s="329"/>
      <c r="I755" s="329"/>
      <c r="J755" s="329"/>
      <c r="K755" s="329"/>
      <c r="L755" s="329"/>
      <c r="M755" s="329"/>
      <c r="N755" s="329"/>
      <c r="O755" s="329">
        <f>SUM(O597:O753)</f>
        <v>554.98942383613894</v>
      </c>
      <c r="P755" s="329"/>
      <c r="Q755" s="329"/>
      <c r="R755" s="329"/>
      <c r="S755" s="329"/>
      <c r="T755" s="329"/>
      <c r="U755" s="329"/>
      <c r="V755" s="329"/>
      <c r="W755" s="329"/>
      <c r="X755" s="329"/>
      <c r="Y755" s="329">
        <f>IF(Y595="kWh",SUMPRODUCT(D597:D753,Y597:Y753))</f>
        <v>681197</v>
      </c>
      <c r="Z755" s="329">
        <f>IF(Z595="kWh",SUMPRODUCT(D597:D753,Z597:Z753))</f>
        <v>908476.98846217326</v>
      </c>
      <c r="AA755" s="329">
        <f>IF(AA595="kw",SUMPRODUCT(N597:N753,O597:O753,AA597:AA753),SUMPRODUCT(D597:D753,AA597:AA753))</f>
        <v>2622.3372360455628</v>
      </c>
      <c r="AB755" s="329">
        <f>IF(AB595="kw",SUMPRODUCT(N597:N753,O597:O753,AB597:AB753),SUMPRODUCT(D597:D753,AB597:AB753))</f>
        <v>581.10146625527557</v>
      </c>
      <c r="AC755" s="329">
        <f>IF(AC595="kw",SUMPRODUCT(N597:N753,O597:O753,AC597:AC753),SUMPRODUCT(D597:D753,AC597:AC753))</f>
        <v>410.74783808909916</v>
      </c>
      <c r="AD755" s="329">
        <f>IF(AD595="kw",SUMPRODUCT(N597:N753,O597:O753,AD597:AD753),SUMPRODUCT(D597:D753,AD597:AD753))</f>
        <v>0</v>
      </c>
      <c r="AE755" s="329">
        <f>IF(AE595="kw",SUMPRODUCT(N597:N753,O597:O753,AE597:AE753),SUMPRODUCT(D597:D753,AE597:AE753))</f>
        <v>0</v>
      </c>
      <c r="AF755" s="329">
        <f>IF(AF595="kw",SUMPRODUCT(N597:N753,O597:O753,AF597:AF753),SUMPRODUCT(D597:D753,AF597:AF753))</f>
        <v>0</v>
      </c>
      <c r="AG755" s="754">
        <f>'8.  Streetlighting'!F192</f>
        <v>133.80219599999992</v>
      </c>
      <c r="AH755" s="329">
        <f>IF(AH595="kw",SUMPRODUCT(N597:N753,O597:O753,AH597:AH753),SUMPRODUCT(D597:D753,AH597:AH753))</f>
        <v>0</v>
      </c>
      <c r="AI755" s="329">
        <f>IF(AI595="kw",SUMPRODUCT(N597:N753,O597:O753,AI597:AI753),SUMPRODUCT(D597:D753,AI597:AI753))</f>
        <v>0</v>
      </c>
      <c r="AJ755" s="329">
        <f>IF(AJ595="kw",SUMPRODUCT(N597:N753,O597:O753,AJ597:AJ753),SUMPRODUCT(D597:D753,AJ597:AJ753))</f>
        <v>0</v>
      </c>
      <c r="AK755" s="329">
        <f>IF(AK595="kw",SUMPRODUCT(N597:N753,O597:O753,AK597:AK753),SUMPRODUCT(D597:D753,AK597:AK753))</f>
        <v>0</v>
      </c>
      <c r="AL755" s="329">
        <f>IF(AL595="kw",SUMPRODUCT(N597:N753,O597:O753,AL597:AL753),SUMPRODUCT(D597:D753,AL597:AL753))</f>
        <v>0</v>
      </c>
      <c r="AM755" s="330"/>
    </row>
    <row r="756" spans="1:40" ht="15.6">
      <c r="B756" s="391" t="s">
        <v>312</v>
      </c>
      <c r="C756" s="392"/>
      <c r="D756" s="392"/>
      <c r="E756" s="392"/>
      <c r="F756" s="392"/>
      <c r="G756" s="392"/>
      <c r="H756" s="392"/>
      <c r="I756" s="392"/>
      <c r="J756" s="392"/>
      <c r="K756" s="392"/>
      <c r="L756" s="392"/>
      <c r="M756" s="392"/>
      <c r="N756" s="392"/>
      <c r="O756" s="392"/>
      <c r="P756" s="392"/>
      <c r="Q756" s="392"/>
      <c r="R756" s="392"/>
      <c r="S756" s="392"/>
      <c r="T756" s="392"/>
      <c r="U756" s="392"/>
      <c r="V756" s="392"/>
      <c r="W756" s="392"/>
      <c r="X756" s="392"/>
      <c r="Y756" s="392">
        <f>HLOOKUP(Y404,'2. LRAMVA Threshold'!$B$42:$Q$53,10,FALSE)</f>
        <v>1716960</v>
      </c>
      <c r="Z756" s="392">
        <f>HLOOKUP(Z404,'2. LRAMVA Threshold'!$B$42:$Q$53,10,FALSE)</f>
        <v>1712889</v>
      </c>
      <c r="AA756" s="392">
        <f>HLOOKUP(AA404,'2. LRAMVA Threshold'!$B$42:$Q$53,10,FALSE)</f>
        <v>6608</v>
      </c>
      <c r="AB756" s="392">
        <f>HLOOKUP(AB404,'2. LRAMVA Threshold'!$B$42:$Q$53,10,FALSE)</f>
        <v>1675</v>
      </c>
      <c r="AC756" s="392">
        <f>HLOOKUP(AC404,'2. LRAMVA Threshold'!$B$42:$Q$53,10,FALSE)</f>
        <v>5795</v>
      </c>
      <c r="AD756" s="392">
        <f>HLOOKUP(AD404,'2. LRAMVA Threshold'!$B$42:$Q$53,10,FALSE)</f>
        <v>0</v>
      </c>
      <c r="AE756" s="392">
        <f>HLOOKUP(AE404,'2. LRAMVA Threshold'!$B$42:$Q$53,10,FALSE)</f>
        <v>0</v>
      </c>
      <c r="AF756" s="392">
        <f>HLOOKUP(AF404,'2. LRAMVA Threshold'!$B$42:$Q$53,10,FALSE)</f>
        <v>0</v>
      </c>
      <c r="AG756" s="392">
        <f>HLOOKUP(AG404,'2. LRAMVA Threshold'!$B$42:$Q$53,10,FALSE)</f>
        <v>0</v>
      </c>
      <c r="AH756" s="392">
        <f>HLOOKUP(AH404,'2. LRAMVA Threshold'!$B$42:$Q$53,10,FALSE)</f>
        <v>0</v>
      </c>
      <c r="AI756" s="392">
        <f>HLOOKUP(AI404,'2. LRAMVA Threshold'!$B$42:$Q$53,10,FALSE)</f>
        <v>0</v>
      </c>
      <c r="AJ756" s="392">
        <f>HLOOKUP(AJ404,'2. LRAMVA Threshold'!$B$42:$Q$53,10,FALSE)</f>
        <v>0</v>
      </c>
      <c r="AK756" s="392">
        <f>HLOOKUP(AK404,'2. LRAMVA Threshold'!$B$42:$Q$53,10,FALSE)</f>
        <v>0</v>
      </c>
      <c r="AL756" s="392">
        <f>HLOOKUP(AL404,'2. LRAMVA Threshold'!$B$42:$Q$53,10,FALSE)</f>
        <v>0</v>
      </c>
      <c r="AM756" s="442"/>
    </row>
    <row r="757" spans="1:40" ht="15">
      <c r="B757" s="394"/>
      <c r="C757" s="432"/>
      <c r="D757" s="433"/>
      <c r="E757" s="433"/>
      <c r="F757" s="433"/>
      <c r="G757" s="433"/>
      <c r="H757" s="433"/>
      <c r="I757" s="433"/>
      <c r="J757" s="433"/>
      <c r="K757" s="433"/>
      <c r="L757" s="433"/>
      <c r="M757" s="433"/>
      <c r="N757" s="433"/>
      <c r="O757" s="434"/>
      <c r="P757" s="433"/>
      <c r="Q757" s="433"/>
      <c r="R757" s="433"/>
      <c r="S757" s="435"/>
      <c r="T757" s="435"/>
      <c r="U757" s="435"/>
      <c r="V757" s="435"/>
      <c r="W757" s="433"/>
      <c r="X757" s="433"/>
      <c r="Y757" s="436"/>
      <c r="Z757" s="436"/>
      <c r="AA757" s="436"/>
      <c r="AB757" s="436"/>
      <c r="AC757" s="436"/>
      <c r="AD757" s="436"/>
      <c r="AE757" s="436"/>
      <c r="AF757" s="399"/>
      <c r="AG757" s="399"/>
      <c r="AH757" s="399"/>
      <c r="AI757" s="399"/>
      <c r="AJ757" s="399"/>
      <c r="AK757" s="399"/>
      <c r="AL757" s="399"/>
      <c r="AM757" s="400"/>
    </row>
    <row r="758" spans="1:40" ht="15">
      <c r="B758" s="324" t="s">
        <v>313</v>
      </c>
      <c r="C758" s="338"/>
      <c r="D758" s="338"/>
      <c r="E758" s="376"/>
      <c r="F758" s="376"/>
      <c r="G758" s="376"/>
      <c r="H758" s="376"/>
      <c r="I758" s="376"/>
      <c r="J758" s="376"/>
      <c r="K758" s="376"/>
      <c r="L758" s="376"/>
      <c r="M758" s="376"/>
      <c r="N758" s="376"/>
      <c r="O758" s="291"/>
      <c r="P758" s="340"/>
      <c r="Q758" s="340"/>
      <c r="R758" s="340"/>
      <c r="S758" s="339"/>
      <c r="T758" s="339"/>
      <c r="U758" s="339"/>
      <c r="V758" s="339"/>
      <c r="W758" s="340"/>
      <c r="X758" s="340"/>
      <c r="Y758" s="341">
        <f>HLOOKUP(Y$35,'3.  Distribution Rates'!$C$122:$P$133,10,FALSE)</f>
        <v>6.4999999999999997E-3</v>
      </c>
      <c r="Z758" s="341">
        <f>HLOOKUP(Z$35,'3.  Distribution Rates'!$C$122:$P$133,10,FALSE)</f>
        <v>1.4200000000000001E-2</v>
      </c>
      <c r="AA758" s="341">
        <f>HLOOKUP(AA$35,'3.  Distribution Rates'!$C$122:$P$133,10,FALSE)</f>
        <v>3.0270999999999999</v>
      </c>
      <c r="AB758" s="341">
        <f>HLOOKUP(AB$35,'3.  Distribution Rates'!$C$122:$P$133,10,FALSE)</f>
        <v>2.4359999999999999</v>
      </c>
      <c r="AC758" s="341">
        <f>HLOOKUP(AC$35,'3.  Distribution Rates'!$C$122:$P$133,10,FALSE)</f>
        <v>1.8809</v>
      </c>
      <c r="AD758" s="341">
        <f>HLOOKUP(AD$35,'3.  Distribution Rates'!$C$122:$P$133,10,FALSE)</f>
        <v>3.2919999999999998</v>
      </c>
      <c r="AE758" s="341">
        <f>HLOOKUP(AE$35,'3.  Distribution Rates'!$C$122:$P$133,10,FALSE)</f>
        <v>8.8200000000000001E-2</v>
      </c>
      <c r="AF758" s="341">
        <f>HLOOKUP(AF$35,'3.  Distribution Rates'!$C$122:$P$133,10,FALSE)</f>
        <v>5.2884000000000002</v>
      </c>
      <c r="AG758" s="341">
        <f>HLOOKUP(AG$35,'3.  Distribution Rates'!$C$122:$P$133,10,FALSE)</f>
        <v>22.2851</v>
      </c>
      <c r="AH758" s="341">
        <f>HLOOKUP(AH$35,'3.  Distribution Rates'!$C$122:$P$133,10,FALSE)</f>
        <v>0</v>
      </c>
      <c r="AI758" s="341">
        <f>HLOOKUP(AI$35,'3.  Distribution Rates'!$C$122:$P$133,10,FALSE)</f>
        <v>0</v>
      </c>
      <c r="AJ758" s="341">
        <f>HLOOKUP(AJ$35,'3.  Distribution Rates'!$C$122:$P$133,10,FALSE)</f>
        <v>0</v>
      </c>
      <c r="AK758" s="341">
        <f>HLOOKUP(AK$35,'3.  Distribution Rates'!$C$122:$P$133,10,FALSE)</f>
        <v>0</v>
      </c>
      <c r="AL758" s="341">
        <f>HLOOKUP(AL$35,'3.  Distribution Rates'!$C$122:$P$133,10,FALSE)</f>
        <v>0</v>
      </c>
      <c r="AM758" s="348"/>
      <c r="AN758" s="443"/>
    </row>
    <row r="759" spans="1:40" ht="15">
      <c r="B759" s="324" t="s">
        <v>314</v>
      </c>
      <c r="C759" s="345"/>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8">
        <f>'4.  2011-2014 LRAM'!Y141*Y758</f>
        <v>0</v>
      </c>
      <c r="Z759" s="378">
        <f>'4.  2011-2014 LRAM'!Z141*Z758</f>
        <v>0</v>
      </c>
      <c r="AA759" s="378">
        <f>'4.  2011-2014 LRAM'!AA141*AA758</f>
        <v>0</v>
      </c>
      <c r="AB759" s="378">
        <f>'4.  2011-2014 LRAM'!AB141*AB758</f>
        <v>0</v>
      </c>
      <c r="AC759" s="378">
        <f>'4.  2011-2014 LRAM'!AC141*AC758</f>
        <v>0</v>
      </c>
      <c r="AD759" s="378">
        <f>'4.  2011-2014 LRAM'!AD141*AD758</f>
        <v>0</v>
      </c>
      <c r="AE759" s="378">
        <f>'4.  2011-2014 LRAM'!AE141*AE758</f>
        <v>0</v>
      </c>
      <c r="AF759" s="378">
        <f>'4.  2011-2014 LRAM'!AF141*AF758</f>
        <v>0</v>
      </c>
      <c r="AG759" s="378">
        <f>'4.  2011-2014 LRAM'!AG141*AG758</f>
        <v>0</v>
      </c>
      <c r="AH759" s="378">
        <f>'4.  2011-2014 LRAM'!AH141*AH758</f>
        <v>0</v>
      </c>
      <c r="AI759" s="378">
        <f>'4.  2011-2014 LRAM'!AI141*AI758</f>
        <v>0</v>
      </c>
      <c r="AJ759" s="378">
        <f>'4.  2011-2014 LRAM'!AJ141*AJ758</f>
        <v>0</v>
      </c>
      <c r="AK759" s="378">
        <f>'4.  2011-2014 LRAM'!AK141*AK758</f>
        <v>0</v>
      </c>
      <c r="AL759" s="378">
        <f>'4.  2011-2014 LRAM'!AL141*AL758</f>
        <v>0</v>
      </c>
      <c r="AM759" s="629">
        <f t="shared" ref="AM759:AM766" si="2241">SUM(Y759:AL759)</f>
        <v>0</v>
      </c>
      <c r="AN759" s="443"/>
    </row>
    <row r="760" spans="1:40" ht="15">
      <c r="B760" s="324" t="s">
        <v>315</v>
      </c>
      <c r="C760" s="345"/>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8">
        <f>'4.  2011-2014 LRAM'!Y272*Y758</f>
        <v>0</v>
      </c>
      <c r="Z760" s="378">
        <f>'4.  2011-2014 LRAM'!Z272*Z758</f>
        <v>0</v>
      </c>
      <c r="AA760" s="378">
        <f>'4.  2011-2014 LRAM'!AA272*AA758</f>
        <v>0</v>
      </c>
      <c r="AB760" s="378">
        <f>'4.  2011-2014 LRAM'!AB272*AB758</f>
        <v>0</v>
      </c>
      <c r="AC760" s="378">
        <f>'4.  2011-2014 LRAM'!AC272*AC758</f>
        <v>0</v>
      </c>
      <c r="AD760" s="378">
        <f>'4.  2011-2014 LRAM'!AD272*AD758</f>
        <v>0</v>
      </c>
      <c r="AE760" s="378">
        <f>'4.  2011-2014 LRAM'!AE272*AE758</f>
        <v>0</v>
      </c>
      <c r="AF760" s="378">
        <f>'4.  2011-2014 LRAM'!AF272*AF758</f>
        <v>0</v>
      </c>
      <c r="AG760" s="378">
        <f>'4.  2011-2014 LRAM'!AG272*AG758</f>
        <v>0</v>
      </c>
      <c r="AH760" s="378">
        <f>'4.  2011-2014 LRAM'!AH272*AH758</f>
        <v>0</v>
      </c>
      <c r="AI760" s="378">
        <f>'4.  2011-2014 LRAM'!AI272*AI758</f>
        <v>0</v>
      </c>
      <c r="AJ760" s="378">
        <f>'4.  2011-2014 LRAM'!AJ272*AJ758</f>
        <v>0</v>
      </c>
      <c r="AK760" s="378">
        <f>'4.  2011-2014 LRAM'!AK272*AK758</f>
        <v>0</v>
      </c>
      <c r="AL760" s="378">
        <f>'4.  2011-2014 LRAM'!AL272*AL758</f>
        <v>0</v>
      </c>
      <c r="AM760" s="629">
        <f t="shared" si="2241"/>
        <v>0</v>
      </c>
      <c r="AN760" s="443"/>
    </row>
    <row r="761" spans="1:40" ht="15">
      <c r="B761" s="324" t="s">
        <v>316</v>
      </c>
      <c r="C761" s="345"/>
      <c r="D761" s="309"/>
      <c r="E761" s="279"/>
      <c r="F761" s="279"/>
      <c r="G761" s="279"/>
      <c r="H761" s="279"/>
      <c r="I761" s="279"/>
      <c r="J761" s="279"/>
      <c r="K761" s="279"/>
      <c r="L761" s="279"/>
      <c r="M761" s="279"/>
      <c r="N761" s="279"/>
      <c r="O761" s="291"/>
      <c r="P761" s="279"/>
      <c r="Q761" s="279"/>
      <c r="R761" s="279"/>
      <c r="S761" s="309"/>
      <c r="T761" s="309"/>
      <c r="U761" s="309"/>
      <c r="V761" s="309"/>
      <c r="W761" s="279"/>
      <c r="X761" s="279"/>
      <c r="Y761" s="378">
        <f>'4.  2011-2014 LRAM'!Y402*Y758</f>
        <v>0</v>
      </c>
      <c r="Z761" s="378">
        <f>'4.  2011-2014 LRAM'!Z402*Z758</f>
        <v>0</v>
      </c>
      <c r="AA761" s="378">
        <f>'4.  2011-2014 LRAM'!AA402*AA758</f>
        <v>0</v>
      </c>
      <c r="AB761" s="378">
        <f>'4.  2011-2014 LRAM'!AB402*AB758</f>
        <v>0</v>
      </c>
      <c r="AC761" s="378">
        <f>'4.  2011-2014 LRAM'!AC402*AC758</f>
        <v>0</v>
      </c>
      <c r="AD761" s="378">
        <f>'4.  2011-2014 LRAM'!AD402*AD758</f>
        <v>0</v>
      </c>
      <c r="AE761" s="378">
        <f>'4.  2011-2014 LRAM'!AE402*AE758</f>
        <v>0</v>
      </c>
      <c r="AF761" s="378">
        <f>'4.  2011-2014 LRAM'!AF402*AF758</f>
        <v>0</v>
      </c>
      <c r="AG761" s="378">
        <f>'4.  2011-2014 LRAM'!AG402*AG758</f>
        <v>0</v>
      </c>
      <c r="AH761" s="378">
        <f>'4.  2011-2014 LRAM'!AH402*AH758</f>
        <v>0</v>
      </c>
      <c r="AI761" s="378">
        <f>'4.  2011-2014 LRAM'!AI402*AI758</f>
        <v>0</v>
      </c>
      <c r="AJ761" s="378">
        <f>'4.  2011-2014 LRAM'!AJ402*AJ758</f>
        <v>0</v>
      </c>
      <c r="AK761" s="378">
        <f>'4.  2011-2014 LRAM'!AK402*AK758</f>
        <v>0</v>
      </c>
      <c r="AL761" s="378">
        <f>'4.  2011-2014 LRAM'!AL402*AL758</f>
        <v>0</v>
      </c>
      <c r="AM761" s="629">
        <f t="shared" si="2241"/>
        <v>0</v>
      </c>
      <c r="AN761" s="443"/>
    </row>
    <row r="762" spans="1:40" ht="15">
      <c r="B762" s="324" t="s">
        <v>317</v>
      </c>
      <c r="C762" s="345"/>
      <c r="D762" s="309"/>
      <c r="E762" s="279"/>
      <c r="F762" s="279"/>
      <c r="G762" s="279"/>
      <c r="H762" s="279"/>
      <c r="I762" s="279"/>
      <c r="J762" s="279"/>
      <c r="K762" s="279"/>
      <c r="L762" s="279"/>
      <c r="M762" s="279"/>
      <c r="N762" s="279"/>
      <c r="O762" s="291"/>
      <c r="P762" s="279"/>
      <c r="Q762" s="279"/>
      <c r="R762" s="279"/>
      <c r="S762" s="309"/>
      <c r="T762" s="309"/>
      <c r="U762" s="309"/>
      <c r="V762" s="309"/>
      <c r="W762" s="279"/>
      <c r="X762" s="279"/>
      <c r="Y762" s="378">
        <f>'4.  2011-2014 LRAM'!Y533*Y758</f>
        <v>0</v>
      </c>
      <c r="Z762" s="378">
        <f>'4.  2011-2014 LRAM'!Z533*Z758</f>
        <v>0</v>
      </c>
      <c r="AA762" s="378">
        <f>'4.  2011-2014 LRAM'!AA533*AA758</f>
        <v>0</v>
      </c>
      <c r="AB762" s="378">
        <f>'4.  2011-2014 LRAM'!AB533*AB758</f>
        <v>0</v>
      </c>
      <c r="AC762" s="378">
        <f>'4.  2011-2014 LRAM'!AC533*AC758</f>
        <v>0</v>
      </c>
      <c r="AD762" s="378">
        <f>'4.  2011-2014 LRAM'!AD533*AD758</f>
        <v>0</v>
      </c>
      <c r="AE762" s="378">
        <f>'4.  2011-2014 LRAM'!AE533*AE758</f>
        <v>0</v>
      </c>
      <c r="AF762" s="378">
        <f>'4.  2011-2014 LRAM'!AF533*AF758</f>
        <v>0</v>
      </c>
      <c r="AG762" s="378">
        <f>'4.  2011-2014 LRAM'!AG533*AG758</f>
        <v>0</v>
      </c>
      <c r="AH762" s="378">
        <f>'4.  2011-2014 LRAM'!AH533*AH758</f>
        <v>0</v>
      </c>
      <c r="AI762" s="378">
        <f>'4.  2011-2014 LRAM'!AI533*AI758</f>
        <v>0</v>
      </c>
      <c r="AJ762" s="378">
        <f>'4.  2011-2014 LRAM'!AJ533*AJ758</f>
        <v>0</v>
      </c>
      <c r="AK762" s="378">
        <f>'4.  2011-2014 LRAM'!AK533*AK758</f>
        <v>0</v>
      </c>
      <c r="AL762" s="378">
        <f>'4.  2011-2014 LRAM'!AL533*AL758</f>
        <v>0</v>
      </c>
      <c r="AM762" s="629">
        <f t="shared" si="2241"/>
        <v>0</v>
      </c>
      <c r="AN762" s="443"/>
    </row>
    <row r="763" spans="1:40" ht="15">
      <c r="B763" s="324" t="s">
        <v>318</v>
      </c>
      <c r="C763" s="345"/>
      <c r="D763" s="309"/>
      <c r="E763" s="279"/>
      <c r="F763" s="279"/>
      <c r="G763" s="279"/>
      <c r="H763" s="279"/>
      <c r="I763" s="279"/>
      <c r="J763" s="279"/>
      <c r="K763" s="279"/>
      <c r="L763" s="279"/>
      <c r="M763" s="279"/>
      <c r="N763" s="279"/>
      <c r="O763" s="291"/>
      <c r="P763" s="279"/>
      <c r="Q763" s="279"/>
      <c r="R763" s="279"/>
      <c r="S763" s="309"/>
      <c r="T763" s="309"/>
      <c r="U763" s="309"/>
      <c r="V763" s="309"/>
      <c r="W763" s="279"/>
      <c r="X763" s="279"/>
      <c r="Y763" s="378">
        <f t="shared" ref="Y763:AL763" si="2242">Y212*Y758</f>
        <v>0</v>
      </c>
      <c r="Z763" s="378">
        <f t="shared" si="2242"/>
        <v>0</v>
      </c>
      <c r="AA763" s="378">
        <f t="shared" si="2242"/>
        <v>0</v>
      </c>
      <c r="AB763" s="378">
        <f t="shared" si="2242"/>
        <v>0</v>
      </c>
      <c r="AC763" s="378">
        <f t="shared" si="2242"/>
        <v>0</v>
      </c>
      <c r="AD763" s="378">
        <f t="shared" si="2242"/>
        <v>0</v>
      </c>
      <c r="AE763" s="378">
        <f t="shared" si="2242"/>
        <v>0</v>
      </c>
      <c r="AF763" s="378">
        <f t="shared" si="2242"/>
        <v>0</v>
      </c>
      <c r="AG763" s="378">
        <f t="shared" si="2242"/>
        <v>0</v>
      </c>
      <c r="AH763" s="378">
        <f t="shared" si="2242"/>
        <v>0</v>
      </c>
      <c r="AI763" s="378">
        <f t="shared" si="2242"/>
        <v>0</v>
      </c>
      <c r="AJ763" s="378">
        <f t="shared" si="2242"/>
        <v>0</v>
      </c>
      <c r="AK763" s="378">
        <f t="shared" si="2242"/>
        <v>0</v>
      </c>
      <c r="AL763" s="378">
        <f t="shared" si="2242"/>
        <v>0</v>
      </c>
      <c r="AM763" s="629">
        <f t="shared" si="2241"/>
        <v>0</v>
      </c>
      <c r="AN763" s="443"/>
    </row>
    <row r="764" spans="1:40" ht="15">
      <c r="B764" s="324" t="s">
        <v>319</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 t="shared" ref="Y764:AL764" si="2243">Y396*Y758</f>
        <v>11495.984499999999</v>
      </c>
      <c r="Z764" s="378">
        <f t="shared" si="2243"/>
        <v>7642.5040309240285</v>
      </c>
      <c r="AA764" s="378">
        <f t="shared" si="2243"/>
        <v>3612.989909149092</v>
      </c>
      <c r="AB764" s="378">
        <f t="shared" si="2243"/>
        <v>0</v>
      </c>
      <c r="AC764" s="378">
        <f t="shared" si="2243"/>
        <v>306.13248871175034</v>
      </c>
      <c r="AD764" s="378">
        <f t="shared" si="2243"/>
        <v>0</v>
      </c>
      <c r="AE764" s="378">
        <f t="shared" si="2243"/>
        <v>0</v>
      </c>
      <c r="AF764" s="378">
        <f t="shared" si="2243"/>
        <v>0</v>
      </c>
      <c r="AG764" s="378">
        <f t="shared" si="2243"/>
        <v>0</v>
      </c>
      <c r="AH764" s="378">
        <f t="shared" si="2243"/>
        <v>0</v>
      </c>
      <c r="AI764" s="378">
        <f t="shared" si="2243"/>
        <v>0</v>
      </c>
      <c r="AJ764" s="378">
        <f t="shared" si="2243"/>
        <v>0</v>
      </c>
      <c r="AK764" s="378">
        <f t="shared" si="2243"/>
        <v>0</v>
      </c>
      <c r="AL764" s="378">
        <f t="shared" si="2243"/>
        <v>0</v>
      </c>
      <c r="AM764" s="629">
        <f t="shared" si="2241"/>
        <v>23057.61092878487</v>
      </c>
      <c r="AN764" s="443"/>
    </row>
    <row r="765" spans="1:40" ht="15">
      <c r="B765" s="324" t="s">
        <v>320</v>
      </c>
      <c r="C765" s="345"/>
      <c r="D765" s="309"/>
      <c r="E765" s="279"/>
      <c r="F765" s="279"/>
      <c r="G765" s="279"/>
      <c r="H765" s="279"/>
      <c r="I765" s="279"/>
      <c r="J765" s="279"/>
      <c r="K765" s="279"/>
      <c r="L765" s="279"/>
      <c r="M765" s="279"/>
      <c r="N765" s="279"/>
      <c r="O765" s="291"/>
      <c r="P765" s="279"/>
      <c r="Q765" s="279"/>
      <c r="R765" s="279"/>
      <c r="S765" s="309"/>
      <c r="T765" s="309"/>
      <c r="U765" s="309"/>
      <c r="V765" s="309"/>
      <c r="W765" s="279"/>
      <c r="X765" s="279"/>
      <c r="Y765" s="378">
        <f t="shared" ref="Y765:AL765" si="2244">Y586*Y758</f>
        <v>16671.684289589353</v>
      </c>
      <c r="Z765" s="378">
        <f t="shared" si="2244"/>
        <v>16836.49485828447</v>
      </c>
      <c r="AA765" s="378">
        <f t="shared" si="2244"/>
        <v>2390.5390365263111</v>
      </c>
      <c r="AB765" s="378">
        <f t="shared" si="2244"/>
        <v>939.13120336622444</v>
      </c>
      <c r="AC765" s="378">
        <f t="shared" si="2244"/>
        <v>36058.738354728273</v>
      </c>
      <c r="AD765" s="378">
        <f t="shared" si="2244"/>
        <v>0</v>
      </c>
      <c r="AE765" s="378">
        <f t="shared" si="2244"/>
        <v>0</v>
      </c>
      <c r="AF765" s="378">
        <f t="shared" si="2244"/>
        <v>0</v>
      </c>
      <c r="AG765" s="378">
        <f t="shared" si="2244"/>
        <v>0</v>
      </c>
      <c r="AH765" s="378">
        <f t="shared" si="2244"/>
        <v>0</v>
      </c>
      <c r="AI765" s="378">
        <f t="shared" si="2244"/>
        <v>0</v>
      </c>
      <c r="AJ765" s="378">
        <f t="shared" si="2244"/>
        <v>0</v>
      </c>
      <c r="AK765" s="378">
        <f t="shared" si="2244"/>
        <v>0</v>
      </c>
      <c r="AL765" s="378">
        <f t="shared" si="2244"/>
        <v>0</v>
      </c>
      <c r="AM765" s="629">
        <f t="shared" si="2241"/>
        <v>72896.587742494623</v>
      </c>
      <c r="AN765" s="443"/>
    </row>
    <row r="766" spans="1:40" ht="15">
      <c r="B766" s="324" t="s">
        <v>321</v>
      </c>
      <c r="C766" s="345"/>
      <c r="D766" s="309"/>
      <c r="E766" s="279"/>
      <c r="F766" s="279"/>
      <c r="G766" s="279"/>
      <c r="H766" s="279"/>
      <c r="I766" s="279"/>
      <c r="J766" s="279"/>
      <c r="K766" s="279"/>
      <c r="L766" s="279"/>
      <c r="M766" s="279"/>
      <c r="N766" s="279"/>
      <c r="O766" s="291"/>
      <c r="P766" s="279"/>
      <c r="Q766" s="279"/>
      <c r="R766" s="279"/>
      <c r="S766" s="309"/>
      <c r="T766" s="309"/>
      <c r="U766" s="309"/>
      <c r="V766" s="309"/>
      <c r="W766" s="279"/>
      <c r="X766" s="279"/>
      <c r="Y766" s="378">
        <f>Y755*Y758</f>
        <v>4427.7804999999998</v>
      </c>
      <c r="Z766" s="378">
        <f t="shared" ref="Z766:AL766" si="2245">Z755*Z758</f>
        <v>12900.373236162861</v>
      </c>
      <c r="AA766" s="378">
        <f t="shared" si="2245"/>
        <v>7938.0770472335225</v>
      </c>
      <c r="AB766" s="378">
        <f t="shared" si="2245"/>
        <v>1415.5631717978513</v>
      </c>
      <c r="AC766" s="378">
        <f t="shared" si="2245"/>
        <v>772.57560866178665</v>
      </c>
      <c r="AD766" s="378">
        <f t="shared" si="2245"/>
        <v>0</v>
      </c>
      <c r="AE766" s="378">
        <f t="shared" si="2245"/>
        <v>0</v>
      </c>
      <c r="AF766" s="378">
        <f t="shared" si="2245"/>
        <v>0</v>
      </c>
      <c r="AG766" s="378">
        <f t="shared" si="2245"/>
        <v>2981.7953180795985</v>
      </c>
      <c r="AH766" s="378">
        <f t="shared" si="2245"/>
        <v>0</v>
      </c>
      <c r="AI766" s="378">
        <f t="shared" si="2245"/>
        <v>0</v>
      </c>
      <c r="AJ766" s="378">
        <f t="shared" si="2245"/>
        <v>0</v>
      </c>
      <c r="AK766" s="378">
        <f t="shared" si="2245"/>
        <v>0</v>
      </c>
      <c r="AL766" s="378">
        <f t="shared" si="2245"/>
        <v>0</v>
      </c>
      <c r="AM766" s="629">
        <f t="shared" si="2241"/>
        <v>30436.164881935623</v>
      </c>
      <c r="AN766" s="443"/>
    </row>
    <row r="767" spans="1:40" ht="15.6">
      <c r="B767" s="349" t="s">
        <v>322</v>
      </c>
      <c r="C767" s="345"/>
      <c r="D767" s="336"/>
      <c r="E767" s="334"/>
      <c r="F767" s="334"/>
      <c r="G767" s="334"/>
      <c r="H767" s="334"/>
      <c r="I767" s="334"/>
      <c r="J767" s="334"/>
      <c r="K767" s="334"/>
      <c r="L767" s="334"/>
      <c r="M767" s="334"/>
      <c r="N767" s="334"/>
      <c r="O767" s="300"/>
      <c r="P767" s="334"/>
      <c r="Q767" s="334"/>
      <c r="R767" s="334"/>
      <c r="S767" s="336"/>
      <c r="T767" s="336"/>
      <c r="U767" s="336"/>
      <c r="V767" s="336"/>
      <c r="W767" s="334"/>
      <c r="X767" s="334"/>
      <c r="Y767" s="346">
        <f>SUM(Y759:Y766)</f>
        <v>32595.449289589353</v>
      </c>
      <c r="Z767" s="346">
        <f>SUM(Z759:Z766)</f>
        <v>37379.372125371359</v>
      </c>
      <c r="AA767" s="346">
        <f t="shared" ref="AA767:AE767" si="2246">SUM(AA759:AA766)</f>
        <v>13941.605992908926</v>
      </c>
      <c r="AB767" s="346">
        <f t="shared" si="2246"/>
        <v>2354.6943751640756</v>
      </c>
      <c r="AC767" s="346">
        <f t="shared" si="2246"/>
        <v>37137.446452101809</v>
      </c>
      <c r="AD767" s="346">
        <f t="shared" si="2246"/>
        <v>0</v>
      </c>
      <c r="AE767" s="346">
        <f t="shared" si="2246"/>
        <v>0</v>
      </c>
      <c r="AF767" s="346">
        <f t="shared" ref="AF767:AL767" si="2247">SUM(AF759:AF766)</f>
        <v>0</v>
      </c>
      <c r="AG767" s="346">
        <f t="shared" si="2247"/>
        <v>2981.7953180795985</v>
      </c>
      <c r="AH767" s="346">
        <f t="shared" si="2247"/>
        <v>0</v>
      </c>
      <c r="AI767" s="346">
        <f t="shared" si="2247"/>
        <v>0</v>
      </c>
      <c r="AJ767" s="346">
        <f t="shared" si="2247"/>
        <v>0</v>
      </c>
      <c r="AK767" s="346">
        <f t="shared" si="2247"/>
        <v>0</v>
      </c>
      <c r="AL767" s="346">
        <f t="shared" si="2247"/>
        <v>0</v>
      </c>
      <c r="AM767" s="407">
        <f>SUM(AM759:AM766)</f>
        <v>126390.36355321511</v>
      </c>
      <c r="AN767" s="443"/>
    </row>
    <row r="768" spans="1:40" ht="15.6">
      <c r="B768" s="349" t="s">
        <v>323</v>
      </c>
      <c r="C768" s="345"/>
      <c r="D768" s="350"/>
      <c r="E768" s="334"/>
      <c r="F768" s="334"/>
      <c r="G768" s="334"/>
      <c r="H768" s="334"/>
      <c r="I768" s="334"/>
      <c r="J768" s="334"/>
      <c r="K768" s="334"/>
      <c r="L768" s="334"/>
      <c r="M768" s="334"/>
      <c r="N768" s="334"/>
      <c r="O768" s="300"/>
      <c r="P768" s="334"/>
      <c r="Q768" s="334"/>
      <c r="R768" s="334"/>
      <c r="S768" s="336"/>
      <c r="T768" s="336"/>
      <c r="U768" s="336"/>
      <c r="V768" s="336"/>
      <c r="W768" s="334"/>
      <c r="X768" s="334"/>
      <c r="Y768" s="347">
        <f>Y756*Y758</f>
        <v>11160.24</v>
      </c>
      <c r="Z768" s="347">
        <f t="shared" ref="Z768:AE768" si="2248">Z756*Z758</f>
        <v>24323.023800000003</v>
      </c>
      <c r="AA768" s="347">
        <f t="shared" si="2248"/>
        <v>20003.076799999999</v>
      </c>
      <c r="AB768" s="347">
        <f t="shared" si="2248"/>
        <v>4080.2999999999997</v>
      </c>
      <c r="AC768" s="347">
        <f t="shared" si="2248"/>
        <v>10899.815500000001</v>
      </c>
      <c r="AD768" s="347">
        <f t="shared" si="2248"/>
        <v>0</v>
      </c>
      <c r="AE768" s="347">
        <f t="shared" si="2248"/>
        <v>0</v>
      </c>
      <c r="AF768" s="347">
        <f t="shared" ref="AF768:AL768" si="2249">AF756*AF758</f>
        <v>0</v>
      </c>
      <c r="AG768" s="347">
        <f t="shared" si="2249"/>
        <v>0</v>
      </c>
      <c r="AH768" s="347">
        <f t="shared" si="2249"/>
        <v>0</v>
      </c>
      <c r="AI768" s="347">
        <f t="shared" si="2249"/>
        <v>0</v>
      </c>
      <c r="AJ768" s="347">
        <f t="shared" si="2249"/>
        <v>0</v>
      </c>
      <c r="AK768" s="347">
        <f t="shared" si="2249"/>
        <v>0</v>
      </c>
      <c r="AL768" s="347">
        <f t="shared" si="2249"/>
        <v>0</v>
      </c>
      <c r="AM768" s="407">
        <f>SUM(Y768:AL768)</f>
        <v>70466.456099999996</v>
      </c>
      <c r="AN768" s="443"/>
    </row>
    <row r="769" spans="1:40" ht="15.6">
      <c r="B769" s="349" t="s">
        <v>324</v>
      </c>
      <c r="C769" s="345"/>
      <c r="D769" s="350"/>
      <c r="E769" s="334"/>
      <c r="F769" s="334"/>
      <c r="G769" s="334"/>
      <c r="H769" s="334"/>
      <c r="I769" s="334"/>
      <c r="J769" s="334"/>
      <c r="K769" s="334"/>
      <c r="L769" s="334"/>
      <c r="M769" s="334"/>
      <c r="N769" s="334"/>
      <c r="O769" s="300"/>
      <c r="P769" s="334"/>
      <c r="Q769" s="334"/>
      <c r="R769" s="334"/>
      <c r="S769" s="350"/>
      <c r="T769" s="350"/>
      <c r="U769" s="350"/>
      <c r="V769" s="350"/>
      <c r="W769" s="334"/>
      <c r="X769" s="334"/>
      <c r="Y769" s="351"/>
      <c r="Z769" s="351"/>
      <c r="AA769" s="351"/>
      <c r="AB769" s="351"/>
      <c r="AC769" s="351"/>
      <c r="AD769" s="351"/>
      <c r="AE769" s="351"/>
      <c r="AF769" s="351"/>
      <c r="AG769" s="351"/>
      <c r="AH769" s="351"/>
      <c r="AI769" s="351"/>
      <c r="AJ769" s="351"/>
      <c r="AK769" s="351"/>
      <c r="AL769" s="351"/>
      <c r="AM769" s="407">
        <f>AM767-AM768</f>
        <v>55923.907453215113</v>
      </c>
      <c r="AN769" s="443"/>
    </row>
    <row r="770" spans="1:40" ht="15">
      <c r="B770" s="324"/>
      <c r="C770" s="350"/>
      <c r="D770" s="350"/>
      <c r="E770" s="334"/>
      <c r="F770" s="334"/>
      <c r="G770" s="334"/>
      <c r="H770" s="334"/>
      <c r="I770" s="334"/>
      <c r="J770" s="334"/>
      <c r="K770" s="334"/>
      <c r="L770" s="334"/>
      <c r="M770" s="334"/>
      <c r="N770" s="334"/>
      <c r="O770" s="300"/>
      <c r="P770" s="334"/>
      <c r="Q770" s="334"/>
      <c r="R770" s="334"/>
      <c r="S770" s="350"/>
      <c r="T770" s="345"/>
      <c r="U770" s="350"/>
      <c r="V770" s="350"/>
      <c r="W770" s="334"/>
      <c r="X770" s="334"/>
      <c r="Y770" s="352"/>
      <c r="Z770" s="352"/>
      <c r="AA770" s="352"/>
      <c r="AB770" s="352"/>
      <c r="AC770" s="352"/>
      <c r="AD770" s="352"/>
      <c r="AE770" s="352"/>
      <c r="AF770" s="352"/>
      <c r="AG770" s="352"/>
      <c r="AH770" s="352"/>
      <c r="AI770" s="352"/>
      <c r="AJ770" s="352"/>
      <c r="AK770" s="352"/>
      <c r="AL770" s="352"/>
      <c r="AM770" s="348"/>
      <c r="AN770" s="443"/>
    </row>
    <row r="771" spans="1:40" ht="15">
      <c r="B771" s="439" t="s">
        <v>325</v>
      </c>
      <c r="C771" s="304"/>
      <c r="D771" s="279"/>
      <c r="E771" s="279"/>
      <c r="F771" s="279"/>
      <c r="G771" s="279"/>
      <c r="H771" s="279"/>
      <c r="I771" s="279"/>
      <c r="J771" s="279"/>
      <c r="K771" s="279"/>
      <c r="L771" s="279"/>
      <c r="M771" s="279"/>
      <c r="N771" s="279"/>
      <c r="O771" s="357"/>
      <c r="P771" s="279"/>
      <c r="Q771" s="279"/>
      <c r="R771" s="279"/>
      <c r="S771" s="304"/>
      <c r="T771" s="309"/>
      <c r="U771" s="309"/>
      <c r="V771" s="279"/>
      <c r="W771" s="279"/>
      <c r="X771" s="309"/>
      <c r="Y771" s="291">
        <f>SUMPRODUCT(E597:E753,Y597:Y753)</f>
        <v>672935.5</v>
      </c>
      <c r="Z771" s="291">
        <f>SUMPRODUCT(E597:E753,Z597:Z753)</f>
        <v>878617.28660209919</v>
      </c>
      <c r="AA771" s="291">
        <f t="shared" ref="AA771:AL771" si="2250">IF(AA595="kw",SUMPRODUCT($N$597:$N$753,$P$597:$P$753,AA597:AA753),SUMPRODUCT($E$597:$E$753,AA597:AA753))</f>
        <v>2658.8638350940159</v>
      </c>
      <c r="AB771" s="291">
        <f t="shared" si="2250"/>
        <v>589.19564269170621</v>
      </c>
      <c r="AC771" s="291">
        <f t="shared" si="2250"/>
        <v>416.46915470149798</v>
      </c>
      <c r="AD771" s="291">
        <f t="shared" si="2250"/>
        <v>0</v>
      </c>
      <c r="AE771" s="291">
        <f t="shared" si="2250"/>
        <v>0</v>
      </c>
      <c r="AF771" s="291">
        <f t="shared" si="2250"/>
        <v>0</v>
      </c>
      <c r="AG771" s="340">
        <f>'8.  Streetlighting'!F193</f>
        <v>195.88919999999993</v>
      </c>
      <c r="AH771" s="291">
        <f t="shared" si="2250"/>
        <v>0</v>
      </c>
      <c r="AI771" s="291">
        <f t="shared" si="2250"/>
        <v>0</v>
      </c>
      <c r="AJ771" s="291">
        <f t="shared" si="2250"/>
        <v>0</v>
      </c>
      <c r="AK771" s="291">
        <f t="shared" si="2250"/>
        <v>0</v>
      </c>
      <c r="AL771" s="291">
        <f t="shared" si="2250"/>
        <v>0</v>
      </c>
      <c r="AM771" s="337"/>
    </row>
    <row r="772" spans="1:40" ht="15">
      <c r="B772" s="440" t="s">
        <v>326</v>
      </c>
      <c r="C772" s="364"/>
      <c r="D772" s="384"/>
      <c r="E772" s="384"/>
      <c r="F772" s="384"/>
      <c r="G772" s="384"/>
      <c r="H772" s="384"/>
      <c r="I772" s="384"/>
      <c r="J772" s="384"/>
      <c r="K772" s="384"/>
      <c r="L772" s="384"/>
      <c r="M772" s="384"/>
      <c r="N772" s="384"/>
      <c r="O772" s="383"/>
      <c r="P772" s="384"/>
      <c r="Q772" s="384"/>
      <c r="R772" s="384"/>
      <c r="S772" s="364"/>
      <c r="T772" s="385"/>
      <c r="U772" s="385"/>
      <c r="V772" s="384"/>
      <c r="W772" s="384"/>
      <c r="X772" s="385"/>
      <c r="Y772" s="326">
        <f>SUMPRODUCT(F597:F753,Y597:Y753)</f>
        <v>664674</v>
      </c>
      <c r="Z772" s="326">
        <f>SUMPRODUCT(F597:F753,Z597:Z753)</f>
        <v>848757.58474202501</v>
      </c>
      <c r="AA772" s="326">
        <f t="shared" ref="AA772:AL772" si="2251">IF(AA595="kw",SUMPRODUCT($N$597:$N$753,$Q$597:$Q$753,AA597:AA753),SUMPRODUCT($F$597:$F$753,AA597:AA753))</f>
        <v>2652.2982988724748</v>
      </c>
      <c r="AB772" s="326">
        <f t="shared" si="2251"/>
        <v>587.74074105943441</v>
      </c>
      <c r="AC772" s="326">
        <f t="shared" si="2251"/>
        <v>415.44076682986014</v>
      </c>
      <c r="AD772" s="326">
        <f t="shared" si="2251"/>
        <v>0</v>
      </c>
      <c r="AE772" s="326">
        <f t="shared" si="2251"/>
        <v>0</v>
      </c>
      <c r="AF772" s="326">
        <f t="shared" si="2251"/>
        <v>0</v>
      </c>
      <c r="AG772" s="755">
        <f>'8.  Streetlighting'!F194</f>
        <v>195.88919999999993</v>
      </c>
      <c r="AH772" s="326">
        <f t="shared" si="2251"/>
        <v>0</v>
      </c>
      <c r="AI772" s="326">
        <f t="shared" si="2251"/>
        <v>0</v>
      </c>
      <c r="AJ772" s="326">
        <f t="shared" si="2251"/>
        <v>0</v>
      </c>
      <c r="AK772" s="326">
        <f t="shared" si="2251"/>
        <v>0</v>
      </c>
      <c r="AL772" s="326">
        <f t="shared" si="2251"/>
        <v>0</v>
      </c>
      <c r="AM772" s="386"/>
    </row>
    <row r="773" spans="1:40" ht="20.25" customHeight="1">
      <c r="B773" s="368" t="s">
        <v>590</v>
      </c>
      <c r="C773" s="387"/>
      <c r="D773" s="388"/>
      <c r="E773" s="388"/>
      <c r="F773" s="388"/>
      <c r="G773" s="388"/>
      <c r="H773" s="388"/>
      <c r="I773" s="388"/>
      <c r="J773" s="388"/>
      <c r="K773" s="388"/>
      <c r="L773" s="388"/>
      <c r="M773" s="388"/>
      <c r="N773" s="388"/>
      <c r="O773" s="388"/>
      <c r="P773" s="388"/>
      <c r="Q773" s="388"/>
      <c r="R773" s="388"/>
      <c r="S773" s="371"/>
      <c r="T773" s="372"/>
      <c r="U773" s="388"/>
      <c r="V773" s="388"/>
      <c r="W773" s="388"/>
      <c r="X773" s="388"/>
      <c r="Y773" s="409"/>
      <c r="Z773" s="409"/>
      <c r="AA773" s="409"/>
      <c r="AB773" s="409"/>
      <c r="AC773" s="409"/>
      <c r="AD773" s="409"/>
      <c r="AE773" s="409"/>
      <c r="AF773" s="409"/>
      <c r="AG773" s="409"/>
      <c r="AH773" s="409"/>
      <c r="AI773" s="409"/>
      <c r="AJ773" s="409"/>
      <c r="AK773" s="409"/>
      <c r="AL773" s="409"/>
      <c r="AM773" s="389"/>
    </row>
    <row r="776" spans="1:40" ht="15.6">
      <c r="B776" s="280" t="s">
        <v>327</v>
      </c>
      <c r="C776" s="281"/>
      <c r="D776" s="590" t="s">
        <v>525</v>
      </c>
      <c r="E776" s="253"/>
      <c r="F776" s="590"/>
      <c r="G776" s="253"/>
      <c r="H776" s="253"/>
      <c r="I776" s="253"/>
      <c r="J776" s="253"/>
      <c r="K776" s="253"/>
      <c r="L776" s="253"/>
      <c r="M776" s="253"/>
      <c r="N776" s="253"/>
      <c r="O776" s="281"/>
      <c r="P776" s="253"/>
      <c r="Q776" s="253"/>
      <c r="R776" s="253"/>
      <c r="S776" s="253"/>
      <c r="T776" s="253"/>
      <c r="U776" s="253"/>
      <c r="V776" s="253"/>
      <c r="W776" s="253"/>
      <c r="X776" s="253"/>
      <c r="Y776" s="270"/>
      <c r="Z776" s="267"/>
      <c r="AA776" s="267"/>
      <c r="AB776" s="267"/>
      <c r="AC776" s="267"/>
      <c r="AD776" s="267"/>
      <c r="AE776" s="267"/>
      <c r="AF776" s="267"/>
      <c r="AG776" s="267"/>
      <c r="AH776" s="267"/>
      <c r="AI776" s="267"/>
      <c r="AJ776" s="267"/>
      <c r="AK776" s="267"/>
      <c r="AL776" s="267"/>
    </row>
    <row r="777" spans="1:40" ht="33" customHeight="1">
      <c r="B777" s="854" t="s">
        <v>211</v>
      </c>
      <c r="C777" s="856" t="s">
        <v>33</v>
      </c>
      <c r="D777" s="284" t="s">
        <v>421</v>
      </c>
      <c r="E777" s="858" t="s">
        <v>209</v>
      </c>
      <c r="F777" s="859"/>
      <c r="G777" s="859"/>
      <c r="H777" s="859"/>
      <c r="I777" s="859"/>
      <c r="J777" s="859"/>
      <c r="K777" s="859"/>
      <c r="L777" s="859"/>
      <c r="M777" s="860"/>
      <c r="N777" s="864" t="s">
        <v>213</v>
      </c>
      <c r="O777" s="284" t="s">
        <v>422</v>
      </c>
      <c r="P777" s="858" t="s">
        <v>212</v>
      </c>
      <c r="Q777" s="859"/>
      <c r="R777" s="859"/>
      <c r="S777" s="859"/>
      <c r="T777" s="859"/>
      <c r="U777" s="859"/>
      <c r="V777" s="859"/>
      <c r="W777" s="859"/>
      <c r="X777" s="860"/>
      <c r="Y777" s="861" t="s">
        <v>243</v>
      </c>
      <c r="Z777" s="862"/>
      <c r="AA777" s="862"/>
      <c r="AB777" s="862"/>
      <c r="AC777" s="862"/>
      <c r="AD777" s="862"/>
      <c r="AE777" s="862"/>
      <c r="AF777" s="862"/>
      <c r="AG777" s="862"/>
      <c r="AH777" s="862"/>
      <c r="AI777" s="862"/>
      <c r="AJ777" s="862"/>
      <c r="AK777" s="862"/>
      <c r="AL777" s="862"/>
      <c r="AM777" s="863"/>
    </row>
    <row r="778" spans="1:40" ht="65.25" customHeight="1">
      <c r="B778" s="855"/>
      <c r="C778" s="857"/>
      <c r="D778" s="285">
        <v>2019</v>
      </c>
      <c r="E778" s="285">
        <v>2020</v>
      </c>
      <c r="F778" s="285">
        <v>2021</v>
      </c>
      <c r="G778" s="285">
        <v>2022</v>
      </c>
      <c r="H778" s="285">
        <v>2023</v>
      </c>
      <c r="I778" s="285">
        <v>2024</v>
      </c>
      <c r="J778" s="285">
        <v>2025</v>
      </c>
      <c r="K778" s="285">
        <v>2026</v>
      </c>
      <c r="L778" s="285">
        <v>2027</v>
      </c>
      <c r="M778" s="285">
        <v>2028</v>
      </c>
      <c r="N778" s="865"/>
      <c r="O778" s="285">
        <v>2019</v>
      </c>
      <c r="P778" s="285">
        <v>2020</v>
      </c>
      <c r="Q778" s="285">
        <v>2021</v>
      </c>
      <c r="R778" s="285">
        <v>2022</v>
      </c>
      <c r="S778" s="285">
        <v>2023</v>
      </c>
      <c r="T778" s="285">
        <v>2024</v>
      </c>
      <c r="U778" s="285">
        <v>2025</v>
      </c>
      <c r="V778" s="285">
        <v>2026</v>
      </c>
      <c r="W778" s="285">
        <v>2027</v>
      </c>
      <c r="X778" s="285">
        <v>2028</v>
      </c>
      <c r="Y778" s="285" t="str">
        <f>'1.  LRAMVA Summary'!D52</f>
        <v>Residential</v>
      </c>
      <c r="Z778" s="285" t="str">
        <f>'1.  LRAMVA Summary'!E52</f>
        <v>GS&lt;50 kW</v>
      </c>
      <c r="AA778" s="285" t="str">
        <f>'1.  LRAMVA Summary'!F52</f>
        <v>GS&gt;50 to 999 kW</v>
      </c>
      <c r="AB778" s="285" t="str">
        <f>'1.  LRAMVA Summary'!G52</f>
        <v>Intermediate</v>
      </c>
      <c r="AC778" s="285" t="str">
        <f>'1.  LRAMVA Summary'!H52</f>
        <v>Large Use</v>
      </c>
      <c r="AD778" s="285" t="str">
        <f>'1.  LRAMVA Summary'!I52</f>
        <v>Embedded Distributor</v>
      </c>
      <c r="AE778" s="285" t="str">
        <f>'1.  LRAMVA Summary'!J52</f>
        <v>Unmetered Scattered Load</v>
      </c>
      <c r="AF778" s="285" t="str">
        <f>'1.  LRAMVA Summary'!K52</f>
        <v>Sentinel Lighting</v>
      </c>
      <c r="AG778" s="285" t="str">
        <f>'1.  LRAMVA Summary'!L52</f>
        <v>Street Lighting</v>
      </c>
      <c r="AH778" s="285" t="str">
        <f>'1.  LRAMVA Summary'!M52</f>
        <v/>
      </c>
      <c r="AI778" s="285" t="str">
        <f>'1.  LRAMVA Summary'!N52</f>
        <v/>
      </c>
      <c r="AJ778" s="285" t="str">
        <f>'1.  LRAMVA Summary'!O52</f>
        <v/>
      </c>
      <c r="AK778" s="285" t="str">
        <f>'1.  LRAMVA Summary'!P52</f>
        <v/>
      </c>
      <c r="AL778" s="285" t="str">
        <f>'1.  LRAMVA Summary'!Q52</f>
        <v/>
      </c>
      <c r="AM778" s="287" t="str">
        <f>'1.  LRAMVA Summary'!R52</f>
        <v>Total</v>
      </c>
    </row>
    <row r="779" spans="1:40" ht="15.75" customHeight="1">
      <c r="A779" s="532"/>
      <c r="B779" s="518" t="s">
        <v>503</v>
      </c>
      <c r="C779" s="289"/>
      <c r="D779" s="289"/>
      <c r="E779" s="289"/>
      <c r="F779" s="289"/>
      <c r="G779" s="289"/>
      <c r="H779" s="289"/>
      <c r="I779" s="289"/>
      <c r="J779" s="289"/>
      <c r="K779" s="289"/>
      <c r="L779" s="289"/>
      <c r="M779" s="289"/>
      <c r="N779" s="290"/>
      <c r="O779" s="289"/>
      <c r="P779" s="289"/>
      <c r="Q779" s="289"/>
      <c r="R779" s="289"/>
      <c r="S779" s="289"/>
      <c r="T779" s="289"/>
      <c r="U779" s="289"/>
      <c r="V779" s="289"/>
      <c r="W779" s="289"/>
      <c r="X779" s="289"/>
      <c r="Y779" s="291" t="str">
        <f>'1.  LRAMVA Summary'!D53</f>
        <v>kWh</v>
      </c>
      <c r="Z779" s="291" t="str">
        <f>'1.  LRAMVA Summary'!E53</f>
        <v>kWh</v>
      </c>
      <c r="AA779" s="291" t="str">
        <f>'1.  LRAMVA Summary'!F53</f>
        <v>kW</v>
      </c>
      <c r="AB779" s="291" t="str">
        <f>'1.  LRAMVA Summary'!G53</f>
        <v>kW</v>
      </c>
      <c r="AC779" s="291" t="str">
        <f>'1.  LRAMVA Summary'!H53</f>
        <v>kW</v>
      </c>
      <c r="AD779" s="291" t="str">
        <f>'1.  LRAMVA Summary'!I53</f>
        <v>kW</v>
      </c>
      <c r="AE779" s="291" t="str">
        <f>'1.  LRAMVA Summary'!J53</f>
        <v>kWh</v>
      </c>
      <c r="AF779" s="291" t="str">
        <f>'1.  LRAMVA Summary'!K53</f>
        <v>kW</v>
      </c>
      <c r="AG779" s="291" t="str">
        <f>'1.  LRAMVA Summary'!L53</f>
        <v>kW</v>
      </c>
      <c r="AH779" s="291">
        <f>'1.  LRAMVA Summary'!M53</f>
        <v>0</v>
      </c>
      <c r="AI779" s="291">
        <f>'1.  LRAMVA Summary'!N53</f>
        <v>0</v>
      </c>
      <c r="AJ779" s="291">
        <f>'1.  LRAMVA Summary'!O53</f>
        <v>0</v>
      </c>
      <c r="AK779" s="291">
        <f>'1.  LRAMVA Summary'!P53</f>
        <v>0</v>
      </c>
      <c r="AL779" s="291">
        <f>'1.  LRAMVA Summary'!Q53</f>
        <v>0</v>
      </c>
      <c r="AM779" s="292"/>
    </row>
    <row r="780" spans="1:40" ht="15.6" hidden="1" outlineLevel="1">
      <c r="A780" s="532"/>
      <c r="B780" s="504" t="s">
        <v>496</v>
      </c>
      <c r="C780" s="289"/>
      <c r="D780" s="289"/>
      <c r="E780" s="289"/>
      <c r="F780" s="289"/>
      <c r="G780" s="289"/>
      <c r="H780" s="289"/>
      <c r="I780" s="289"/>
      <c r="J780" s="289"/>
      <c r="K780" s="289"/>
      <c r="L780" s="289"/>
      <c r="M780" s="289"/>
      <c r="N780" s="290"/>
      <c r="O780" s="289"/>
      <c r="P780" s="289"/>
      <c r="Q780" s="289"/>
      <c r="R780" s="289"/>
      <c r="S780" s="289"/>
      <c r="T780" s="289"/>
      <c r="U780" s="289"/>
      <c r="V780" s="289"/>
      <c r="W780" s="289"/>
      <c r="X780" s="289"/>
      <c r="Y780" s="291"/>
      <c r="Z780" s="291"/>
      <c r="AA780" s="291"/>
      <c r="AB780" s="291"/>
      <c r="AC780" s="291"/>
      <c r="AD780" s="291"/>
      <c r="AE780" s="291"/>
      <c r="AF780" s="291"/>
      <c r="AG780" s="291"/>
      <c r="AH780" s="291"/>
      <c r="AI780" s="291"/>
      <c r="AJ780" s="291"/>
      <c r="AK780" s="291"/>
      <c r="AL780" s="291"/>
      <c r="AM780" s="292"/>
    </row>
    <row r="781" spans="1:40" ht="15" hidden="1" outlineLevel="1">
      <c r="A781" s="532">
        <v>1</v>
      </c>
      <c r="B781" s="428" t="s">
        <v>95</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10"/>
      <c r="Z781" s="410"/>
      <c r="AA781" s="410"/>
      <c r="AB781" s="410"/>
      <c r="AC781" s="410"/>
      <c r="AD781" s="410"/>
      <c r="AE781" s="410"/>
      <c r="AF781" s="410"/>
      <c r="AG781" s="410"/>
      <c r="AH781" s="410"/>
      <c r="AI781" s="410"/>
      <c r="AJ781" s="410"/>
      <c r="AK781" s="410"/>
      <c r="AL781" s="410"/>
      <c r="AM781" s="296">
        <f>SUM(Y781:AL781)</f>
        <v>0</v>
      </c>
    </row>
    <row r="782" spans="1:40" ht="15" hidden="1" outlineLevel="1">
      <c r="A782" s="532"/>
      <c r="B782" s="294" t="s">
        <v>342</v>
      </c>
      <c r="C782" s="291" t="s">
        <v>163</v>
      </c>
      <c r="D782" s="295"/>
      <c r="E782" s="295"/>
      <c r="F782" s="295"/>
      <c r="G782" s="295"/>
      <c r="H782" s="295"/>
      <c r="I782" s="295"/>
      <c r="J782" s="295"/>
      <c r="K782" s="295"/>
      <c r="L782" s="295"/>
      <c r="M782" s="295"/>
      <c r="N782" s="468"/>
      <c r="O782" s="295"/>
      <c r="P782" s="295"/>
      <c r="Q782" s="295"/>
      <c r="R782" s="295"/>
      <c r="S782" s="295"/>
      <c r="T782" s="295"/>
      <c r="U782" s="295"/>
      <c r="V782" s="295"/>
      <c r="W782" s="295"/>
      <c r="X782" s="295"/>
      <c r="Y782" s="411">
        <f>Y781</f>
        <v>0</v>
      </c>
      <c r="Z782" s="411">
        <f t="shared" ref="Z782" si="2252">Z781</f>
        <v>0</v>
      </c>
      <c r="AA782" s="411">
        <f t="shared" ref="AA782" si="2253">AA781</f>
        <v>0</v>
      </c>
      <c r="AB782" s="411">
        <f t="shared" ref="AB782" si="2254">AB781</f>
        <v>0</v>
      </c>
      <c r="AC782" s="411">
        <f t="shared" ref="AC782" si="2255">AC781</f>
        <v>0</v>
      </c>
      <c r="AD782" s="411">
        <f t="shared" ref="AD782" si="2256">AD781</f>
        <v>0</v>
      </c>
      <c r="AE782" s="411">
        <f t="shared" ref="AE782" si="2257">AE781</f>
        <v>0</v>
      </c>
      <c r="AF782" s="411">
        <f t="shared" ref="AF782" si="2258">AF781</f>
        <v>0</v>
      </c>
      <c r="AG782" s="411">
        <f t="shared" ref="AG782" si="2259">AG781</f>
        <v>0</v>
      </c>
      <c r="AH782" s="411">
        <f t="shared" ref="AH782" si="2260">AH781</f>
        <v>0</v>
      </c>
      <c r="AI782" s="411">
        <f t="shared" ref="AI782" si="2261">AI781</f>
        <v>0</v>
      </c>
      <c r="AJ782" s="411">
        <f t="shared" ref="AJ782" si="2262">AJ781</f>
        <v>0</v>
      </c>
      <c r="AK782" s="411">
        <f t="shared" ref="AK782" si="2263">AK781</f>
        <v>0</v>
      </c>
      <c r="AL782" s="411">
        <f t="shared" ref="AL782" si="2264">AL781</f>
        <v>0</v>
      </c>
      <c r="AM782" s="297"/>
    </row>
    <row r="783" spans="1:40" ht="15.6" hidden="1" outlineLevel="1">
      <c r="A783" s="532"/>
      <c r="B783" s="298"/>
      <c r="C783" s="299"/>
      <c r="D783" s="299"/>
      <c r="E783" s="299"/>
      <c r="F783" s="299"/>
      <c r="G783" s="299"/>
      <c r="H783" s="299"/>
      <c r="I783" s="299"/>
      <c r="J783" s="299"/>
      <c r="K783" s="299"/>
      <c r="L783" s="299"/>
      <c r="M783" s="299"/>
      <c r="N783" s="300"/>
      <c r="O783" s="299"/>
      <c r="P783" s="299"/>
      <c r="Q783" s="299"/>
      <c r="R783" s="299"/>
      <c r="S783" s="299"/>
      <c r="T783" s="299"/>
      <c r="U783" s="299"/>
      <c r="V783" s="299"/>
      <c r="W783" s="299"/>
      <c r="X783" s="299"/>
      <c r="Y783" s="412"/>
      <c r="Z783" s="413"/>
      <c r="AA783" s="413"/>
      <c r="AB783" s="413"/>
      <c r="AC783" s="413"/>
      <c r="AD783" s="413"/>
      <c r="AE783" s="413"/>
      <c r="AF783" s="413"/>
      <c r="AG783" s="413"/>
      <c r="AH783" s="413"/>
      <c r="AI783" s="413"/>
      <c r="AJ783" s="413"/>
      <c r="AK783" s="413"/>
      <c r="AL783" s="413"/>
      <c r="AM783" s="302"/>
    </row>
    <row r="784" spans="1:40" ht="15" hidden="1" outlineLevel="1">
      <c r="A784" s="532">
        <v>2</v>
      </c>
      <c r="B784" s="428" t="s">
        <v>96</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0"/>
      <c r="Z784" s="410"/>
      <c r="AA784" s="410"/>
      <c r="AB784" s="410"/>
      <c r="AC784" s="410"/>
      <c r="AD784" s="410"/>
      <c r="AE784" s="410"/>
      <c r="AF784" s="410"/>
      <c r="AG784" s="410"/>
      <c r="AH784" s="410"/>
      <c r="AI784" s="410"/>
      <c r="AJ784" s="410"/>
      <c r="AK784" s="410"/>
      <c r="AL784" s="410"/>
      <c r="AM784" s="296">
        <f>SUM(Y784:AL784)</f>
        <v>0</v>
      </c>
    </row>
    <row r="785" spans="1:39" ht="15" hidden="1" outlineLevel="1">
      <c r="A785" s="532"/>
      <c r="B785" s="294" t="s">
        <v>342</v>
      </c>
      <c r="C785" s="291" t="s">
        <v>163</v>
      </c>
      <c r="D785" s="295"/>
      <c r="E785" s="295"/>
      <c r="F785" s="295"/>
      <c r="G785" s="295"/>
      <c r="H785" s="295"/>
      <c r="I785" s="295"/>
      <c r="J785" s="295"/>
      <c r="K785" s="295"/>
      <c r="L785" s="295"/>
      <c r="M785" s="295"/>
      <c r="N785" s="468"/>
      <c r="O785" s="295"/>
      <c r="P785" s="295"/>
      <c r="Q785" s="295"/>
      <c r="R785" s="295"/>
      <c r="S785" s="295"/>
      <c r="T785" s="295"/>
      <c r="U785" s="295"/>
      <c r="V785" s="295"/>
      <c r="W785" s="295"/>
      <c r="X785" s="295"/>
      <c r="Y785" s="411">
        <f>Y784</f>
        <v>0</v>
      </c>
      <c r="Z785" s="411">
        <f t="shared" ref="Z785" si="2265">Z784</f>
        <v>0</v>
      </c>
      <c r="AA785" s="411">
        <f t="shared" ref="AA785" si="2266">AA784</f>
        <v>0</v>
      </c>
      <c r="AB785" s="411">
        <f t="shared" ref="AB785" si="2267">AB784</f>
        <v>0</v>
      </c>
      <c r="AC785" s="411">
        <f t="shared" ref="AC785" si="2268">AC784</f>
        <v>0</v>
      </c>
      <c r="AD785" s="411">
        <f t="shared" ref="AD785" si="2269">AD784</f>
        <v>0</v>
      </c>
      <c r="AE785" s="411">
        <f t="shared" ref="AE785" si="2270">AE784</f>
        <v>0</v>
      </c>
      <c r="AF785" s="411">
        <f t="shared" ref="AF785" si="2271">AF784</f>
        <v>0</v>
      </c>
      <c r="AG785" s="411">
        <f t="shared" ref="AG785" si="2272">AG784</f>
        <v>0</v>
      </c>
      <c r="AH785" s="411">
        <f t="shared" ref="AH785" si="2273">AH784</f>
        <v>0</v>
      </c>
      <c r="AI785" s="411">
        <f t="shared" ref="AI785" si="2274">AI784</f>
        <v>0</v>
      </c>
      <c r="AJ785" s="411">
        <f t="shared" ref="AJ785" si="2275">AJ784</f>
        <v>0</v>
      </c>
      <c r="AK785" s="411">
        <f t="shared" ref="AK785" si="2276">AK784</f>
        <v>0</v>
      </c>
      <c r="AL785" s="411">
        <f t="shared" ref="AL785" si="2277">AL784</f>
        <v>0</v>
      </c>
      <c r="AM785" s="297"/>
    </row>
    <row r="786" spans="1:39" ht="15.6" hidden="1" outlineLevel="1">
      <c r="A786" s="532"/>
      <c r="B786" s="298"/>
      <c r="C786" s="299"/>
      <c r="D786" s="304"/>
      <c r="E786" s="304"/>
      <c r="F786" s="304"/>
      <c r="G786" s="304"/>
      <c r="H786" s="304"/>
      <c r="I786" s="304"/>
      <c r="J786" s="304"/>
      <c r="K786" s="304"/>
      <c r="L786" s="304"/>
      <c r="M786" s="304"/>
      <c r="N786" s="300"/>
      <c r="O786" s="304"/>
      <c r="P786" s="304"/>
      <c r="Q786" s="304"/>
      <c r="R786" s="304"/>
      <c r="S786" s="304"/>
      <c r="T786" s="304"/>
      <c r="U786" s="304"/>
      <c r="V786" s="304"/>
      <c r="W786" s="304"/>
      <c r="X786" s="304"/>
      <c r="Y786" s="412"/>
      <c r="Z786" s="413"/>
      <c r="AA786" s="413"/>
      <c r="AB786" s="413"/>
      <c r="AC786" s="413"/>
      <c r="AD786" s="413"/>
      <c r="AE786" s="413"/>
      <c r="AF786" s="413"/>
      <c r="AG786" s="413"/>
      <c r="AH786" s="413"/>
      <c r="AI786" s="413"/>
      <c r="AJ786" s="413"/>
      <c r="AK786" s="413"/>
      <c r="AL786" s="413"/>
      <c r="AM786" s="302"/>
    </row>
    <row r="787" spans="1:39" ht="15" hidden="1" outlineLevel="1">
      <c r="A787" s="532">
        <v>3</v>
      </c>
      <c r="B787" s="428" t="s">
        <v>97</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0"/>
      <c r="Z787" s="410"/>
      <c r="AA787" s="410"/>
      <c r="AB787" s="410"/>
      <c r="AC787" s="410"/>
      <c r="AD787" s="410"/>
      <c r="AE787" s="410"/>
      <c r="AF787" s="410"/>
      <c r="AG787" s="410"/>
      <c r="AH787" s="410"/>
      <c r="AI787" s="410"/>
      <c r="AJ787" s="410"/>
      <c r="AK787" s="410"/>
      <c r="AL787" s="410"/>
      <c r="AM787" s="296">
        <f>SUM(Y787:AL787)</f>
        <v>0</v>
      </c>
    </row>
    <row r="788" spans="1:39" ht="15" hidden="1" outlineLevel="1">
      <c r="A788" s="532"/>
      <c r="B788" s="294" t="s">
        <v>342</v>
      </c>
      <c r="C788" s="291" t="s">
        <v>163</v>
      </c>
      <c r="D788" s="295"/>
      <c r="E788" s="295"/>
      <c r="F788" s="295"/>
      <c r="G788" s="295"/>
      <c r="H788" s="295"/>
      <c r="I788" s="295"/>
      <c r="J788" s="295"/>
      <c r="K788" s="295"/>
      <c r="L788" s="295"/>
      <c r="M788" s="295"/>
      <c r="N788" s="468"/>
      <c r="O788" s="295"/>
      <c r="P788" s="295"/>
      <c r="Q788" s="295"/>
      <c r="R788" s="295"/>
      <c r="S788" s="295"/>
      <c r="T788" s="295"/>
      <c r="U788" s="295"/>
      <c r="V788" s="295"/>
      <c r="W788" s="295"/>
      <c r="X788" s="295"/>
      <c r="Y788" s="411">
        <f>Y787</f>
        <v>0</v>
      </c>
      <c r="Z788" s="411">
        <f t="shared" ref="Z788" si="2278">Z787</f>
        <v>0</v>
      </c>
      <c r="AA788" s="411">
        <f t="shared" ref="AA788" si="2279">AA787</f>
        <v>0</v>
      </c>
      <c r="AB788" s="411">
        <f t="shared" ref="AB788" si="2280">AB787</f>
        <v>0</v>
      </c>
      <c r="AC788" s="411">
        <f t="shared" ref="AC788" si="2281">AC787</f>
        <v>0</v>
      </c>
      <c r="AD788" s="411">
        <f t="shared" ref="AD788" si="2282">AD787</f>
        <v>0</v>
      </c>
      <c r="AE788" s="411">
        <f t="shared" ref="AE788" si="2283">AE787</f>
        <v>0</v>
      </c>
      <c r="AF788" s="411">
        <f t="shared" ref="AF788" si="2284">AF787</f>
        <v>0</v>
      </c>
      <c r="AG788" s="411">
        <f t="shared" ref="AG788" si="2285">AG787</f>
        <v>0</v>
      </c>
      <c r="AH788" s="411">
        <f t="shared" ref="AH788" si="2286">AH787</f>
        <v>0</v>
      </c>
      <c r="AI788" s="411">
        <f t="shared" ref="AI788" si="2287">AI787</f>
        <v>0</v>
      </c>
      <c r="AJ788" s="411">
        <f t="shared" ref="AJ788" si="2288">AJ787</f>
        <v>0</v>
      </c>
      <c r="AK788" s="411">
        <f t="shared" ref="AK788" si="2289">AK787</f>
        <v>0</v>
      </c>
      <c r="AL788" s="411">
        <f t="shared" ref="AL788" si="2290">AL787</f>
        <v>0</v>
      </c>
      <c r="AM788" s="297"/>
    </row>
    <row r="789" spans="1:39" ht="15" hidden="1" outlineLevel="1">
      <c r="A789" s="532"/>
      <c r="B789" s="294"/>
      <c r="C789" s="305"/>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12"/>
      <c r="Z789" s="412"/>
      <c r="AA789" s="412"/>
      <c r="AB789" s="412"/>
      <c r="AC789" s="412"/>
      <c r="AD789" s="412"/>
      <c r="AE789" s="412"/>
      <c r="AF789" s="412"/>
      <c r="AG789" s="412"/>
      <c r="AH789" s="412"/>
      <c r="AI789" s="412"/>
      <c r="AJ789" s="412"/>
      <c r="AK789" s="412"/>
      <c r="AL789" s="412"/>
      <c r="AM789" s="306"/>
    </row>
    <row r="790" spans="1:39" ht="15" hidden="1" outlineLevel="1">
      <c r="A790" s="532">
        <v>4</v>
      </c>
      <c r="B790" s="520" t="s">
        <v>679</v>
      </c>
      <c r="C790" s="291" t="s">
        <v>25</v>
      </c>
      <c r="D790" s="295"/>
      <c r="E790" s="295"/>
      <c r="F790" s="295"/>
      <c r="G790" s="295"/>
      <c r="H790" s="295"/>
      <c r="I790" s="295"/>
      <c r="J790" s="295"/>
      <c r="K790" s="295"/>
      <c r="L790" s="295"/>
      <c r="M790" s="295"/>
      <c r="N790" s="291"/>
      <c r="O790" s="295"/>
      <c r="P790" s="295"/>
      <c r="Q790" s="295"/>
      <c r="R790" s="295"/>
      <c r="S790" s="295"/>
      <c r="T790" s="295"/>
      <c r="U790" s="295"/>
      <c r="V790" s="295"/>
      <c r="W790" s="295"/>
      <c r="X790" s="295"/>
      <c r="Y790" s="415"/>
      <c r="Z790" s="415"/>
      <c r="AA790" s="415"/>
      <c r="AB790" s="415"/>
      <c r="AC790" s="415"/>
      <c r="AD790" s="415"/>
      <c r="AE790" s="415"/>
      <c r="AF790" s="410"/>
      <c r="AG790" s="410"/>
      <c r="AH790" s="410"/>
      <c r="AI790" s="410"/>
      <c r="AJ790" s="410"/>
      <c r="AK790" s="410"/>
      <c r="AL790" s="410"/>
      <c r="AM790" s="296">
        <f>SUM(Y790:AL790)</f>
        <v>0</v>
      </c>
    </row>
    <row r="791" spans="1:39" ht="15" hidden="1" outlineLevel="1">
      <c r="A791" s="532"/>
      <c r="B791" s="294" t="s">
        <v>342</v>
      </c>
      <c r="C791" s="291" t="s">
        <v>163</v>
      </c>
      <c r="D791" s="295"/>
      <c r="E791" s="295"/>
      <c r="F791" s="295"/>
      <c r="G791" s="295"/>
      <c r="H791" s="295"/>
      <c r="I791" s="295"/>
      <c r="J791" s="295"/>
      <c r="K791" s="295"/>
      <c r="L791" s="295"/>
      <c r="M791" s="295"/>
      <c r="N791" s="468"/>
      <c r="O791" s="295"/>
      <c r="P791" s="295"/>
      <c r="Q791" s="295"/>
      <c r="R791" s="295"/>
      <c r="S791" s="295"/>
      <c r="T791" s="295"/>
      <c r="U791" s="295"/>
      <c r="V791" s="295"/>
      <c r="W791" s="295"/>
      <c r="X791" s="295"/>
      <c r="Y791" s="411">
        <f>Y790</f>
        <v>0</v>
      </c>
      <c r="Z791" s="411">
        <f t="shared" ref="Z791" si="2291">Z790</f>
        <v>0</v>
      </c>
      <c r="AA791" s="411">
        <f t="shared" ref="AA791" si="2292">AA790</f>
        <v>0</v>
      </c>
      <c r="AB791" s="411">
        <f t="shared" ref="AB791" si="2293">AB790</f>
        <v>0</v>
      </c>
      <c r="AC791" s="411">
        <f t="shared" ref="AC791" si="2294">AC790</f>
        <v>0</v>
      </c>
      <c r="AD791" s="411">
        <f t="shared" ref="AD791" si="2295">AD790</f>
        <v>0</v>
      </c>
      <c r="AE791" s="411">
        <f t="shared" ref="AE791" si="2296">AE790</f>
        <v>0</v>
      </c>
      <c r="AF791" s="411">
        <f t="shared" ref="AF791" si="2297">AF790</f>
        <v>0</v>
      </c>
      <c r="AG791" s="411">
        <f t="shared" ref="AG791" si="2298">AG790</f>
        <v>0</v>
      </c>
      <c r="AH791" s="411">
        <f t="shared" ref="AH791" si="2299">AH790</f>
        <v>0</v>
      </c>
      <c r="AI791" s="411">
        <f t="shared" ref="AI791" si="2300">AI790</f>
        <v>0</v>
      </c>
      <c r="AJ791" s="411">
        <f t="shared" ref="AJ791" si="2301">AJ790</f>
        <v>0</v>
      </c>
      <c r="AK791" s="411">
        <f t="shared" ref="AK791" si="2302">AK790</f>
        <v>0</v>
      </c>
      <c r="AL791" s="411">
        <f t="shared" ref="AL791" si="2303">AL790</f>
        <v>0</v>
      </c>
      <c r="AM791" s="297"/>
    </row>
    <row r="792" spans="1:39" ht="15" hidden="1" outlineLevel="1">
      <c r="A792" s="532"/>
      <c r="B792" s="294"/>
      <c r="C792" s="305"/>
      <c r="D792" s="304"/>
      <c r="E792" s="304"/>
      <c r="F792" s="304"/>
      <c r="G792" s="304"/>
      <c r="H792" s="304"/>
      <c r="I792" s="304"/>
      <c r="J792" s="304"/>
      <c r="K792" s="304"/>
      <c r="L792" s="304"/>
      <c r="M792" s="304"/>
      <c r="N792" s="291"/>
      <c r="O792" s="304"/>
      <c r="P792" s="304"/>
      <c r="Q792" s="304"/>
      <c r="R792" s="304"/>
      <c r="S792" s="304"/>
      <c r="T792" s="304"/>
      <c r="U792" s="304"/>
      <c r="V792" s="304"/>
      <c r="W792" s="304"/>
      <c r="X792" s="304"/>
      <c r="Y792" s="412"/>
      <c r="Z792" s="412"/>
      <c r="AA792" s="412"/>
      <c r="AB792" s="412"/>
      <c r="AC792" s="412"/>
      <c r="AD792" s="412"/>
      <c r="AE792" s="412"/>
      <c r="AF792" s="412"/>
      <c r="AG792" s="412"/>
      <c r="AH792" s="412"/>
      <c r="AI792" s="412"/>
      <c r="AJ792" s="412"/>
      <c r="AK792" s="412"/>
      <c r="AL792" s="412"/>
      <c r="AM792" s="306"/>
    </row>
    <row r="793" spans="1:39" ht="15.75" hidden="1" customHeight="1" outlineLevel="1">
      <c r="A793" s="532">
        <v>5</v>
      </c>
      <c r="B793" s="428" t="s">
        <v>98</v>
      </c>
      <c r="C793" s="291" t="s">
        <v>25</v>
      </c>
      <c r="D793" s="295"/>
      <c r="E793" s="295"/>
      <c r="F793" s="295"/>
      <c r="G793" s="295"/>
      <c r="H793" s="295"/>
      <c r="I793" s="295"/>
      <c r="J793" s="295"/>
      <c r="K793" s="295"/>
      <c r="L793" s="295"/>
      <c r="M793" s="295"/>
      <c r="N793" s="291"/>
      <c r="O793" s="295"/>
      <c r="P793" s="295"/>
      <c r="Q793" s="295"/>
      <c r="R793" s="295"/>
      <c r="S793" s="295"/>
      <c r="T793" s="295"/>
      <c r="U793" s="295"/>
      <c r="V793" s="295"/>
      <c r="W793" s="295"/>
      <c r="X793" s="295"/>
      <c r="Y793" s="415"/>
      <c r="Z793" s="415"/>
      <c r="AA793" s="415"/>
      <c r="AB793" s="415"/>
      <c r="AC793" s="415"/>
      <c r="AD793" s="415"/>
      <c r="AE793" s="415"/>
      <c r="AF793" s="410"/>
      <c r="AG793" s="410"/>
      <c r="AH793" s="410"/>
      <c r="AI793" s="410"/>
      <c r="AJ793" s="410"/>
      <c r="AK793" s="410"/>
      <c r="AL793" s="410"/>
      <c r="AM793" s="296">
        <f>SUM(Y793:AL793)</f>
        <v>0</v>
      </c>
    </row>
    <row r="794" spans="1:39" ht="20.25" hidden="1" customHeight="1" outlineLevel="1">
      <c r="A794" s="532"/>
      <c r="B794" s="294" t="s">
        <v>342</v>
      </c>
      <c r="C794" s="291" t="s">
        <v>163</v>
      </c>
      <c r="D794" s="295"/>
      <c r="E794" s="295"/>
      <c r="F794" s="295"/>
      <c r="G794" s="295"/>
      <c r="H794" s="295"/>
      <c r="I794" s="295"/>
      <c r="J794" s="295"/>
      <c r="K794" s="295"/>
      <c r="L794" s="295"/>
      <c r="M794" s="295"/>
      <c r="N794" s="468"/>
      <c r="O794" s="295"/>
      <c r="P794" s="295"/>
      <c r="Q794" s="295"/>
      <c r="R794" s="295"/>
      <c r="S794" s="295"/>
      <c r="T794" s="295"/>
      <c r="U794" s="295"/>
      <c r="V794" s="295"/>
      <c r="W794" s="295"/>
      <c r="X794" s="295"/>
      <c r="Y794" s="411">
        <f>Y793</f>
        <v>0</v>
      </c>
      <c r="Z794" s="411">
        <f t="shared" ref="Z794" si="2304">Z793</f>
        <v>0</v>
      </c>
      <c r="AA794" s="411">
        <f t="shared" ref="AA794" si="2305">AA793</f>
        <v>0</v>
      </c>
      <c r="AB794" s="411">
        <f t="shared" ref="AB794" si="2306">AB793</f>
        <v>0</v>
      </c>
      <c r="AC794" s="411">
        <f t="shared" ref="AC794" si="2307">AC793</f>
        <v>0</v>
      </c>
      <c r="AD794" s="411">
        <f t="shared" ref="AD794" si="2308">AD793</f>
        <v>0</v>
      </c>
      <c r="AE794" s="411">
        <f t="shared" ref="AE794" si="2309">AE793</f>
        <v>0</v>
      </c>
      <c r="AF794" s="411">
        <f t="shared" ref="AF794" si="2310">AF793</f>
        <v>0</v>
      </c>
      <c r="AG794" s="411">
        <f t="shared" ref="AG794" si="2311">AG793</f>
        <v>0</v>
      </c>
      <c r="AH794" s="411">
        <f t="shared" ref="AH794" si="2312">AH793</f>
        <v>0</v>
      </c>
      <c r="AI794" s="411">
        <f t="shared" ref="AI794" si="2313">AI793</f>
        <v>0</v>
      </c>
      <c r="AJ794" s="411">
        <f t="shared" ref="AJ794" si="2314">AJ793</f>
        <v>0</v>
      </c>
      <c r="AK794" s="411">
        <f t="shared" ref="AK794" si="2315">AK793</f>
        <v>0</v>
      </c>
      <c r="AL794" s="411">
        <f t="shared" ref="AL794" si="2316">AL793</f>
        <v>0</v>
      </c>
      <c r="AM794" s="297"/>
    </row>
    <row r="795" spans="1:39" ht="15" hidden="1" outlineLevel="1">
      <c r="A795" s="532"/>
      <c r="B795" s="294"/>
      <c r="C795" s="291"/>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422"/>
      <c r="Z795" s="423"/>
      <c r="AA795" s="423"/>
      <c r="AB795" s="423"/>
      <c r="AC795" s="423"/>
      <c r="AD795" s="423"/>
      <c r="AE795" s="423"/>
      <c r="AF795" s="423"/>
      <c r="AG795" s="423"/>
      <c r="AH795" s="423"/>
      <c r="AI795" s="423"/>
      <c r="AJ795" s="423"/>
      <c r="AK795" s="423"/>
      <c r="AL795" s="423"/>
      <c r="AM795" s="297"/>
    </row>
    <row r="796" spans="1:39" ht="15.6" hidden="1" outlineLevel="1">
      <c r="A796" s="532"/>
      <c r="B796" s="319" t="s">
        <v>497</v>
      </c>
      <c r="C796" s="289"/>
      <c r="D796" s="289"/>
      <c r="E796" s="289"/>
      <c r="F796" s="289"/>
      <c r="G796" s="289"/>
      <c r="H796" s="289"/>
      <c r="I796" s="289"/>
      <c r="J796" s="289"/>
      <c r="K796" s="289"/>
      <c r="L796" s="289"/>
      <c r="M796" s="289"/>
      <c r="N796" s="290"/>
      <c r="O796" s="289"/>
      <c r="P796" s="289"/>
      <c r="Q796" s="289"/>
      <c r="R796" s="289"/>
      <c r="S796" s="289"/>
      <c r="T796" s="289"/>
      <c r="U796" s="289"/>
      <c r="V796" s="289"/>
      <c r="W796" s="289"/>
      <c r="X796" s="289"/>
      <c r="Y796" s="414"/>
      <c r="Z796" s="414"/>
      <c r="AA796" s="414"/>
      <c r="AB796" s="414"/>
      <c r="AC796" s="414"/>
      <c r="AD796" s="414"/>
      <c r="AE796" s="414"/>
      <c r="AF796" s="414"/>
      <c r="AG796" s="414"/>
      <c r="AH796" s="414"/>
      <c r="AI796" s="414"/>
      <c r="AJ796" s="414"/>
      <c r="AK796" s="414"/>
      <c r="AL796" s="414"/>
      <c r="AM796" s="292"/>
    </row>
    <row r="797" spans="1:39" ht="15" hidden="1" outlineLevel="1">
      <c r="A797" s="532">
        <v>6</v>
      </c>
      <c r="B797" s="428" t="s">
        <v>99</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5"/>
      <c r="Z797" s="415"/>
      <c r="AA797" s="415"/>
      <c r="AB797" s="415"/>
      <c r="AC797" s="415"/>
      <c r="AD797" s="415"/>
      <c r="AE797" s="415"/>
      <c r="AF797" s="415"/>
      <c r="AG797" s="415"/>
      <c r="AH797" s="415"/>
      <c r="AI797" s="415"/>
      <c r="AJ797" s="415"/>
      <c r="AK797" s="415"/>
      <c r="AL797" s="415"/>
      <c r="AM797" s="296">
        <f>SUM(Y797:AL797)</f>
        <v>0</v>
      </c>
    </row>
    <row r="798" spans="1:39" ht="15" hidden="1" outlineLevel="1">
      <c r="A798" s="532"/>
      <c r="B798" s="294" t="s">
        <v>342</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1">
        <f>Y797</f>
        <v>0</v>
      </c>
      <c r="Z798" s="411">
        <f t="shared" ref="Z798" si="2317">Z797</f>
        <v>0</v>
      </c>
      <c r="AA798" s="411">
        <f t="shared" ref="AA798" si="2318">AA797</f>
        <v>0</v>
      </c>
      <c r="AB798" s="411">
        <f t="shared" ref="AB798" si="2319">AB797</f>
        <v>0</v>
      </c>
      <c r="AC798" s="411">
        <f t="shared" ref="AC798" si="2320">AC797</f>
        <v>0</v>
      </c>
      <c r="AD798" s="411">
        <f t="shared" ref="AD798" si="2321">AD797</f>
        <v>0</v>
      </c>
      <c r="AE798" s="411">
        <f t="shared" ref="AE798" si="2322">AE797</f>
        <v>0</v>
      </c>
      <c r="AF798" s="411">
        <f t="shared" ref="AF798" si="2323">AF797</f>
        <v>0</v>
      </c>
      <c r="AG798" s="411">
        <f t="shared" ref="AG798" si="2324">AG797</f>
        <v>0</v>
      </c>
      <c r="AH798" s="411">
        <f t="shared" ref="AH798" si="2325">AH797</f>
        <v>0</v>
      </c>
      <c r="AI798" s="411">
        <f t="shared" ref="AI798" si="2326">AI797</f>
        <v>0</v>
      </c>
      <c r="AJ798" s="411">
        <f t="shared" ref="AJ798" si="2327">AJ797</f>
        <v>0</v>
      </c>
      <c r="AK798" s="411">
        <f t="shared" ref="AK798" si="2328">AK797</f>
        <v>0</v>
      </c>
      <c r="AL798" s="411">
        <f t="shared" ref="AL798" si="2329">AL797</f>
        <v>0</v>
      </c>
      <c r="AM798" s="311"/>
    </row>
    <row r="799" spans="1:39" ht="15" hidden="1" outlineLevel="1">
      <c r="A799" s="532"/>
      <c r="B799" s="310"/>
      <c r="C799" s="312"/>
      <c r="D799" s="291"/>
      <c r="E799" s="291"/>
      <c r="F799" s="291"/>
      <c r="G799" s="291"/>
      <c r="H799" s="291"/>
      <c r="I799" s="291"/>
      <c r="J799" s="291"/>
      <c r="K799" s="291"/>
      <c r="L799" s="291"/>
      <c r="M799" s="291"/>
      <c r="N799" s="291"/>
      <c r="O799" s="291"/>
      <c r="P799" s="291"/>
      <c r="Q799" s="291"/>
      <c r="R799" s="291"/>
      <c r="S799" s="291"/>
      <c r="T799" s="291"/>
      <c r="U799" s="291"/>
      <c r="V799" s="291"/>
      <c r="W799" s="291"/>
      <c r="X799" s="291"/>
      <c r="Y799" s="416"/>
      <c r="Z799" s="416"/>
      <c r="AA799" s="416"/>
      <c r="AB799" s="416"/>
      <c r="AC799" s="416"/>
      <c r="AD799" s="416"/>
      <c r="AE799" s="416"/>
      <c r="AF799" s="416"/>
      <c r="AG799" s="416"/>
      <c r="AH799" s="416"/>
      <c r="AI799" s="416"/>
      <c r="AJ799" s="416"/>
      <c r="AK799" s="416"/>
      <c r="AL799" s="416"/>
      <c r="AM799" s="313"/>
    </row>
    <row r="800" spans="1:39" ht="30" hidden="1" outlineLevel="1">
      <c r="A800" s="532">
        <v>7</v>
      </c>
      <c r="B800" s="428" t="s">
        <v>100</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5"/>
      <c r="Z800" s="415"/>
      <c r="AA800" s="415"/>
      <c r="AB800" s="415"/>
      <c r="AC800" s="415"/>
      <c r="AD800" s="415"/>
      <c r="AE800" s="415"/>
      <c r="AF800" s="415"/>
      <c r="AG800" s="415"/>
      <c r="AH800" s="415"/>
      <c r="AI800" s="415"/>
      <c r="AJ800" s="415"/>
      <c r="AK800" s="415"/>
      <c r="AL800" s="415"/>
      <c r="AM800" s="296">
        <f>SUM(Y800:AL800)</f>
        <v>0</v>
      </c>
    </row>
    <row r="801" spans="1:39" ht="15" hidden="1" outlineLevel="1">
      <c r="A801" s="532"/>
      <c r="B801" s="294" t="s">
        <v>342</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1">
        <f>Y800</f>
        <v>0</v>
      </c>
      <c r="Z801" s="411">
        <f t="shared" ref="Z801" si="2330">Z800</f>
        <v>0</v>
      </c>
      <c r="AA801" s="411">
        <f t="shared" ref="AA801" si="2331">AA800</f>
        <v>0</v>
      </c>
      <c r="AB801" s="411">
        <f t="shared" ref="AB801" si="2332">AB800</f>
        <v>0</v>
      </c>
      <c r="AC801" s="411">
        <f t="shared" ref="AC801" si="2333">AC800</f>
        <v>0</v>
      </c>
      <c r="AD801" s="411">
        <f t="shared" ref="AD801" si="2334">AD800</f>
        <v>0</v>
      </c>
      <c r="AE801" s="411">
        <f t="shared" ref="AE801" si="2335">AE800</f>
        <v>0</v>
      </c>
      <c r="AF801" s="411">
        <f t="shared" ref="AF801" si="2336">AF800</f>
        <v>0</v>
      </c>
      <c r="AG801" s="411">
        <f t="shared" ref="AG801" si="2337">AG800</f>
        <v>0</v>
      </c>
      <c r="AH801" s="411">
        <f t="shared" ref="AH801" si="2338">AH800</f>
        <v>0</v>
      </c>
      <c r="AI801" s="411">
        <f t="shared" ref="AI801" si="2339">AI800</f>
        <v>0</v>
      </c>
      <c r="AJ801" s="411">
        <f t="shared" ref="AJ801" si="2340">AJ800</f>
        <v>0</v>
      </c>
      <c r="AK801" s="411">
        <f t="shared" ref="AK801" si="2341">AK800</f>
        <v>0</v>
      </c>
      <c r="AL801" s="411">
        <f t="shared" ref="AL801" si="2342">AL800</f>
        <v>0</v>
      </c>
      <c r="AM801" s="311"/>
    </row>
    <row r="802" spans="1:39" ht="15" hidden="1" outlineLevel="1">
      <c r="A802" s="532"/>
      <c r="B802" s="314"/>
      <c r="C802" s="312"/>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416"/>
      <c r="Z802" s="417"/>
      <c r="AA802" s="416"/>
      <c r="AB802" s="416"/>
      <c r="AC802" s="416"/>
      <c r="AD802" s="416"/>
      <c r="AE802" s="416"/>
      <c r="AF802" s="416"/>
      <c r="AG802" s="416"/>
      <c r="AH802" s="416"/>
      <c r="AI802" s="416"/>
      <c r="AJ802" s="416"/>
      <c r="AK802" s="416"/>
      <c r="AL802" s="416"/>
      <c r="AM802" s="313"/>
    </row>
    <row r="803" spans="1:39" ht="30" hidden="1" outlineLevel="1">
      <c r="A803" s="532">
        <v>8</v>
      </c>
      <c r="B803" s="428" t="s">
        <v>101</v>
      </c>
      <c r="C803" s="291" t="s">
        <v>25</v>
      </c>
      <c r="D803" s="295"/>
      <c r="E803" s="295"/>
      <c r="F803" s="295"/>
      <c r="G803" s="295"/>
      <c r="H803" s="295"/>
      <c r="I803" s="295"/>
      <c r="J803" s="295"/>
      <c r="K803" s="295"/>
      <c r="L803" s="295"/>
      <c r="M803" s="295"/>
      <c r="N803" s="295">
        <v>12</v>
      </c>
      <c r="O803" s="295"/>
      <c r="P803" s="295"/>
      <c r="Q803" s="295"/>
      <c r="R803" s="295"/>
      <c r="S803" s="295"/>
      <c r="T803" s="295"/>
      <c r="U803" s="295"/>
      <c r="V803" s="295"/>
      <c r="W803" s="295"/>
      <c r="X803" s="295"/>
      <c r="Y803" s="415"/>
      <c r="Z803" s="415"/>
      <c r="AA803" s="415"/>
      <c r="AB803" s="415"/>
      <c r="AC803" s="415"/>
      <c r="AD803" s="415"/>
      <c r="AE803" s="415"/>
      <c r="AF803" s="415"/>
      <c r="AG803" s="415"/>
      <c r="AH803" s="415"/>
      <c r="AI803" s="415"/>
      <c r="AJ803" s="415"/>
      <c r="AK803" s="415"/>
      <c r="AL803" s="415"/>
      <c r="AM803" s="296">
        <f>SUM(Y803:AL803)</f>
        <v>0</v>
      </c>
    </row>
    <row r="804" spans="1:39" ht="15" hidden="1" outlineLevel="1">
      <c r="A804" s="532"/>
      <c r="B804" s="294" t="s">
        <v>342</v>
      </c>
      <c r="C804" s="291" t="s">
        <v>163</v>
      </c>
      <c r="D804" s="295"/>
      <c r="E804" s="295"/>
      <c r="F804" s="295"/>
      <c r="G804" s="295"/>
      <c r="H804" s="295"/>
      <c r="I804" s="295"/>
      <c r="J804" s="295"/>
      <c r="K804" s="295"/>
      <c r="L804" s="295"/>
      <c r="M804" s="295"/>
      <c r="N804" s="295">
        <f>N803</f>
        <v>12</v>
      </c>
      <c r="O804" s="295"/>
      <c r="P804" s="295"/>
      <c r="Q804" s="295"/>
      <c r="R804" s="295"/>
      <c r="S804" s="295"/>
      <c r="T804" s="295"/>
      <c r="U804" s="295"/>
      <c r="V804" s="295"/>
      <c r="W804" s="295"/>
      <c r="X804" s="295"/>
      <c r="Y804" s="411">
        <f>Y803</f>
        <v>0</v>
      </c>
      <c r="Z804" s="411">
        <f t="shared" ref="Z804" si="2343">Z803</f>
        <v>0</v>
      </c>
      <c r="AA804" s="411">
        <f t="shared" ref="AA804" si="2344">AA803</f>
        <v>0</v>
      </c>
      <c r="AB804" s="411">
        <f t="shared" ref="AB804" si="2345">AB803</f>
        <v>0</v>
      </c>
      <c r="AC804" s="411">
        <f t="shared" ref="AC804" si="2346">AC803</f>
        <v>0</v>
      </c>
      <c r="AD804" s="411">
        <f t="shared" ref="AD804" si="2347">AD803</f>
        <v>0</v>
      </c>
      <c r="AE804" s="411">
        <f t="shared" ref="AE804" si="2348">AE803</f>
        <v>0</v>
      </c>
      <c r="AF804" s="411">
        <f t="shared" ref="AF804" si="2349">AF803</f>
        <v>0</v>
      </c>
      <c r="AG804" s="411">
        <f t="shared" ref="AG804" si="2350">AG803</f>
        <v>0</v>
      </c>
      <c r="AH804" s="411">
        <f t="shared" ref="AH804" si="2351">AH803</f>
        <v>0</v>
      </c>
      <c r="AI804" s="411">
        <f t="shared" ref="AI804" si="2352">AI803</f>
        <v>0</v>
      </c>
      <c r="AJ804" s="411">
        <f t="shared" ref="AJ804" si="2353">AJ803</f>
        <v>0</v>
      </c>
      <c r="AK804" s="411">
        <f t="shared" ref="AK804" si="2354">AK803</f>
        <v>0</v>
      </c>
      <c r="AL804" s="411">
        <f t="shared" ref="AL804" si="2355">AL803</f>
        <v>0</v>
      </c>
      <c r="AM804" s="311"/>
    </row>
    <row r="805" spans="1:39" ht="15" hidden="1" outlineLevel="1">
      <c r="A805" s="532"/>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6"/>
      <c r="Z805" s="417"/>
      <c r="AA805" s="416"/>
      <c r="AB805" s="416"/>
      <c r="AC805" s="416"/>
      <c r="AD805" s="416"/>
      <c r="AE805" s="416"/>
      <c r="AF805" s="416"/>
      <c r="AG805" s="416"/>
      <c r="AH805" s="416"/>
      <c r="AI805" s="416"/>
      <c r="AJ805" s="416"/>
      <c r="AK805" s="416"/>
      <c r="AL805" s="416"/>
      <c r="AM805" s="313"/>
    </row>
    <row r="806" spans="1:39" ht="30" hidden="1" outlineLevel="1">
      <c r="A806" s="532">
        <v>9</v>
      </c>
      <c r="B806" s="428" t="s">
        <v>102</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5"/>
      <c r="Z806" s="415"/>
      <c r="AA806" s="415"/>
      <c r="AB806" s="415"/>
      <c r="AC806" s="415"/>
      <c r="AD806" s="415"/>
      <c r="AE806" s="415"/>
      <c r="AF806" s="415"/>
      <c r="AG806" s="415"/>
      <c r="AH806" s="415"/>
      <c r="AI806" s="415"/>
      <c r="AJ806" s="415"/>
      <c r="AK806" s="415"/>
      <c r="AL806" s="415"/>
      <c r="AM806" s="296">
        <f>SUM(Y806:AL806)</f>
        <v>0</v>
      </c>
    </row>
    <row r="807" spans="1:39" ht="15" hidden="1" outlineLevel="1">
      <c r="A807" s="532"/>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356">Z806</f>
        <v>0</v>
      </c>
      <c r="AA807" s="411">
        <f t="shared" ref="AA807" si="2357">AA806</f>
        <v>0</v>
      </c>
      <c r="AB807" s="411">
        <f t="shared" ref="AB807" si="2358">AB806</f>
        <v>0</v>
      </c>
      <c r="AC807" s="411">
        <f t="shared" ref="AC807" si="2359">AC806</f>
        <v>0</v>
      </c>
      <c r="AD807" s="411">
        <f t="shared" ref="AD807" si="2360">AD806</f>
        <v>0</v>
      </c>
      <c r="AE807" s="411">
        <f t="shared" ref="AE807" si="2361">AE806</f>
        <v>0</v>
      </c>
      <c r="AF807" s="411">
        <f t="shared" ref="AF807" si="2362">AF806</f>
        <v>0</v>
      </c>
      <c r="AG807" s="411">
        <f t="shared" ref="AG807" si="2363">AG806</f>
        <v>0</v>
      </c>
      <c r="AH807" s="411">
        <f t="shared" ref="AH807" si="2364">AH806</f>
        <v>0</v>
      </c>
      <c r="AI807" s="411">
        <f t="shared" ref="AI807" si="2365">AI806</f>
        <v>0</v>
      </c>
      <c r="AJ807" s="411">
        <f t="shared" ref="AJ807" si="2366">AJ806</f>
        <v>0</v>
      </c>
      <c r="AK807" s="411">
        <f t="shared" ref="AK807" si="2367">AK806</f>
        <v>0</v>
      </c>
      <c r="AL807" s="411">
        <f t="shared" ref="AL807" si="2368">AL806</f>
        <v>0</v>
      </c>
      <c r="AM807" s="311"/>
    </row>
    <row r="808" spans="1:39" ht="15" hidden="1" outlineLevel="1">
      <c r="A808" s="532"/>
      <c r="B808" s="314"/>
      <c r="C808" s="312"/>
      <c r="D808" s="316"/>
      <c r="E808" s="316"/>
      <c r="F808" s="316"/>
      <c r="G808" s="316"/>
      <c r="H808" s="316"/>
      <c r="I808" s="316"/>
      <c r="J808" s="316"/>
      <c r="K808" s="316"/>
      <c r="L808" s="316"/>
      <c r="M808" s="316"/>
      <c r="N808" s="291"/>
      <c r="O808" s="316"/>
      <c r="P808" s="316"/>
      <c r="Q808" s="316"/>
      <c r="R808" s="316"/>
      <c r="S808" s="316"/>
      <c r="T808" s="316"/>
      <c r="U808" s="316"/>
      <c r="V808" s="316"/>
      <c r="W808" s="316"/>
      <c r="X808" s="316"/>
      <c r="Y808" s="416"/>
      <c r="Z808" s="416"/>
      <c r="AA808" s="416"/>
      <c r="AB808" s="416"/>
      <c r="AC808" s="416"/>
      <c r="AD808" s="416"/>
      <c r="AE808" s="416"/>
      <c r="AF808" s="416"/>
      <c r="AG808" s="416"/>
      <c r="AH808" s="416"/>
      <c r="AI808" s="416"/>
      <c r="AJ808" s="416"/>
      <c r="AK808" s="416"/>
      <c r="AL808" s="416"/>
      <c r="AM808" s="313"/>
    </row>
    <row r="809" spans="1:39" ht="30" hidden="1" outlineLevel="1">
      <c r="A809" s="532">
        <v>10</v>
      </c>
      <c r="B809" s="428" t="s">
        <v>103</v>
      </c>
      <c r="C809" s="291" t="s">
        <v>25</v>
      </c>
      <c r="D809" s="295"/>
      <c r="E809" s="295"/>
      <c r="F809" s="295"/>
      <c r="G809" s="295"/>
      <c r="H809" s="295"/>
      <c r="I809" s="295"/>
      <c r="J809" s="295"/>
      <c r="K809" s="295"/>
      <c r="L809" s="295"/>
      <c r="M809" s="295"/>
      <c r="N809" s="295">
        <v>3</v>
      </c>
      <c r="O809" s="295"/>
      <c r="P809" s="295"/>
      <c r="Q809" s="295"/>
      <c r="R809" s="295"/>
      <c r="S809" s="295"/>
      <c r="T809" s="295"/>
      <c r="U809" s="295"/>
      <c r="V809" s="295"/>
      <c r="W809" s="295"/>
      <c r="X809" s="295"/>
      <c r="Y809" s="415"/>
      <c r="Z809" s="415"/>
      <c r="AA809" s="415"/>
      <c r="AB809" s="415"/>
      <c r="AC809" s="415"/>
      <c r="AD809" s="415"/>
      <c r="AE809" s="415"/>
      <c r="AF809" s="415"/>
      <c r="AG809" s="415"/>
      <c r="AH809" s="415"/>
      <c r="AI809" s="415"/>
      <c r="AJ809" s="415"/>
      <c r="AK809" s="415"/>
      <c r="AL809" s="415"/>
      <c r="AM809" s="296">
        <f>SUM(Y809:AL809)</f>
        <v>0</v>
      </c>
    </row>
    <row r="810" spans="1:39" ht="15" hidden="1" outlineLevel="1">
      <c r="A810" s="532"/>
      <c r="B810" s="294" t="s">
        <v>342</v>
      </c>
      <c r="C810" s="291" t="s">
        <v>163</v>
      </c>
      <c r="D810" s="295"/>
      <c r="E810" s="295"/>
      <c r="F810" s="295"/>
      <c r="G810" s="295"/>
      <c r="H810" s="295"/>
      <c r="I810" s="295"/>
      <c r="J810" s="295"/>
      <c r="K810" s="295"/>
      <c r="L810" s="295"/>
      <c r="M810" s="295"/>
      <c r="N810" s="295">
        <f>N809</f>
        <v>3</v>
      </c>
      <c r="O810" s="295"/>
      <c r="P810" s="295"/>
      <c r="Q810" s="295"/>
      <c r="R810" s="295"/>
      <c r="S810" s="295"/>
      <c r="T810" s="295"/>
      <c r="U810" s="295"/>
      <c r="V810" s="295"/>
      <c r="W810" s="295"/>
      <c r="X810" s="295"/>
      <c r="Y810" s="411">
        <f>Y809</f>
        <v>0</v>
      </c>
      <c r="Z810" s="411">
        <f t="shared" ref="Z810" si="2369">Z809</f>
        <v>0</v>
      </c>
      <c r="AA810" s="411">
        <f t="shared" ref="AA810" si="2370">AA809</f>
        <v>0</v>
      </c>
      <c r="AB810" s="411">
        <f t="shared" ref="AB810" si="2371">AB809</f>
        <v>0</v>
      </c>
      <c r="AC810" s="411">
        <f t="shared" ref="AC810" si="2372">AC809</f>
        <v>0</v>
      </c>
      <c r="AD810" s="411">
        <f t="shared" ref="AD810" si="2373">AD809</f>
        <v>0</v>
      </c>
      <c r="AE810" s="411">
        <f t="shared" ref="AE810" si="2374">AE809</f>
        <v>0</v>
      </c>
      <c r="AF810" s="411">
        <f t="shared" ref="AF810" si="2375">AF809</f>
        <v>0</v>
      </c>
      <c r="AG810" s="411">
        <f t="shared" ref="AG810" si="2376">AG809</f>
        <v>0</v>
      </c>
      <c r="AH810" s="411">
        <f t="shared" ref="AH810" si="2377">AH809</f>
        <v>0</v>
      </c>
      <c r="AI810" s="411">
        <f t="shared" ref="AI810" si="2378">AI809</f>
        <v>0</v>
      </c>
      <c r="AJ810" s="411">
        <f t="shared" ref="AJ810" si="2379">AJ809</f>
        <v>0</v>
      </c>
      <c r="AK810" s="411">
        <f t="shared" ref="AK810" si="2380">AK809</f>
        <v>0</v>
      </c>
      <c r="AL810" s="411">
        <f t="shared" ref="AL810" si="2381">AL809</f>
        <v>0</v>
      </c>
      <c r="AM810" s="311"/>
    </row>
    <row r="811" spans="1:39" ht="15" hidden="1" outlineLevel="1">
      <c r="A811" s="532"/>
      <c r="B811" s="314"/>
      <c r="C811" s="312"/>
      <c r="D811" s="316"/>
      <c r="E811" s="316"/>
      <c r="F811" s="316"/>
      <c r="G811" s="316"/>
      <c r="H811" s="316"/>
      <c r="I811" s="316"/>
      <c r="J811" s="316"/>
      <c r="K811" s="316"/>
      <c r="L811" s="316"/>
      <c r="M811" s="316"/>
      <c r="N811" s="291"/>
      <c r="O811" s="316"/>
      <c r="P811" s="316"/>
      <c r="Q811" s="316"/>
      <c r="R811" s="316"/>
      <c r="S811" s="316"/>
      <c r="T811" s="316"/>
      <c r="U811" s="316"/>
      <c r="V811" s="316"/>
      <c r="W811" s="316"/>
      <c r="X811" s="316"/>
      <c r="Y811" s="416"/>
      <c r="Z811" s="417"/>
      <c r="AA811" s="416"/>
      <c r="AB811" s="416"/>
      <c r="AC811" s="416"/>
      <c r="AD811" s="416"/>
      <c r="AE811" s="416"/>
      <c r="AF811" s="416"/>
      <c r="AG811" s="416"/>
      <c r="AH811" s="416"/>
      <c r="AI811" s="416"/>
      <c r="AJ811" s="416"/>
      <c r="AK811" s="416"/>
      <c r="AL811" s="416"/>
      <c r="AM811" s="313"/>
    </row>
    <row r="812" spans="1:39" ht="15.6" hidden="1" outlineLevel="1">
      <c r="A812" s="532"/>
      <c r="B812" s="288" t="s">
        <v>10</v>
      </c>
      <c r="C812" s="289"/>
      <c r="D812" s="289"/>
      <c r="E812" s="289"/>
      <c r="F812" s="289"/>
      <c r="G812" s="289"/>
      <c r="H812" s="289"/>
      <c r="I812" s="289"/>
      <c r="J812" s="289"/>
      <c r="K812" s="289"/>
      <c r="L812" s="289"/>
      <c r="M812" s="289"/>
      <c r="N812" s="290"/>
      <c r="O812" s="289"/>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ht="30" hidden="1" outlineLevel="1">
      <c r="A813" s="532">
        <v>11</v>
      </c>
      <c r="B813" s="428" t="s">
        <v>104</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26"/>
      <c r="Z813" s="415"/>
      <c r="AA813" s="415"/>
      <c r="AB813" s="415"/>
      <c r="AC813" s="415"/>
      <c r="AD813" s="415"/>
      <c r="AE813" s="415"/>
      <c r="AF813" s="415"/>
      <c r="AG813" s="415"/>
      <c r="AH813" s="415"/>
      <c r="AI813" s="415"/>
      <c r="AJ813" s="415"/>
      <c r="AK813" s="415"/>
      <c r="AL813" s="415"/>
      <c r="AM813" s="296">
        <f>SUM(Y813:AL813)</f>
        <v>0</v>
      </c>
    </row>
    <row r="814" spans="1:39" ht="15" hidden="1"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2382">Z813</f>
        <v>0</v>
      </c>
      <c r="AA814" s="411">
        <f t="shared" ref="AA814" si="2383">AA813</f>
        <v>0</v>
      </c>
      <c r="AB814" s="411">
        <f t="shared" ref="AB814" si="2384">AB813</f>
        <v>0</v>
      </c>
      <c r="AC814" s="411">
        <f t="shared" ref="AC814" si="2385">AC813</f>
        <v>0</v>
      </c>
      <c r="AD814" s="411">
        <f t="shared" ref="AD814" si="2386">AD813</f>
        <v>0</v>
      </c>
      <c r="AE814" s="411">
        <f t="shared" ref="AE814" si="2387">AE813</f>
        <v>0</v>
      </c>
      <c r="AF814" s="411">
        <f t="shared" ref="AF814" si="2388">AF813</f>
        <v>0</v>
      </c>
      <c r="AG814" s="411">
        <f t="shared" ref="AG814" si="2389">AG813</f>
        <v>0</v>
      </c>
      <c r="AH814" s="411">
        <f t="shared" ref="AH814" si="2390">AH813</f>
        <v>0</v>
      </c>
      <c r="AI814" s="411">
        <f t="shared" ref="AI814" si="2391">AI813</f>
        <v>0</v>
      </c>
      <c r="AJ814" s="411">
        <f t="shared" ref="AJ814" si="2392">AJ813</f>
        <v>0</v>
      </c>
      <c r="AK814" s="411">
        <f t="shared" ref="AK814" si="2393">AK813</f>
        <v>0</v>
      </c>
      <c r="AL814" s="411">
        <f t="shared" ref="AL814" si="2394">AL813</f>
        <v>0</v>
      </c>
      <c r="AM814" s="297"/>
    </row>
    <row r="815" spans="1:39" ht="15" hidden="1" outlineLevel="1">
      <c r="A815" s="532"/>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21"/>
      <c r="AA815" s="421"/>
      <c r="AB815" s="421"/>
      <c r="AC815" s="421"/>
      <c r="AD815" s="421"/>
      <c r="AE815" s="421"/>
      <c r="AF815" s="421"/>
      <c r="AG815" s="421"/>
      <c r="AH815" s="421"/>
      <c r="AI815" s="421"/>
      <c r="AJ815" s="421"/>
      <c r="AK815" s="421"/>
      <c r="AL815" s="421"/>
      <c r="AM815" s="306"/>
    </row>
    <row r="816" spans="1:39" ht="30" hidden="1" outlineLevel="1">
      <c r="A816" s="532">
        <v>12</v>
      </c>
      <c r="B816" s="428" t="s">
        <v>105</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0"/>
      <c r="Z816" s="415"/>
      <c r="AA816" s="415"/>
      <c r="AB816" s="415"/>
      <c r="AC816" s="415"/>
      <c r="AD816" s="415"/>
      <c r="AE816" s="415"/>
      <c r="AF816" s="415"/>
      <c r="AG816" s="415"/>
      <c r="AH816" s="415"/>
      <c r="AI816" s="415"/>
      <c r="AJ816" s="415"/>
      <c r="AK816" s="415"/>
      <c r="AL816" s="415"/>
      <c r="AM816" s="296">
        <f>SUM(Y816:AL816)</f>
        <v>0</v>
      </c>
    </row>
    <row r="817" spans="1:39" ht="15" hidden="1" outlineLevel="1">
      <c r="A817" s="532"/>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2395">Z816</f>
        <v>0</v>
      </c>
      <c r="AA817" s="411">
        <f t="shared" ref="AA817" si="2396">AA816</f>
        <v>0</v>
      </c>
      <c r="AB817" s="411">
        <f t="shared" ref="AB817" si="2397">AB816</f>
        <v>0</v>
      </c>
      <c r="AC817" s="411">
        <f t="shared" ref="AC817" si="2398">AC816</f>
        <v>0</v>
      </c>
      <c r="AD817" s="411">
        <f t="shared" ref="AD817" si="2399">AD816</f>
        <v>0</v>
      </c>
      <c r="AE817" s="411">
        <f t="shared" ref="AE817" si="2400">AE816</f>
        <v>0</v>
      </c>
      <c r="AF817" s="411">
        <f t="shared" ref="AF817" si="2401">AF816</f>
        <v>0</v>
      </c>
      <c r="AG817" s="411">
        <f t="shared" ref="AG817" si="2402">AG816</f>
        <v>0</v>
      </c>
      <c r="AH817" s="411">
        <f t="shared" ref="AH817" si="2403">AH816</f>
        <v>0</v>
      </c>
      <c r="AI817" s="411">
        <f t="shared" ref="AI817" si="2404">AI816</f>
        <v>0</v>
      </c>
      <c r="AJ817" s="411">
        <f t="shared" ref="AJ817" si="2405">AJ816</f>
        <v>0</v>
      </c>
      <c r="AK817" s="411">
        <f t="shared" ref="AK817" si="2406">AK816</f>
        <v>0</v>
      </c>
      <c r="AL817" s="411">
        <f t="shared" ref="AL817" si="2407">AL816</f>
        <v>0</v>
      </c>
      <c r="AM817" s="297"/>
    </row>
    <row r="818" spans="1:39" ht="1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22"/>
      <c r="Z818" s="422"/>
      <c r="AA818" s="412"/>
      <c r="AB818" s="412"/>
      <c r="AC818" s="412"/>
      <c r="AD818" s="412"/>
      <c r="AE818" s="412"/>
      <c r="AF818" s="412"/>
      <c r="AG818" s="412"/>
      <c r="AH818" s="412"/>
      <c r="AI818" s="412"/>
      <c r="AJ818" s="412"/>
      <c r="AK818" s="412"/>
      <c r="AL818" s="412"/>
      <c r="AM818" s="306"/>
    </row>
    <row r="819" spans="1:39" ht="30" hidden="1" outlineLevel="1">
      <c r="A819" s="532">
        <v>13</v>
      </c>
      <c r="B819" s="428" t="s">
        <v>106</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0"/>
      <c r="Z819" s="415"/>
      <c r="AA819" s="415"/>
      <c r="AB819" s="415"/>
      <c r="AC819" s="415"/>
      <c r="AD819" s="415"/>
      <c r="AE819" s="415"/>
      <c r="AF819" s="415"/>
      <c r="AG819" s="415"/>
      <c r="AH819" s="415"/>
      <c r="AI819" s="415"/>
      <c r="AJ819" s="415"/>
      <c r="AK819" s="415"/>
      <c r="AL819" s="415"/>
      <c r="AM819" s="296">
        <f>SUM(Y819:AL819)</f>
        <v>0</v>
      </c>
    </row>
    <row r="820" spans="1:39" ht="15" hidden="1" outlineLevel="1">
      <c r="A820" s="532"/>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2408">Z819</f>
        <v>0</v>
      </c>
      <c r="AA820" s="411">
        <f t="shared" ref="AA820" si="2409">AA819</f>
        <v>0</v>
      </c>
      <c r="AB820" s="411">
        <f t="shared" ref="AB820" si="2410">AB819</f>
        <v>0</v>
      </c>
      <c r="AC820" s="411">
        <f t="shared" ref="AC820" si="2411">AC819</f>
        <v>0</v>
      </c>
      <c r="AD820" s="411">
        <f t="shared" ref="AD820" si="2412">AD819</f>
        <v>0</v>
      </c>
      <c r="AE820" s="411">
        <f t="shared" ref="AE820" si="2413">AE819</f>
        <v>0</v>
      </c>
      <c r="AF820" s="411">
        <f t="shared" ref="AF820" si="2414">AF819</f>
        <v>0</v>
      </c>
      <c r="AG820" s="411">
        <f t="shared" ref="AG820" si="2415">AG819</f>
        <v>0</v>
      </c>
      <c r="AH820" s="411">
        <f t="shared" ref="AH820" si="2416">AH819</f>
        <v>0</v>
      </c>
      <c r="AI820" s="411">
        <f t="shared" ref="AI820" si="2417">AI819</f>
        <v>0</v>
      </c>
      <c r="AJ820" s="411">
        <f t="shared" ref="AJ820" si="2418">AJ819</f>
        <v>0</v>
      </c>
      <c r="AK820" s="411">
        <f t="shared" ref="AK820" si="2419">AK819</f>
        <v>0</v>
      </c>
      <c r="AL820" s="411">
        <f t="shared" ref="AL820" si="2420">AL819</f>
        <v>0</v>
      </c>
      <c r="AM820" s="306"/>
    </row>
    <row r="821" spans="1:39" ht="15"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ht="15.6" hidden="1" outlineLevel="1">
      <c r="A822" s="532"/>
      <c r="B822" s="288" t="s">
        <v>107</v>
      </c>
      <c r="C822" s="289"/>
      <c r="D822" s="290"/>
      <c r="E822" s="290"/>
      <c r="F822" s="290"/>
      <c r="G822" s="290"/>
      <c r="H822" s="290"/>
      <c r="I822" s="290"/>
      <c r="J822" s="290"/>
      <c r="K822" s="290"/>
      <c r="L822" s="290"/>
      <c r="M822" s="290"/>
      <c r="N822" s="290"/>
      <c r="O822" s="290"/>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2">
        <v>14</v>
      </c>
      <c r="B823" s="315" t="s">
        <v>108</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15"/>
      <c r="Z823" s="415"/>
      <c r="AA823" s="415"/>
      <c r="AB823" s="415"/>
      <c r="AC823" s="415"/>
      <c r="AD823" s="415"/>
      <c r="AE823" s="415"/>
      <c r="AF823" s="410"/>
      <c r="AG823" s="410"/>
      <c r="AH823" s="410"/>
      <c r="AI823" s="410"/>
      <c r="AJ823" s="410"/>
      <c r="AK823" s="410"/>
      <c r="AL823" s="410"/>
      <c r="AM823" s="296">
        <f>SUM(Y823:AL823)</f>
        <v>0</v>
      </c>
    </row>
    <row r="824" spans="1:39" ht="15" hidden="1"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 si="2421">Z823</f>
        <v>0</v>
      </c>
      <c r="AA824" s="411">
        <f t="shared" ref="AA824" si="2422">AA823</f>
        <v>0</v>
      </c>
      <c r="AB824" s="411">
        <f t="shared" ref="AB824" si="2423">AB823</f>
        <v>0</v>
      </c>
      <c r="AC824" s="411">
        <f t="shared" ref="AC824" si="2424">AC823</f>
        <v>0</v>
      </c>
      <c r="AD824" s="411">
        <f t="shared" ref="AD824" si="2425">AD823</f>
        <v>0</v>
      </c>
      <c r="AE824" s="411">
        <f t="shared" ref="AE824" si="2426">AE823</f>
        <v>0</v>
      </c>
      <c r="AF824" s="411">
        <f t="shared" ref="AF824" si="2427">AF823</f>
        <v>0</v>
      </c>
      <c r="AG824" s="411">
        <f t="shared" ref="AG824" si="2428">AG823</f>
        <v>0</v>
      </c>
      <c r="AH824" s="411">
        <f t="shared" ref="AH824" si="2429">AH823</f>
        <v>0</v>
      </c>
      <c r="AI824" s="411">
        <f t="shared" ref="AI824" si="2430">AI823</f>
        <v>0</v>
      </c>
      <c r="AJ824" s="411">
        <f t="shared" ref="AJ824" si="2431">AJ823</f>
        <v>0</v>
      </c>
      <c r="AK824" s="411">
        <f t="shared" ref="AK824" si="2432">AK823</f>
        <v>0</v>
      </c>
      <c r="AL824" s="411">
        <f t="shared" ref="AL824" si="2433">AL823</f>
        <v>0</v>
      </c>
      <c r="AM824" s="297"/>
    </row>
    <row r="825" spans="1:39" ht="15" hidden="1" outlineLevel="1">
      <c r="A825" s="532"/>
      <c r="B825" s="315"/>
      <c r="C825" s="305"/>
      <c r="D825" s="291"/>
      <c r="E825" s="291"/>
      <c r="F825" s="291"/>
      <c r="G825" s="291"/>
      <c r="H825" s="291"/>
      <c r="I825" s="291"/>
      <c r="J825" s="291"/>
      <c r="K825" s="291"/>
      <c r="L825" s="291"/>
      <c r="M825" s="291"/>
      <c r="N825" s="468"/>
      <c r="O825" s="291"/>
      <c r="P825" s="291"/>
      <c r="Q825" s="291"/>
      <c r="R825" s="291"/>
      <c r="S825" s="291"/>
      <c r="T825" s="291"/>
      <c r="U825" s="291"/>
      <c r="V825" s="291"/>
      <c r="W825" s="291"/>
      <c r="X825" s="291"/>
      <c r="Y825" s="412"/>
      <c r="Z825" s="412"/>
      <c r="AA825" s="412"/>
      <c r="AB825" s="412"/>
      <c r="AC825" s="412"/>
      <c r="AD825" s="412"/>
      <c r="AE825" s="412"/>
      <c r="AF825" s="412"/>
      <c r="AG825" s="412"/>
      <c r="AH825" s="412"/>
      <c r="AI825" s="412"/>
      <c r="AJ825" s="412"/>
      <c r="AK825" s="412"/>
      <c r="AL825" s="412"/>
      <c r="AM825" s="306"/>
    </row>
    <row r="826" spans="1:39" s="309" customFormat="1" ht="15.6" hidden="1" outlineLevel="1">
      <c r="A826" s="532"/>
      <c r="B826" s="288" t="s">
        <v>489</v>
      </c>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12"/>
      <c r="AA826" s="412"/>
      <c r="AB826" s="412"/>
      <c r="AC826" s="412"/>
      <c r="AD826" s="412"/>
      <c r="AE826" s="416"/>
      <c r="AF826" s="416"/>
      <c r="AG826" s="416"/>
      <c r="AH826" s="416"/>
      <c r="AI826" s="416"/>
      <c r="AJ826" s="416"/>
      <c r="AK826" s="416"/>
      <c r="AL826" s="416"/>
      <c r="AM826" s="517"/>
    </row>
    <row r="827" spans="1:39" ht="15" hidden="1" outlineLevel="1">
      <c r="A827" s="532">
        <v>15</v>
      </c>
      <c r="B827" s="294" t="s">
        <v>494</v>
      </c>
      <c r="C827" s="291" t="s">
        <v>25</v>
      </c>
      <c r="D827" s="295"/>
      <c r="E827" s="295"/>
      <c r="F827" s="295"/>
      <c r="G827" s="295"/>
      <c r="H827" s="295"/>
      <c r="I827" s="295"/>
      <c r="J827" s="295"/>
      <c r="K827" s="295"/>
      <c r="L827" s="295"/>
      <c r="M827" s="295"/>
      <c r="N827" s="295">
        <v>0</v>
      </c>
      <c r="O827" s="295"/>
      <c r="P827" s="295"/>
      <c r="Q827" s="295"/>
      <c r="R827" s="295"/>
      <c r="S827" s="295"/>
      <c r="T827" s="295"/>
      <c r="U827" s="295"/>
      <c r="V827" s="295"/>
      <c r="W827" s="295"/>
      <c r="X827" s="295"/>
      <c r="Y827" s="415"/>
      <c r="Z827" s="415"/>
      <c r="AA827" s="415"/>
      <c r="AB827" s="415"/>
      <c r="AC827" s="415"/>
      <c r="AD827" s="415"/>
      <c r="AE827" s="415"/>
      <c r="AF827" s="410"/>
      <c r="AG827" s="410"/>
      <c r="AH827" s="410"/>
      <c r="AI827" s="410"/>
      <c r="AJ827" s="410"/>
      <c r="AK827" s="410"/>
      <c r="AL827" s="410"/>
      <c r="AM827" s="296">
        <f>SUM(Y827:AL827)</f>
        <v>0</v>
      </c>
    </row>
    <row r="828" spans="1:39" ht="15" hidden="1" outlineLevel="1">
      <c r="A828" s="532"/>
      <c r="B828" s="294" t="s">
        <v>342</v>
      </c>
      <c r="C828" s="291" t="s">
        <v>163</v>
      </c>
      <c r="D828" s="295"/>
      <c r="E828" s="295"/>
      <c r="F828" s="295"/>
      <c r="G828" s="295"/>
      <c r="H828" s="295"/>
      <c r="I828" s="295"/>
      <c r="J828" s="295"/>
      <c r="K828" s="295"/>
      <c r="L828" s="295"/>
      <c r="M828" s="295"/>
      <c r="N828" s="295">
        <f>N827</f>
        <v>0</v>
      </c>
      <c r="O828" s="295"/>
      <c r="P828" s="295"/>
      <c r="Q828" s="295"/>
      <c r="R828" s="295"/>
      <c r="S828" s="295"/>
      <c r="T828" s="295"/>
      <c r="U828" s="295"/>
      <c r="V828" s="295"/>
      <c r="W828" s="295"/>
      <c r="X828" s="295"/>
      <c r="Y828" s="411">
        <f>Y827</f>
        <v>0</v>
      </c>
      <c r="Z828" s="411">
        <f t="shared" ref="Z828:AL828" si="2434">Z827</f>
        <v>0</v>
      </c>
      <c r="AA828" s="411">
        <f t="shared" si="2434"/>
        <v>0</v>
      </c>
      <c r="AB828" s="411">
        <f t="shared" si="2434"/>
        <v>0</v>
      </c>
      <c r="AC828" s="411">
        <f t="shared" si="2434"/>
        <v>0</v>
      </c>
      <c r="AD828" s="411">
        <f t="shared" si="2434"/>
        <v>0</v>
      </c>
      <c r="AE828" s="411">
        <f t="shared" si="2434"/>
        <v>0</v>
      </c>
      <c r="AF828" s="411">
        <f t="shared" si="2434"/>
        <v>0</v>
      </c>
      <c r="AG828" s="411">
        <f t="shared" si="2434"/>
        <v>0</v>
      </c>
      <c r="AH828" s="411">
        <f t="shared" si="2434"/>
        <v>0</v>
      </c>
      <c r="AI828" s="411">
        <f t="shared" si="2434"/>
        <v>0</v>
      </c>
      <c r="AJ828" s="411">
        <f t="shared" si="2434"/>
        <v>0</v>
      </c>
      <c r="AK828" s="411">
        <f t="shared" si="2434"/>
        <v>0</v>
      </c>
      <c r="AL828" s="411">
        <f t="shared" si="2434"/>
        <v>0</v>
      </c>
      <c r="AM828" s="297"/>
    </row>
    <row r="829" spans="1:39" ht="15" hidden="1" outlineLevel="1">
      <c r="A829" s="532"/>
      <c r="B829" s="315"/>
      <c r="C829" s="305"/>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12"/>
      <c r="Z829" s="412"/>
      <c r="AA829" s="412"/>
      <c r="AB829" s="412"/>
      <c r="AC829" s="412"/>
      <c r="AD829" s="412"/>
      <c r="AE829" s="412"/>
      <c r="AF829" s="412"/>
      <c r="AG829" s="412"/>
      <c r="AH829" s="412"/>
      <c r="AI829" s="412"/>
      <c r="AJ829" s="412"/>
      <c r="AK829" s="412"/>
      <c r="AL829" s="412"/>
      <c r="AM829" s="306"/>
    </row>
    <row r="830" spans="1:39" s="283" customFormat="1" ht="15" hidden="1" outlineLevel="1">
      <c r="A830" s="532">
        <v>16</v>
      </c>
      <c r="B830" s="324" t="s">
        <v>490</v>
      </c>
      <c r="C830" s="291" t="s">
        <v>25</v>
      </c>
      <c r="D830" s="295"/>
      <c r="E830" s="295"/>
      <c r="F830" s="295"/>
      <c r="G830" s="295"/>
      <c r="H830" s="295"/>
      <c r="I830" s="295"/>
      <c r="J830" s="295"/>
      <c r="K830" s="295"/>
      <c r="L830" s="295"/>
      <c r="M830" s="295"/>
      <c r="N830" s="295">
        <v>0</v>
      </c>
      <c r="O830" s="295"/>
      <c r="P830" s="295"/>
      <c r="Q830" s="295"/>
      <c r="R830" s="295"/>
      <c r="S830" s="295"/>
      <c r="T830" s="295"/>
      <c r="U830" s="295"/>
      <c r="V830" s="295"/>
      <c r="W830" s="295"/>
      <c r="X830" s="295"/>
      <c r="Y830" s="415"/>
      <c r="Z830" s="415"/>
      <c r="AA830" s="415"/>
      <c r="AB830" s="415"/>
      <c r="AC830" s="415"/>
      <c r="AD830" s="415"/>
      <c r="AE830" s="415"/>
      <c r="AF830" s="410"/>
      <c r="AG830" s="410"/>
      <c r="AH830" s="410"/>
      <c r="AI830" s="410"/>
      <c r="AJ830" s="410"/>
      <c r="AK830" s="410"/>
      <c r="AL830" s="410"/>
      <c r="AM830" s="296">
        <f>SUM(Y830:AL830)</f>
        <v>0</v>
      </c>
    </row>
    <row r="831" spans="1:39" s="283" customFormat="1" ht="15" hidden="1" outlineLevel="1">
      <c r="A831" s="532"/>
      <c r="B831" s="294" t="s">
        <v>342</v>
      </c>
      <c r="C831" s="291" t="s">
        <v>163</v>
      </c>
      <c r="D831" s="295"/>
      <c r="E831" s="295"/>
      <c r="F831" s="295"/>
      <c r="G831" s="295"/>
      <c r="H831" s="295"/>
      <c r="I831" s="295"/>
      <c r="J831" s="295"/>
      <c r="K831" s="295"/>
      <c r="L831" s="295"/>
      <c r="M831" s="295"/>
      <c r="N831" s="295">
        <f>N830</f>
        <v>0</v>
      </c>
      <c r="O831" s="295"/>
      <c r="P831" s="295"/>
      <c r="Q831" s="295"/>
      <c r="R831" s="295"/>
      <c r="S831" s="295"/>
      <c r="T831" s="295"/>
      <c r="U831" s="295"/>
      <c r="V831" s="295"/>
      <c r="W831" s="295"/>
      <c r="X831" s="295"/>
      <c r="Y831" s="411">
        <f>Y830</f>
        <v>0</v>
      </c>
      <c r="Z831" s="411">
        <f t="shared" ref="Z831:AL831" si="2435">Z830</f>
        <v>0</v>
      </c>
      <c r="AA831" s="411">
        <f t="shared" si="2435"/>
        <v>0</v>
      </c>
      <c r="AB831" s="411">
        <f t="shared" si="2435"/>
        <v>0</v>
      </c>
      <c r="AC831" s="411">
        <f t="shared" si="2435"/>
        <v>0</v>
      </c>
      <c r="AD831" s="411">
        <f t="shared" si="2435"/>
        <v>0</v>
      </c>
      <c r="AE831" s="411">
        <f t="shared" si="2435"/>
        <v>0</v>
      </c>
      <c r="AF831" s="411">
        <f t="shared" si="2435"/>
        <v>0</v>
      </c>
      <c r="AG831" s="411">
        <f t="shared" si="2435"/>
        <v>0</v>
      </c>
      <c r="AH831" s="411">
        <f t="shared" si="2435"/>
        <v>0</v>
      </c>
      <c r="AI831" s="411">
        <f t="shared" si="2435"/>
        <v>0</v>
      </c>
      <c r="AJ831" s="411">
        <f t="shared" si="2435"/>
        <v>0</v>
      </c>
      <c r="AK831" s="411">
        <f t="shared" si="2435"/>
        <v>0</v>
      </c>
      <c r="AL831" s="411">
        <f t="shared" si="2435"/>
        <v>0</v>
      </c>
      <c r="AM831" s="297"/>
    </row>
    <row r="832" spans="1:39" s="283" customFormat="1" ht="15" hidden="1" outlineLevel="1">
      <c r="A832" s="532"/>
      <c r="B832" s="324"/>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6"/>
      <c r="AF832" s="416"/>
      <c r="AG832" s="416"/>
      <c r="AH832" s="416"/>
      <c r="AI832" s="416"/>
      <c r="AJ832" s="416"/>
      <c r="AK832" s="416"/>
      <c r="AL832" s="416"/>
      <c r="AM832" s="313"/>
    </row>
    <row r="833" spans="1:39" ht="15.6" hidden="1" outlineLevel="1">
      <c r="A833" s="532"/>
      <c r="B833" s="519" t="s">
        <v>495</v>
      </c>
      <c r="C833" s="320"/>
      <c r="D833" s="290"/>
      <c r="E833" s="289"/>
      <c r="F833" s="289"/>
      <c r="G833" s="289"/>
      <c r="H833" s="289"/>
      <c r="I833" s="289"/>
      <c r="J833" s="289"/>
      <c r="K833" s="289"/>
      <c r="L833" s="289"/>
      <c r="M833" s="289"/>
      <c r="N833" s="290"/>
      <c r="O833" s="289"/>
      <c r="P833" s="289"/>
      <c r="Q833" s="289"/>
      <c r="R833" s="289"/>
      <c r="S833" s="289"/>
      <c r="T833" s="289"/>
      <c r="U833" s="289"/>
      <c r="V833" s="289"/>
      <c r="W833" s="289"/>
      <c r="X833" s="289"/>
      <c r="Y833" s="414"/>
      <c r="Z833" s="414"/>
      <c r="AA833" s="414"/>
      <c r="AB833" s="414"/>
      <c r="AC833" s="414"/>
      <c r="AD833" s="414"/>
      <c r="AE833" s="414"/>
      <c r="AF833" s="414"/>
      <c r="AG833" s="414"/>
      <c r="AH833" s="414"/>
      <c r="AI833" s="414"/>
      <c r="AJ833" s="414"/>
      <c r="AK833" s="414"/>
      <c r="AL833" s="414"/>
      <c r="AM833" s="292"/>
    </row>
    <row r="834" spans="1:39" ht="15" hidden="1" outlineLevel="1">
      <c r="A834" s="532">
        <v>17</v>
      </c>
      <c r="B834" s="428" t="s">
        <v>112</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6"/>
      <c r="Z834" s="410"/>
      <c r="AA834" s="410"/>
      <c r="AB834" s="410"/>
      <c r="AC834" s="410"/>
      <c r="AD834" s="410"/>
      <c r="AE834" s="410"/>
      <c r="AF834" s="415"/>
      <c r="AG834" s="415"/>
      <c r="AH834" s="415"/>
      <c r="AI834" s="415"/>
      <c r="AJ834" s="415"/>
      <c r="AK834" s="415"/>
      <c r="AL834" s="415"/>
      <c r="AM834" s="296">
        <f>SUM(Y834:AL834)</f>
        <v>0</v>
      </c>
    </row>
    <row r="835" spans="1:39" ht="15" hidden="1" outlineLevel="1">
      <c r="A835" s="532"/>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1">
        <f>Y834</f>
        <v>0</v>
      </c>
      <c r="Z835" s="411">
        <f t="shared" ref="Z835:AL835" si="2436">Z834</f>
        <v>0</v>
      </c>
      <c r="AA835" s="411">
        <f t="shared" si="2436"/>
        <v>0</v>
      </c>
      <c r="AB835" s="411">
        <f t="shared" si="2436"/>
        <v>0</v>
      </c>
      <c r="AC835" s="411">
        <f t="shared" si="2436"/>
        <v>0</v>
      </c>
      <c r="AD835" s="411">
        <f t="shared" si="2436"/>
        <v>0</v>
      </c>
      <c r="AE835" s="411">
        <f t="shared" si="2436"/>
        <v>0</v>
      </c>
      <c r="AF835" s="411">
        <f t="shared" si="2436"/>
        <v>0</v>
      </c>
      <c r="AG835" s="411">
        <f t="shared" si="2436"/>
        <v>0</v>
      </c>
      <c r="AH835" s="411">
        <f t="shared" si="2436"/>
        <v>0</v>
      </c>
      <c r="AI835" s="411">
        <f t="shared" si="2436"/>
        <v>0</v>
      </c>
      <c r="AJ835" s="411">
        <f t="shared" si="2436"/>
        <v>0</v>
      </c>
      <c r="AK835" s="411">
        <f t="shared" si="2436"/>
        <v>0</v>
      </c>
      <c r="AL835" s="411">
        <f t="shared" si="2436"/>
        <v>0</v>
      </c>
      <c r="AM835" s="306"/>
    </row>
    <row r="836" spans="1:39" ht="15" hidden="1" outlineLevel="1">
      <c r="A836" s="532"/>
      <c r="B836" s="294"/>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2">
        <v>18</v>
      </c>
      <c r="B837" s="428" t="s">
        <v>109</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6"/>
      <c r="Z837" s="410"/>
      <c r="AA837" s="410"/>
      <c r="AB837" s="410"/>
      <c r="AC837" s="410"/>
      <c r="AD837" s="410"/>
      <c r="AE837" s="410"/>
      <c r="AF837" s="415"/>
      <c r="AG837" s="415"/>
      <c r="AH837" s="415"/>
      <c r="AI837" s="415"/>
      <c r="AJ837" s="415"/>
      <c r="AK837" s="415"/>
      <c r="AL837" s="415"/>
      <c r="AM837" s="296">
        <f>SUM(Y837:AL837)</f>
        <v>0</v>
      </c>
    </row>
    <row r="838" spans="1:39" ht="15" hidden="1" outlineLevel="1">
      <c r="A838" s="532"/>
      <c r="B838" s="294" t="s">
        <v>342</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1">
        <f>Y837</f>
        <v>0</v>
      </c>
      <c r="Z838" s="411">
        <f t="shared" ref="Z838:AL838" si="2437">Z837</f>
        <v>0</v>
      </c>
      <c r="AA838" s="411">
        <f t="shared" si="2437"/>
        <v>0</v>
      </c>
      <c r="AB838" s="411">
        <f t="shared" si="2437"/>
        <v>0</v>
      </c>
      <c r="AC838" s="411">
        <f t="shared" si="2437"/>
        <v>0</v>
      </c>
      <c r="AD838" s="411">
        <f t="shared" si="2437"/>
        <v>0</v>
      </c>
      <c r="AE838" s="411">
        <f t="shared" si="2437"/>
        <v>0</v>
      </c>
      <c r="AF838" s="411">
        <f t="shared" si="2437"/>
        <v>0</v>
      </c>
      <c r="AG838" s="411">
        <f t="shared" si="2437"/>
        <v>0</v>
      </c>
      <c r="AH838" s="411">
        <f t="shared" si="2437"/>
        <v>0</v>
      </c>
      <c r="AI838" s="411">
        <f t="shared" si="2437"/>
        <v>0</v>
      </c>
      <c r="AJ838" s="411">
        <f t="shared" si="2437"/>
        <v>0</v>
      </c>
      <c r="AK838" s="411">
        <f t="shared" si="2437"/>
        <v>0</v>
      </c>
      <c r="AL838" s="411">
        <f t="shared" si="2437"/>
        <v>0</v>
      </c>
      <c r="AM838" s="306"/>
    </row>
    <row r="839" spans="1:39" ht="15" hidden="1" outlineLevel="1">
      <c r="A839" s="532"/>
      <c r="B839" s="322"/>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3"/>
      <c r="Z839" s="424"/>
      <c r="AA839" s="424"/>
      <c r="AB839" s="424"/>
      <c r="AC839" s="424"/>
      <c r="AD839" s="424"/>
      <c r="AE839" s="424"/>
      <c r="AF839" s="424"/>
      <c r="AG839" s="424"/>
      <c r="AH839" s="424"/>
      <c r="AI839" s="424"/>
      <c r="AJ839" s="424"/>
      <c r="AK839" s="424"/>
      <c r="AL839" s="424"/>
      <c r="AM839" s="297"/>
    </row>
    <row r="840" spans="1:39" ht="15" hidden="1" outlineLevel="1">
      <c r="A840" s="532">
        <v>19</v>
      </c>
      <c r="B840" s="428" t="s">
        <v>111</v>
      </c>
      <c r="C840" s="291" t="s">
        <v>25</v>
      </c>
      <c r="D840" s="295"/>
      <c r="E840" s="295"/>
      <c r="F840" s="295"/>
      <c r="G840" s="295"/>
      <c r="H840" s="295"/>
      <c r="I840" s="295"/>
      <c r="J840" s="295"/>
      <c r="K840" s="295"/>
      <c r="L840" s="295"/>
      <c r="M840" s="295"/>
      <c r="N840" s="295">
        <v>12</v>
      </c>
      <c r="O840" s="295"/>
      <c r="P840" s="295"/>
      <c r="Q840" s="295"/>
      <c r="R840" s="295"/>
      <c r="S840" s="295"/>
      <c r="T840" s="295"/>
      <c r="U840" s="295"/>
      <c r="V840" s="295"/>
      <c r="W840" s="295"/>
      <c r="X840" s="295"/>
      <c r="Y840" s="426"/>
      <c r="Z840" s="410"/>
      <c r="AA840" s="410"/>
      <c r="AB840" s="410"/>
      <c r="AC840" s="410"/>
      <c r="AD840" s="410"/>
      <c r="AE840" s="410"/>
      <c r="AF840" s="415"/>
      <c r="AG840" s="415"/>
      <c r="AH840" s="415"/>
      <c r="AI840" s="415"/>
      <c r="AJ840" s="415"/>
      <c r="AK840" s="415"/>
      <c r="AL840" s="415"/>
      <c r="AM840" s="296">
        <f>SUM(Y840:AL840)</f>
        <v>0</v>
      </c>
    </row>
    <row r="841" spans="1:39" ht="15" hidden="1" outlineLevel="1">
      <c r="A841" s="532"/>
      <c r="B841" s="294" t="s">
        <v>342</v>
      </c>
      <c r="C841" s="291" t="s">
        <v>163</v>
      </c>
      <c r="D841" s="295"/>
      <c r="E841" s="295"/>
      <c r="F841" s="295"/>
      <c r="G841" s="295"/>
      <c r="H841" s="295"/>
      <c r="I841" s="295"/>
      <c r="J841" s="295"/>
      <c r="K841" s="295"/>
      <c r="L841" s="295"/>
      <c r="M841" s="295"/>
      <c r="N841" s="295">
        <f>N840</f>
        <v>12</v>
      </c>
      <c r="O841" s="295"/>
      <c r="P841" s="295"/>
      <c r="Q841" s="295"/>
      <c r="R841" s="295"/>
      <c r="S841" s="295"/>
      <c r="T841" s="295"/>
      <c r="U841" s="295"/>
      <c r="V841" s="295"/>
      <c r="W841" s="295"/>
      <c r="X841" s="295"/>
      <c r="Y841" s="411">
        <f>Y840</f>
        <v>0</v>
      </c>
      <c r="Z841" s="411">
        <f t="shared" ref="Z841:AL841" si="2438">Z840</f>
        <v>0</v>
      </c>
      <c r="AA841" s="411">
        <f t="shared" si="2438"/>
        <v>0</v>
      </c>
      <c r="AB841" s="411">
        <f t="shared" si="2438"/>
        <v>0</v>
      </c>
      <c r="AC841" s="411">
        <f t="shared" si="2438"/>
        <v>0</v>
      </c>
      <c r="AD841" s="411">
        <f t="shared" si="2438"/>
        <v>0</v>
      </c>
      <c r="AE841" s="411">
        <f t="shared" si="2438"/>
        <v>0</v>
      </c>
      <c r="AF841" s="411">
        <f t="shared" si="2438"/>
        <v>0</v>
      </c>
      <c r="AG841" s="411">
        <f t="shared" si="2438"/>
        <v>0</v>
      </c>
      <c r="AH841" s="411">
        <f t="shared" si="2438"/>
        <v>0</v>
      </c>
      <c r="AI841" s="411">
        <f t="shared" si="2438"/>
        <v>0</v>
      </c>
      <c r="AJ841" s="411">
        <f t="shared" si="2438"/>
        <v>0</v>
      </c>
      <c r="AK841" s="411">
        <f t="shared" si="2438"/>
        <v>0</v>
      </c>
      <c r="AL841" s="411">
        <f t="shared" si="2438"/>
        <v>0</v>
      </c>
      <c r="AM841" s="297"/>
    </row>
    <row r="842" spans="1:39" ht="15" hidden="1" outlineLevel="1">
      <c r="A842" s="532"/>
      <c r="B842" s="322"/>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2"/>
      <c r="AF842" s="412"/>
      <c r="AG842" s="412"/>
      <c r="AH842" s="412"/>
      <c r="AI842" s="412"/>
      <c r="AJ842" s="412"/>
      <c r="AK842" s="412"/>
      <c r="AL842" s="412"/>
      <c r="AM842" s="306"/>
    </row>
    <row r="843" spans="1:39" ht="15" hidden="1" outlineLevel="1">
      <c r="A843" s="532">
        <v>20</v>
      </c>
      <c r="B843" s="428" t="s">
        <v>110</v>
      </c>
      <c r="C843" s="291" t="s">
        <v>25</v>
      </c>
      <c r="D843" s="295"/>
      <c r="E843" s="295"/>
      <c r="F843" s="295"/>
      <c r="G843" s="295"/>
      <c r="H843" s="295"/>
      <c r="I843" s="295"/>
      <c r="J843" s="295"/>
      <c r="K843" s="295"/>
      <c r="L843" s="295"/>
      <c r="M843" s="295"/>
      <c r="N843" s="295">
        <v>12</v>
      </c>
      <c r="O843" s="295"/>
      <c r="P843" s="295"/>
      <c r="Q843" s="295"/>
      <c r="R843" s="295"/>
      <c r="S843" s="295"/>
      <c r="T843" s="295"/>
      <c r="U843" s="295"/>
      <c r="V843" s="295"/>
      <c r="W843" s="295"/>
      <c r="X843" s="295"/>
      <c r="Y843" s="426"/>
      <c r="Z843" s="410"/>
      <c r="AA843" s="410"/>
      <c r="AB843" s="410"/>
      <c r="AC843" s="410"/>
      <c r="AD843" s="410"/>
      <c r="AE843" s="410"/>
      <c r="AF843" s="415"/>
      <c r="AG843" s="415"/>
      <c r="AH843" s="415"/>
      <c r="AI843" s="415"/>
      <c r="AJ843" s="415"/>
      <c r="AK843" s="415"/>
      <c r="AL843" s="415"/>
      <c r="AM843" s="296">
        <f>SUM(Y843:AL843)</f>
        <v>0</v>
      </c>
    </row>
    <row r="844" spans="1:39" ht="15" hidden="1" outlineLevel="1">
      <c r="A844" s="532"/>
      <c r="B844" s="294" t="s">
        <v>342</v>
      </c>
      <c r="C844" s="291" t="s">
        <v>163</v>
      </c>
      <c r="D844" s="295"/>
      <c r="E844" s="295"/>
      <c r="F844" s="295"/>
      <c r="G844" s="295"/>
      <c r="H844" s="295"/>
      <c r="I844" s="295"/>
      <c r="J844" s="295"/>
      <c r="K844" s="295"/>
      <c r="L844" s="295"/>
      <c r="M844" s="295"/>
      <c r="N844" s="295">
        <f>N843</f>
        <v>12</v>
      </c>
      <c r="O844" s="295"/>
      <c r="P844" s="295"/>
      <c r="Q844" s="295"/>
      <c r="R844" s="295"/>
      <c r="S844" s="295"/>
      <c r="T844" s="295"/>
      <c r="U844" s="295"/>
      <c r="V844" s="295"/>
      <c r="W844" s="295"/>
      <c r="X844" s="295"/>
      <c r="Y844" s="411">
        <f>Y843</f>
        <v>0</v>
      </c>
      <c r="Z844" s="411">
        <f t="shared" ref="Z844:AL844" si="2439">Z843</f>
        <v>0</v>
      </c>
      <c r="AA844" s="411">
        <f t="shared" si="2439"/>
        <v>0</v>
      </c>
      <c r="AB844" s="411">
        <f t="shared" si="2439"/>
        <v>0</v>
      </c>
      <c r="AC844" s="411">
        <f t="shared" si="2439"/>
        <v>0</v>
      </c>
      <c r="AD844" s="411">
        <f t="shared" si="2439"/>
        <v>0</v>
      </c>
      <c r="AE844" s="411">
        <f t="shared" si="2439"/>
        <v>0</v>
      </c>
      <c r="AF844" s="411">
        <f t="shared" si="2439"/>
        <v>0</v>
      </c>
      <c r="AG844" s="411">
        <f t="shared" si="2439"/>
        <v>0</v>
      </c>
      <c r="AH844" s="411">
        <f t="shared" si="2439"/>
        <v>0</v>
      </c>
      <c r="AI844" s="411">
        <f t="shared" si="2439"/>
        <v>0</v>
      </c>
      <c r="AJ844" s="411">
        <f t="shared" si="2439"/>
        <v>0</v>
      </c>
      <c r="AK844" s="411">
        <f t="shared" si="2439"/>
        <v>0</v>
      </c>
      <c r="AL844" s="411">
        <f t="shared" si="2439"/>
        <v>0</v>
      </c>
      <c r="AM844" s="306"/>
    </row>
    <row r="845" spans="1:39" ht="15.6" hidden="1" outlineLevel="1">
      <c r="A845" s="532"/>
      <c r="B845" s="323"/>
      <c r="C845" s="300"/>
      <c r="D845" s="291"/>
      <c r="E845" s="291"/>
      <c r="F845" s="291"/>
      <c r="G845" s="291"/>
      <c r="H845" s="291"/>
      <c r="I845" s="291"/>
      <c r="J845" s="291"/>
      <c r="K845" s="291"/>
      <c r="L845" s="291"/>
      <c r="M845" s="291"/>
      <c r="N845" s="300"/>
      <c r="O845" s="291"/>
      <c r="P845" s="291"/>
      <c r="Q845" s="291"/>
      <c r="R845" s="291"/>
      <c r="S845" s="291"/>
      <c r="T845" s="291"/>
      <c r="U845" s="291"/>
      <c r="V845" s="291"/>
      <c r="W845" s="291"/>
      <c r="X845" s="291"/>
      <c r="Y845" s="412"/>
      <c r="Z845" s="412"/>
      <c r="AA845" s="412"/>
      <c r="AB845" s="412"/>
      <c r="AC845" s="412"/>
      <c r="AD845" s="412"/>
      <c r="AE845" s="412"/>
      <c r="AF845" s="412"/>
      <c r="AG845" s="412"/>
      <c r="AH845" s="412"/>
      <c r="AI845" s="412"/>
      <c r="AJ845" s="412"/>
      <c r="AK845" s="412"/>
      <c r="AL845" s="412"/>
      <c r="AM845" s="306"/>
    </row>
    <row r="846" spans="1:39" ht="15.6" hidden="1" outlineLevel="1">
      <c r="A846" s="532"/>
      <c r="B846" s="518" t="s">
        <v>502</v>
      </c>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15.6" hidden="1" outlineLevel="1">
      <c r="A847" s="532"/>
      <c r="B847" s="504" t="s">
        <v>498</v>
      </c>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2"/>
      <c r="Z847" s="425"/>
      <c r="AA847" s="425"/>
      <c r="AB847" s="425"/>
      <c r="AC847" s="425"/>
      <c r="AD847" s="425"/>
      <c r="AE847" s="425"/>
      <c r="AF847" s="425"/>
      <c r="AG847" s="425"/>
      <c r="AH847" s="425"/>
      <c r="AI847" s="425"/>
      <c r="AJ847" s="425"/>
      <c r="AK847" s="425"/>
      <c r="AL847" s="425"/>
      <c r="AM847" s="306"/>
    </row>
    <row r="848" spans="1:39" ht="15" hidden="1" outlineLevel="1">
      <c r="A848" s="532">
        <v>21</v>
      </c>
      <c r="B848" s="428" t="s">
        <v>113</v>
      </c>
      <c r="C848" s="291" t="s">
        <v>25</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5"/>
      <c r="Z848" s="415"/>
      <c r="AA848" s="415"/>
      <c r="AB848" s="415"/>
      <c r="AC848" s="415"/>
      <c r="AD848" s="415"/>
      <c r="AE848" s="415"/>
      <c r="AF848" s="410"/>
      <c r="AG848" s="410"/>
      <c r="AH848" s="410"/>
      <c r="AI848" s="410"/>
      <c r="AJ848" s="410"/>
      <c r="AK848" s="410"/>
      <c r="AL848" s="410"/>
      <c r="AM848" s="296">
        <f>SUM(Y848:AL848)</f>
        <v>0</v>
      </c>
    </row>
    <row r="849" spans="1:39" ht="15" hidden="1" outlineLevel="1">
      <c r="A849" s="532"/>
      <c r="B849" s="294" t="s">
        <v>342</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1">
        <f>Y848</f>
        <v>0</v>
      </c>
      <c r="Z849" s="411">
        <f t="shared" ref="Z849" si="2440">Z848</f>
        <v>0</v>
      </c>
      <c r="AA849" s="411">
        <f t="shared" ref="AA849" si="2441">AA848</f>
        <v>0</v>
      </c>
      <c r="AB849" s="411">
        <f t="shared" ref="AB849" si="2442">AB848</f>
        <v>0</v>
      </c>
      <c r="AC849" s="411">
        <f t="shared" ref="AC849" si="2443">AC848</f>
        <v>0</v>
      </c>
      <c r="AD849" s="411">
        <f t="shared" ref="AD849" si="2444">AD848</f>
        <v>0</v>
      </c>
      <c r="AE849" s="411">
        <f t="shared" ref="AE849" si="2445">AE848</f>
        <v>0</v>
      </c>
      <c r="AF849" s="411">
        <f t="shared" ref="AF849" si="2446">AF848</f>
        <v>0</v>
      </c>
      <c r="AG849" s="411">
        <f t="shared" ref="AG849" si="2447">AG848</f>
        <v>0</v>
      </c>
      <c r="AH849" s="411">
        <f t="shared" ref="AH849" si="2448">AH848</f>
        <v>0</v>
      </c>
      <c r="AI849" s="411">
        <f t="shared" ref="AI849" si="2449">AI848</f>
        <v>0</v>
      </c>
      <c r="AJ849" s="411">
        <f t="shared" ref="AJ849" si="2450">AJ848</f>
        <v>0</v>
      </c>
      <c r="AK849" s="411">
        <f t="shared" ref="AK849" si="2451">AK848</f>
        <v>0</v>
      </c>
      <c r="AL849" s="411">
        <f t="shared" ref="AL849" si="2452">AL848</f>
        <v>0</v>
      </c>
      <c r="AM849" s="306"/>
    </row>
    <row r="850" spans="1:39" ht="15" hidden="1" outlineLevel="1">
      <c r="A850" s="532"/>
      <c r="B850" s="294"/>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2"/>
      <c r="Z850" s="425"/>
      <c r="AA850" s="425"/>
      <c r="AB850" s="425"/>
      <c r="AC850" s="425"/>
      <c r="AD850" s="425"/>
      <c r="AE850" s="425"/>
      <c r="AF850" s="425"/>
      <c r="AG850" s="425"/>
      <c r="AH850" s="425"/>
      <c r="AI850" s="425"/>
      <c r="AJ850" s="425"/>
      <c r="AK850" s="425"/>
      <c r="AL850" s="425"/>
      <c r="AM850" s="306"/>
    </row>
    <row r="851" spans="1:39" ht="30" hidden="1" outlineLevel="1">
      <c r="A851" s="532">
        <v>22</v>
      </c>
      <c r="B851" s="428" t="s">
        <v>114</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5"/>
      <c r="Z851" s="415"/>
      <c r="AA851" s="415"/>
      <c r="AB851" s="415"/>
      <c r="AC851" s="415"/>
      <c r="AD851" s="415"/>
      <c r="AE851" s="415"/>
      <c r="AF851" s="410"/>
      <c r="AG851" s="410"/>
      <c r="AH851" s="410"/>
      <c r="AI851" s="410"/>
      <c r="AJ851" s="410"/>
      <c r="AK851" s="410"/>
      <c r="AL851" s="410"/>
      <c r="AM851" s="296">
        <f>SUM(Y851:AL851)</f>
        <v>0</v>
      </c>
    </row>
    <row r="852" spans="1:39" ht="15" hidden="1" outlineLevel="1">
      <c r="A852" s="532"/>
      <c r="B852" s="294" t="s">
        <v>342</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1">
        <f>Y851</f>
        <v>0</v>
      </c>
      <c r="Z852" s="411">
        <f t="shared" ref="Z852" si="2453">Z851</f>
        <v>0</v>
      </c>
      <c r="AA852" s="411">
        <f t="shared" ref="AA852" si="2454">AA851</f>
        <v>0</v>
      </c>
      <c r="AB852" s="411">
        <f t="shared" ref="AB852" si="2455">AB851</f>
        <v>0</v>
      </c>
      <c r="AC852" s="411">
        <f t="shared" ref="AC852" si="2456">AC851</f>
        <v>0</v>
      </c>
      <c r="AD852" s="411">
        <f t="shared" ref="AD852" si="2457">AD851</f>
        <v>0</v>
      </c>
      <c r="AE852" s="411">
        <f t="shared" ref="AE852" si="2458">AE851</f>
        <v>0</v>
      </c>
      <c r="AF852" s="411">
        <f t="shared" ref="AF852" si="2459">AF851</f>
        <v>0</v>
      </c>
      <c r="AG852" s="411">
        <f t="shared" ref="AG852" si="2460">AG851</f>
        <v>0</v>
      </c>
      <c r="AH852" s="411">
        <f t="shared" ref="AH852" si="2461">AH851</f>
        <v>0</v>
      </c>
      <c r="AI852" s="411">
        <f t="shared" ref="AI852" si="2462">AI851</f>
        <v>0</v>
      </c>
      <c r="AJ852" s="411">
        <f t="shared" ref="AJ852" si="2463">AJ851</f>
        <v>0</v>
      </c>
      <c r="AK852" s="411">
        <f t="shared" ref="AK852" si="2464">AK851</f>
        <v>0</v>
      </c>
      <c r="AL852" s="411">
        <f t="shared" ref="AL852" si="2465">AL851</f>
        <v>0</v>
      </c>
      <c r="AM852" s="306"/>
    </row>
    <row r="853" spans="1:39" ht="15" hidden="1" outlineLevel="1">
      <c r="A853" s="532"/>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22"/>
      <c r="Z853" s="425"/>
      <c r="AA853" s="425"/>
      <c r="AB853" s="425"/>
      <c r="AC853" s="425"/>
      <c r="AD853" s="425"/>
      <c r="AE853" s="425"/>
      <c r="AF853" s="425"/>
      <c r="AG853" s="425"/>
      <c r="AH853" s="425"/>
      <c r="AI853" s="425"/>
      <c r="AJ853" s="425"/>
      <c r="AK853" s="425"/>
      <c r="AL853" s="425"/>
      <c r="AM853" s="306"/>
    </row>
    <row r="854" spans="1:39" ht="30" hidden="1" outlineLevel="1">
      <c r="A854" s="532">
        <v>23</v>
      </c>
      <c r="B854" s="428" t="s">
        <v>115</v>
      </c>
      <c r="C854" s="291" t="s">
        <v>25</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5"/>
      <c r="Z854" s="415"/>
      <c r="AA854" s="415"/>
      <c r="AB854" s="415"/>
      <c r="AC854" s="415"/>
      <c r="AD854" s="415"/>
      <c r="AE854" s="415"/>
      <c r="AF854" s="410"/>
      <c r="AG854" s="410"/>
      <c r="AH854" s="410"/>
      <c r="AI854" s="410"/>
      <c r="AJ854" s="410"/>
      <c r="AK854" s="410"/>
      <c r="AL854" s="410"/>
      <c r="AM854" s="296">
        <f>SUM(Y854:AL854)</f>
        <v>0</v>
      </c>
    </row>
    <row r="855" spans="1:39" ht="15" hidden="1" outlineLevel="1">
      <c r="A855" s="532"/>
      <c r="B855" s="294" t="s">
        <v>342</v>
      </c>
      <c r="C855" s="291" t="s">
        <v>163</v>
      </c>
      <c r="D855" s="295"/>
      <c r="E855" s="295"/>
      <c r="F855" s="295"/>
      <c r="G855" s="295"/>
      <c r="H855" s="295"/>
      <c r="I855" s="295"/>
      <c r="J855" s="295"/>
      <c r="K855" s="295"/>
      <c r="L855" s="295"/>
      <c r="M855" s="295"/>
      <c r="N855" s="291"/>
      <c r="O855" s="295"/>
      <c r="P855" s="295"/>
      <c r="Q855" s="295"/>
      <c r="R855" s="295"/>
      <c r="S855" s="295"/>
      <c r="T855" s="295"/>
      <c r="U855" s="295"/>
      <c r="V855" s="295"/>
      <c r="W855" s="295"/>
      <c r="X855" s="295"/>
      <c r="Y855" s="411">
        <f>Y854</f>
        <v>0</v>
      </c>
      <c r="Z855" s="411">
        <f t="shared" ref="Z855" si="2466">Z854</f>
        <v>0</v>
      </c>
      <c r="AA855" s="411">
        <f t="shared" ref="AA855" si="2467">AA854</f>
        <v>0</v>
      </c>
      <c r="AB855" s="411">
        <f t="shared" ref="AB855" si="2468">AB854</f>
        <v>0</v>
      </c>
      <c r="AC855" s="411">
        <f t="shared" ref="AC855" si="2469">AC854</f>
        <v>0</v>
      </c>
      <c r="AD855" s="411">
        <f t="shared" ref="AD855" si="2470">AD854</f>
        <v>0</v>
      </c>
      <c r="AE855" s="411">
        <f t="shared" ref="AE855" si="2471">AE854</f>
        <v>0</v>
      </c>
      <c r="AF855" s="411">
        <f t="shared" ref="AF855" si="2472">AF854</f>
        <v>0</v>
      </c>
      <c r="AG855" s="411">
        <f t="shared" ref="AG855" si="2473">AG854</f>
        <v>0</v>
      </c>
      <c r="AH855" s="411">
        <f t="shared" ref="AH855" si="2474">AH854</f>
        <v>0</v>
      </c>
      <c r="AI855" s="411">
        <f t="shared" ref="AI855" si="2475">AI854</f>
        <v>0</v>
      </c>
      <c r="AJ855" s="411">
        <f t="shared" ref="AJ855" si="2476">AJ854</f>
        <v>0</v>
      </c>
      <c r="AK855" s="411">
        <f t="shared" ref="AK855" si="2477">AK854</f>
        <v>0</v>
      </c>
      <c r="AL855" s="411">
        <f t="shared" ref="AL855" si="2478">AL854</f>
        <v>0</v>
      </c>
      <c r="AM855" s="306"/>
    </row>
    <row r="856" spans="1:39" ht="15" hidden="1" outlineLevel="1">
      <c r="A856" s="532"/>
      <c r="B856" s="430"/>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22"/>
      <c r="Z856" s="425"/>
      <c r="AA856" s="425"/>
      <c r="AB856" s="425"/>
      <c r="AC856" s="425"/>
      <c r="AD856" s="425"/>
      <c r="AE856" s="425"/>
      <c r="AF856" s="425"/>
      <c r="AG856" s="425"/>
      <c r="AH856" s="425"/>
      <c r="AI856" s="425"/>
      <c r="AJ856" s="425"/>
      <c r="AK856" s="425"/>
      <c r="AL856" s="425"/>
      <c r="AM856" s="306"/>
    </row>
    <row r="857" spans="1:39" ht="15" hidden="1" outlineLevel="1">
      <c r="A857" s="532">
        <v>24</v>
      </c>
      <c r="B857" s="428" t="s">
        <v>116</v>
      </c>
      <c r="C857" s="291" t="s">
        <v>25</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5"/>
      <c r="Z857" s="415"/>
      <c r="AA857" s="415"/>
      <c r="AB857" s="415"/>
      <c r="AC857" s="415"/>
      <c r="AD857" s="415"/>
      <c r="AE857" s="415"/>
      <c r="AF857" s="410"/>
      <c r="AG857" s="410"/>
      <c r="AH857" s="410"/>
      <c r="AI857" s="410"/>
      <c r="AJ857" s="410"/>
      <c r="AK857" s="410"/>
      <c r="AL857" s="410"/>
      <c r="AM857" s="296">
        <f>SUM(Y857:AL857)</f>
        <v>0</v>
      </c>
    </row>
    <row r="858" spans="1:39" ht="15" hidden="1" outlineLevel="1">
      <c r="A858" s="532"/>
      <c r="B858" s="294" t="s">
        <v>342</v>
      </c>
      <c r="C858" s="291" t="s">
        <v>163</v>
      </c>
      <c r="D858" s="295"/>
      <c r="E858" s="295"/>
      <c r="F858" s="295"/>
      <c r="G858" s="295"/>
      <c r="H858" s="295"/>
      <c r="I858" s="295"/>
      <c r="J858" s="295"/>
      <c r="K858" s="295"/>
      <c r="L858" s="295"/>
      <c r="M858" s="295"/>
      <c r="N858" s="291"/>
      <c r="O858" s="295"/>
      <c r="P858" s="295"/>
      <c r="Q858" s="295"/>
      <c r="R858" s="295"/>
      <c r="S858" s="295"/>
      <c r="T858" s="295"/>
      <c r="U858" s="295"/>
      <c r="V858" s="295"/>
      <c r="W858" s="295"/>
      <c r="X858" s="295"/>
      <c r="Y858" s="411">
        <f>Y857</f>
        <v>0</v>
      </c>
      <c r="Z858" s="411">
        <f t="shared" ref="Z858" si="2479">Z857</f>
        <v>0</v>
      </c>
      <c r="AA858" s="411">
        <f t="shared" ref="AA858" si="2480">AA857</f>
        <v>0</v>
      </c>
      <c r="AB858" s="411">
        <f t="shared" ref="AB858" si="2481">AB857</f>
        <v>0</v>
      </c>
      <c r="AC858" s="411">
        <f t="shared" ref="AC858" si="2482">AC857</f>
        <v>0</v>
      </c>
      <c r="AD858" s="411">
        <f t="shared" ref="AD858" si="2483">AD857</f>
        <v>0</v>
      </c>
      <c r="AE858" s="411">
        <f t="shared" ref="AE858" si="2484">AE857</f>
        <v>0</v>
      </c>
      <c r="AF858" s="411">
        <f t="shared" ref="AF858" si="2485">AF857</f>
        <v>0</v>
      </c>
      <c r="AG858" s="411">
        <f t="shared" ref="AG858" si="2486">AG857</f>
        <v>0</v>
      </c>
      <c r="AH858" s="411">
        <f t="shared" ref="AH858" si="2487">AH857</f>
        <v>0</v>
      </c>
      <c r="AI858" s="411">
        <f t="shared" ref="AI858" si="2488">AI857</f>
        <v>0</v>
      </c>
      <c r="AJ858" s="411">
        <f t="shared" ref="AJ858" si="2489">AJ857</f>
        <v>0</v>
      </c>
      <c r="AK858" s="411">
        <f t="shared" ref="AK858" si="2490">AK857</f>
        <v>0</v>
      </c>
      <c r="AL858" s="411">
        <f t="shared" ref="AL858" si="2491">AL857</f>
        <v>0</v>
      </c>
      <c r="AM858" s="306"/>
    </row>
    <row r="859" spans="1:39" ht="15" hidden="1" outlineLevel="1">
      <c r="A859" s="532"/>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15.6" hidden="1" outlineLevel="1">
      <c r="A860" s="532"/>
      <c r="B860" s="288" t="s">
        <v>499</v>
      </c>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15" hidden="1" outlineLevel="1">
      <c r="A861" s="532">
        <v>25</v>
      </c>
      <c r="B861" s="428" t="s">
        <v>117</v>
      </c>
      <c r="C861" s="291" t="s">
        <v>25</v>
      </c>
      <c r="D861" s="295"/>
      <c r="E861" s="295"/>
      <c r="F861" s="295"/>
      <c r="G861" s="295"/>
      <c r="H861" s="295"/>
      <c r="I861" s="295"/>
      <c r="J861" s="295"/>
      <c r="K861" s="295"/>
      <c r="L861" s="295"/>
      <c r="M861" s="295"/>
      <c r="N861" s="295">
        <v>12</v>
      </c>
      <c r="O861" s="295"/>
      <c r="P861" s="295"/>
      <c r="Q861" s="295"/>
      <c r="R861" s="295"/>
      <c r="S861" s="295"/>
      <c r="T861" s="295"/>
      <c r="U861" s="295"/>
      <c r="V861" s="295"/>
      <c r="W861" s="295"/>
      <c r="X861" s="295"/>
      <c r="Y861" s="426"/>
      <c r="Z861" s="415"/>
      <c r="AA861" s="415"/>
      <c r="AB861" s="415"/>
      <c r="AC861" s="415"/>
      <c r="AD861" s="415"/>
      <c r="AE861" s="415"/>
      <c r="AF861" s="415"/>
      <c r="AG861" s="415"/>
      <c r="AH861" s="415"/>
      <c r="AI861" s="415"/>
      <c r="AJ861" s="415"/>
      <c r="AK861" s="415"/>
      <c r="AL861" s="415"/>
      <c r="AM861" s="296">
        <f>SUM(Y861:AL861)</f>
        <v>0</v>
      </c>
    </row>
    <row r="862" spans="1:39" ht="15" hidden="1" outlineLevel="1">
      <c r="A862" s="532"/>
      <c r="B862" s="294" t="s">
        <v>342</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1">
        <f>Y861</f>
        <v>0</v>
      </c>
      <c r="Z862" s="411">
        <f t="shared" ref="Z862" si="2492">Z861</f>
        <v>0</v>
      </c>
      <c r="AA862" s="411">
        <f t="shared" ref="AA862" si="2493">AA861</f>
        <v>0</v>
      </c>
      <c r="AB862" s="411">
        <f t="shared" ref="AB862" si="2494">AB861</f>
        <v>0</v>
      </c>
      <c r="AC862" s="411">
        <f t="shared" ref="AC862" si="2495">AC861</f>
        <v>0</v>
      </c>
      <c r="AD862" s="411">
        <f t="shared" ref="AD862" si="2496">AD861</f>
        <v>0</v>
      </c>
      <c r="AE862" s="411">
        <f t="shared" ref="AE862" si="2497">AE861</f>
        <v>0</v>
      </c>
      <c r="AF862" s="411">
        <f t="shared" ref="AF862" si="2498">AF861</f>
        <v>0</v>
      </c>
      <c r="AG862" s="411">
        <f t="shared" ref="AG862" si="2499">AG861</f>
        <v>0</v>
      </c>
      <c r="AH862" s="411">
        <f t="shared" ref="AH862" si="2500">AH861</f>
        <v>0</v>
      </c>
      <c r="AI862" s="411">
        <f t="shared" ref="AI862" si="2501">AI861</f>
        <v>0</v>
      </c>
      <c r="AJ862" s="411">
        <f t="shared" ref="AJ862" si="2502">AJ861</f>
        <v>0</v>
      </c>
      <c r="AK862" s="411">
        <f t="shared" ref="AK862" si="2503">AK861</f>
        <v>0</v>
      </c>
      <c r="AL862" s="411">
        <f t="shared" ref="AL862" si="2504">AL861</f>
        <v>0</v>
      </c>
      <c r="AM862" s="306"/>
    </row>
    <row r="863" spans="1:39" ht="15" hidden="1" outlineLevel="1">
      <c r="A863" s="532"/>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2"/>
      <c r="Z863" s="425"/>
      <c r="AA863" s="425"/>
      <c r="AB863" s="425"/>
      <c r="AC863" s="425"/>
      <c r="AD863" s="425"/>
      <c r="AE863" s="425"/>
      <c r="AF863" s="425"/>
      <c r="AG863" s="425"/>
      <c r="AH863" s="425"/>
      <c r="AI863" s="425"/>
      <c r="AJ863" s="425"/>
      <c r="AK863" s="425"/>
      <c r="AL863" s="425"/>
      <c r="AM863" s="306"/>
    </row>
    <row r="864" spans="1:39" ht="15" hidden="1" outlineLevel="1">
      <c r="A864" s="532">
        <v>26</v>
      </c>
      <c r="B864" s="428" t="s">
        <v>118</v>
      </c>
      <c r="C864" s="291" t="s">
        <v>25</v>
      </c>
      <c r="D864" s="295"/>
      <c r="E864" s="295"/>
      <c r="F864" s="295"/>
      <c r="G864" s="295"/>
      <c r="H864" s="295"/>
      <c r="I864" s="295"/>
      <c r="J864" s="295"/>
      <c r="K864" s="295"/>
      <c r="L864" s="295"/>
      <c r="M864" s="295"/>
      <c r="N864" s="295">
        <v>12</v>
      </c>
      <c r="O864" s="295"/>
      <c r="P864" s="295"/>
      <c r="Q864" s="295"/>
      <c r="R864" s="295"/>
      <c r="S864" s="295"/>
      <c r="T864" s="295"/>
      <c r="U864" s="295"/>
      <c r="V864" s="295"/>
      <c r="W864" s="295"/>
      <c r="X864" s="295"/>
      <c r="Y864" s="426"/>
      <c r="Z864" s="415"/>
      <c r="AA864" s="415"/>
      <c r="AB864" s="415"/>
      <c r="AC864" s="415"/>
      <c r="AD864" s="415"/>
      <c r="AE864" s="415"/>
      <c r="AF864" s="415"/>
      <c r="AG864" s="415"/>
      <c r="AH864" s="415"/>
      <c r="AI864" s="415"/>
      <c r="AJ864" s="415"/>
      <c r="AK864" s="415"/>
      <c r="AL864" s="415"/>
      <c r="AM864" s="296">
        <f>SUM(Y864:AL864)</f>
        <v>0</v>
      </c>
    </row>
    <row r="865" spans="1:39" ht="15" hidden="1" outlineLevel="1">
      <c r="A865" s="532"/>
      <c r="B865" s="294" t="s">
        <v>342</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1">
        <f>Y864</f>
        <v>0</v>
      </c>
      <c r="Z865" s="411">
        <f t="shared" ref="Z865" si="2505">Z864</f>
        <v>0</v>
      </c>
      <c r="AA865" s="411">
        <f t="shared" ref="AA865" si="2506">AA864</f>
        <v>0</v>
      </c>
      <c r="AB865" s="411">
        <f t="shared" ref="AB865" si="2507">AB864</f>
        <v>0</v>
      </c>
      <c r="AC865" s="411">
        <f t="shared" ref="AC865" si="2508">AC864</f>
        <v>0</v>
      </c>
      <c r="AD865" s="411">
        <f t="shared" ref="AD865" si="2509">AD864</f>
        <v>0</v>
      </c>
      <c r="AE865" s="411">
        <f t="shared" ref="AE865" si="2510">AE864</f>
        <v>0</v>
      </c>
      <c r="AF865" s="411">
        <f t="shared" ref="AF865" si="2511">AF864</f>
        <v>0</v>
      </c>
      <c r="AG865" s="411">
        <f t="shared" ref="AG865" si="2512">AG864</f>
        <v>0</v>
      </c>
      <c r="AH865" s="411">
        <f t="shared" ref="AH865" si="2513">AH864</f>
        <v>0</v>
      </c>
      <c r="AI865" s="411">
        <f t="shared" ref="AI865" si="2514">AI864</f>
        <v>0</v>
      </c>
      <c r="AJ865" s="411">
        <f t="shared" ref="AJ865" si="2515">AJ864</f>
        <v>0</v>
      </c>
      <c r="AK865" s="411">
        <f t="shared" ref="AK865" si="2516">AK864</f>
        <v>0</v>
      </c>
      <c r="AL865" s="411">
        <f t="shared" ref="AL865" si="2517">AL864</f>
        <v>0</v>
      </c>
      <c r="AM865" s="306"/>
    </row>
    <row r="866" spans="1:39" ht="15" hidden="1" outlineLevel="1">
      <c r="A866" s="532"/>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2"/>
      <c r="Z866" s="425"/>
      <c r="AA866" s="425"/>
      <c r="AB866" s="425"/>
      <c r="AC866" s="425"/>
      <c r="AD866" s="425"/>
      <c r="AE866" s="425"/>
      <c r="AF866" s="425"/>
      <c r="AG866" s="425"/>
      <c r="AH866" s="425"/>
      <c r="AI866" s="425"/>
      <c r="AJ866" s="425"/>
      <c r="AK866" s="425"/>
      <c r="AL866" s="425"/>
      <c r="AM866" s="306"/>
    </row>
    <row r="867" spans="1:39" ht="30" hidden="1" outlineLevel="1">
      <c r="A867" s="532">
        <v>27</v>
      </c>
      <c r="B867" s="428" t="s">
        <v>119</v>
      </c>
      <c r="C867" s="291" t="s">
        <v>25</v>
      </c>
      <c r="D867" s="295"/>
      <c r="E867" s="295"/>
      <c r="F867" s="295"/>
      <c r="G867" s="295"/>
      <c r="H867" s="295"/>
      <c r="I867" s="295"/>
      <c r="J867" s="295"/>
      <c r="K867" s="295"/>
      <c r="L867" s="295"/>
      <c r="M867" s="295"/>
      <c r="N867" s="295">
        <v>12</v>
      </c>
      <c r="O867" s="295"/>
      <c r="P867" s="295"/>
      <c r="Q867" s="295"/>
      <c r="R867" s="295"/>
      <c r="S867" s="295"/>
      <c r="T867" s="295"/>
      <c r="U867" s="295"/>
      <c r="V867" s="295"/>
      <c r="W867" s="295"/>
      <c r="X867" s="295"/>
      <c r="Y867" s="426"/>
      <c r="Z867" s="415"/>
      <c r="AA867" s="415"/>
      <c r="AB867" s="415"/>
      <c r="AC867" s="415"/>
      <c r="AD867" s="415"/>
      <c r="AE867" s="415"/>
      <c r="AF867" s="415"/>
      <c r="AG867" s="415"/>
      <c r="AH867" s="415"/>
      <c r="AI867" s="415"/>
      <c r="AJ867" s="415"/>
      <c r="AK867" s="415"/>
      <c r="AL867" s="415"/>
      <c r="AM867" s="296">
        <f>SUM(Y867:AL867)</f>
        <v>0</v>
      </c>
    </row>
    <row r="868" spans="1:39" ht="15" hidden="1" outlineLevel="1">
      <c r="A868" s="532"/>
      <c r="B868" s="294" t="s">
        <v>342</v>
      </c>
      <c r="C868" s="291" t="s">
        <v>163</v>
      </c>
      <c r="D868" s="295"/>
      <c r="E868" s="295"/>
      <c r="F868" s="295"/>
      <c r="G868" s="295"/>
      <c r="H868" s="295"/>
      <c r="I868" s="295"/>
      <c r="J868" s="295"/>
      <c r="K868" s="295"/>
      <c r="L868" s="295"/>
      <c r="M868" s="295"/>
      <c r="N868" s="295">
        <f>N867</f>
        <v>12</v>
      </c>
      <c r="O868" s="295"/>
      <c r="P868" s="295"/>
      <c r="Q868" s="295"/>
      <c r="R868" s="295"/>
      <c r="S868" s="295"/>
      <c r="T868" s="295"/>
      <c r="U868" s="295"/>
      <c r="V868" s="295"/>
      <c r="W868" s="295"/>
      <c r="X868" s="295"/>
      <c r="Y868" s="411">
        <f>Y867</f>
        <v>0</v>
      </c>
      <c r="Z868" s="411">
        <f t="shared" ref="Z868" si="2518">Z867</f>
        <v>0</v>
      </c>
      <c r="AA868" s="411">
        <f t="shared" ref="AA868" si="2519">AA867</f>
        <v>0</v>
      </c>
      <c r="AB868" s="411">
        <f t="shared" ref="AB868" si="2520">AB867</f>
        <v>0</v>
      </c>
      <c r="AC868" s="411">
        <f t="shared" ref="AC868" si="2521">AC867</f>
        <v>0</v>
      </c>
      <c r="AD868" s="411">
        <f t="shared" ref="AD868" si="2522">AD867</f>
        <v>0</v>
      </c>
      <c r="AE868" s="411">
        <f t="shared" ref="AE868" si="2523">AE867</f>
        <v>0</v>
      </c>
      <c r="AF868" s="411">
        <f t="shared" ref="AF868" si="2524">AF867</f>
        <v>0</v>
      </c>
      <c r="AG868" s="411">
        <f t="shared" ref="AG868" si="2525">AG867</f>
        <v>0</v>
      </c>
      <c r="AH868" s="411">
        <f t="shared" ref="AH868" si="2526">AH867</f>
        <v>0</v>
      </c>
      <c r="AI868" s="411">
        <f t="shared" ref="AI868" si="2527">AI867</f>
        <v>0</v>
      </c>
      <c r="AJ868" s="411">
        <f t="shared" ref="AJ868" si="2528">AJ867</f>
        <v>0</v>
      </c>
      <c r="AK868" s="411">
        <f t="shared" ref="AK868" si="2529">AK867</f>
        <v>0</v>
      </c>
      <c r="AL868" s="411">
        <f t="shared" ref="AL868" si="2530">AL867</f>
        <v>0</v>
      </c>
      <c r="AM868" s="306"/>
    </row>
    <row r="869" spans="1:39" ht="15" hidden="1" outlineLevel="1">
      <c r="A869" s="532"/>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30" hidden="1" outlineLevel="1">
      <c r="A870" s="532">
        <v>28</v>
      </c>
      <c r="B870" s="428" t="s">
        <v>120</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ht="15" hidden="1" outlineLevel="1">
      <c r="A871" s="532"/>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1">
        <f>Y870</f>
        <v>0</v>
      </c>
      <c r="Z871" s="411">
        <f t="shared" ref="Z871" si="2531">Z870</f>
        <v>0</v>
      </c>
      <c r="AA871" s="411">
        <f t="shared" ref="AA871" si="2532">AA870</f>
        <v>0</v>
      </c>
      <c r="AB871" s="411">
        <f t="shared" ref="AB871" si="2533">AB870</f>
        <v>0</v>
      </c>
      <c r="AC871" s="411">
        <f t="shared" ref="AC871" si="2534">AC870</f>
        <v>0</v>
      </c>
      <c r="AD871" s="411">
        <f t="shared" ref="AD871" si="2535">AD870</f>
        <v>0</v>
      </c>
      <c r="AE871" s="411">
        <f t="shared" ref="AE871" si="2536">AE870</f>
        <v>0</v>
      </c>
      <c r="AF871" s="411">
        <f t="shared" ref="AF871" si="2537">AF870</f>
        <v>0</v>
      </c>
      <c r="AG871" s="411">
        <f t="shared" ref="AG871" si="2538">AG870</f>
        <v>0</v>
      </c>
      <c r="AH871" s="411">
        <f t="shared" ref="AH871" si="2539">AH870</f>
        <v>0</v>
      </c>
      <c r="AI871" s="411">
        <f t="shared" ref="AI871" si="2540">AI870</f>
        <v>0</v>
      </c>
      <c r="AJ871" s="411">
        <f t="shared" ref="AJ871" si="2541">AJ870</f>
        <v>0</v>
      </c>
      <c r="AK871" s="411">
        <f t="shared" ref="AK871" si="2542">AK870</f>
        <v>0</v>
      </c>
      <c r="AL871" s="411">
        <f t="shared" ref="AL871" si="2543">AL870</f>
        <v>0</v>
      </c>
      <c r="AM871" s="306"/>
    </row>
    <row r="872" spans="1:39" ht="15" hidden="1" outlineLevel="1">
      <c r="A872" s="532"/>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30" hidden="1" outlineLevel="1">
      <c r="A873" s="532">
        <v>29</v>
      </c>
      <c r="B873" s="428" t="s">
        <v>121</v>
      </c>
      <c r="C873" s="291" t="s">
        <v>25</v>
      </c>
      <c r="D873" s="295"/>
      <c r="E873" s="295"/>
      <c r="F873" s="295"/>
      <c r="G873" s="295"/>
      <c r="H873" s="295"/>
      <c r="I873" s="295"/>
      <c r="J873" s="295"/>
      <c r="K873" s="295"/>
      <c r="L873" s="295"/>
      <c r="M873" s="295"/>
      <c r="N873" s="295">
        <v>3</v>
      </c>
      <c r="O873" s="295"/>
      <c r="P873" s="295"/>
      <c r="Q873" s="295"/>
      <c r="R873" s="295"/>
      <c r="S873" s="295"/>
      <c r="T873" s="295"/>
      <c r="U873" s="295"/>
      <c r="V873" s="295"/>
      <c r="W873" s="295"/>
      <c r="X873" s="295"/>
      <c r="Y873" s="426"/>
      <c r="Z873" s="415"/>
      <c r="AA873" s="415"/>
      <c r="AB873" s="415"/>
      <c r="AC873" s="415"/>
      <c r="AD873" s="415"/>
      <c r="AE873" s="415"/>
      <c r="AF873" s="415"/>
      <c r="AG873" s="415"/>
      <c r="AH873" s="415"/>
      <c r="AI873" s="415"/>
      <c r="AJ873" s="415"/>
      <c r="AK873" s="415"/>
      <c r="AL873" s="415"/>
      <c r="AM873" s="296">
        <f>SUM(Y873:AL873)</f>
        <v>0</v>
      </c>
    </row>
    <row r="874" spans="1:39" ht="15" hidden="1" outlineLevel="1">
      <c r="A874" s="532"/>
      <c r="B874" s="294" t="s">
        <v>342</v>
      </c>
      <c r="C874" s="291" t="s">
        <v>163</v>
      </c>
      <c r="D874" s="295"/>
      <c r="E874" s="295"/>
      <c r="F874" s="295"/>
      <c r="G874" s="295"/>
      <c r="H874" s="295"/>
      <c r="I874" s="295"/>
      <c r="J874" s="295"/>
      <c r="K874" s="295"/>
      <c r="L874" s="295"/>
      <c r="M874" s="295"/>
      <c r="N874" s="295">
        <f>N873</f>
        <v>3</v>
      </c>
      <c r="O874" s="295"/>
      <c r="P874" s="295"/>
      <c r="Q874" s="295"/>
      <c r="R874" s="295"/>
      <c r="S874" s="295"/>
      <c r="T874" s="295"/>
      <c r="U874" s="295"/>
      <c r="V874" s="295"/>
      <c r="W874" s="295"/>
      <c r="X874" s="295"/>
      <c r="Y874" s="411">
        <f>Y873</f>
        <v>0</v>
      </c>
      <c r="Z874" s="411">
        <f t="shared" ref="Z874" si="2544">Z873</f>
        <v>0</v>
      </c>
      <c r="AA874" s="411">
        <f t="shared" ref="AA874" si="2545">AA873</f>
        <v>0</v>
      </c>
      <c r="AB874" s="411">
        <f t="shared" ref="AB874" si="2546">AB873</f>
        <v>0</v>
      </c>
      <c r="AC874" s="411">
        <f t="shared" ref="AC874" si="2547">AC873</f>
        <v>0</v>
      </c>
      <c r="AD874" s="411">
        <f t="shared" ref="AD874" si="2548">AD873</f>
        <v>0</v>
      </c>
      <c r="AE874" s="411">
        <f t="shared" ref="AE874" si="2549">AE873</f>
        <v>0</v>
      </c>
      <c r="AF874" s="411">
        <f t="shared" ref="AF874" si="2550">AF873</f>
        <v>0</v>
      </c>
      <c r="AG874" s="411">
        <f t="shared" ref="AG874" si="2551">AG873</f>
        <v>0</v>
      </c>
      <c r="AH874" s="411">
        <f t="shared" ref="AH874" si="2552">AH873</f>
        <v>0</v>
      </c>
      <c r="AI874" s="411">
        <f t="shared" ref="AI874" si="2553">AI873</f>
        <v>0</v>
      </c>
      <c r="AJ874" s="411">
        <f t="shared" ref="AJ874" si="2554">AJ873</f>
        <v>0</v>
      </c>
      <c r="AK874" s="411">
        <f t="shared" ref="AK874" si="2555">AK873</f>
        <v>0</v>
      </c>
      <c r="AL874" s="411">
        <f t="shared" ref="AL874" si="2556">AL873</f>
        <v>0</v>
      </c>
      <c r="AM874" s="306"/>
    </row>
    <row r="875" spans="1:39" ht="15" hidden="1" outlineLevel="1">
      <c r="A875" s="532"/>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hidden="1" outlineLevel="1">
      <c r="A876" s="532">
        <v>30</v>
      </c>
      <c r="B876" s="428" t="s">
        <v>122</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6"/>
      <c r="Z876" s="415"/>
      <c r="AA876" s="415"/>
      <c r="AB876" s="415"/>
      <c r="AC876" s="415"/>
      <c r="AD876" s="415"/>
      <c r="AE876" s="415"/>
      <c r="AF876" s="415"/>
      <c r="AG876" s="415"/>
      <c r="AH876" s="415"/>
      <c r="AI876" s="415"/>
      <c r="AJ876" s="415"/>
      <c r="AK876" s="415"/>
      <c r="AL876" s="415"/>
      <c r="AM876" s="296">
        <f>SUM(Y876:AL876)</f>
        <v>0</v>
      </c>
    </row>
    <row r="877" spans="1:39" ht="15" hidden="1" outlineLevel="1">
      <c r="A877" s="532"/>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1">
        <f>Y876</f>
        <v>0</v>
      </c>
      <c r="Z877" s="411">
        <f t="shared" ref="Z877" si="2557">Z876</f>
        <v>0</v>
      </c>
      <c r="AA877" s="411">
        <f t="shared" ref="AA877" si="2558">AA876</f>
        <v>0</v>
      </c>
      <c r="AB877" s="411">
        <f t="shared" ref="AB877" si="2559">AB876</f>
        <v>0</v>
      </c>
      <c r="AC877" s="411">
        <f t="shared" ref="AC877" si="2560">AC876</f>
        <v>0</v>
      </c>
      <c r="AD877" s="411">
        <f t="shared" ref="AD877" si="2561">AD876</f>
        <v>0</v>
      </c>
      <c r="AE877" s="411">
        <f t="shared" ref="AE877" si="2562">AE876</f>
        <v>0</v>
      </c>
      <c r="AF877" s="411">
        <f t="shared" ref="AF877" si="2563">AF876</f>
        <v>0</v>
      </c>
      <c r="AG877" s="411">
        <f t="shared" ref="AG877" si="2564">AG876</f>
        <v>0</v>
      </c>
      <c r="AH877" s="411">
        <f t="shared" ref="AH877" si="2565">AH876</f>
        <v>0</v>
      </c>
      <c r="AI877" s="411">
        <f t="shared" ref="AI877" si="2566">AI876</f>
        <v>0</v>
      </c>
      <c r="AJ877" s="411">
        <f t="shared" ref="AJ877" si="2567">AJ876</f>
        <v>0</v>
      </c>
      <c r="AK877" s="411">
        <f t="shared" ref="AK877" si="2568">AK876</f>
        <v>0</v>
      </c>
      <c r="AL877" s="411">
        <f t="shared" ref="AL877" si="2569">AL876</f>
        <v>0</v>
      </c>
      <c r="AM877" s="306"/>
    </row>
    <row r="878" spans="1:39" ht="15" hidden="1" outlineLevel="1">
      <c r="A878" s="532"/>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30" hidden="1" outlineLevel="1">
      <c r="A879" s="532">
        <v>31</v>
      </c>
      <c r="B879" s="428" t="s">
        <v>123</v>
      </c>
      <c r="C879" s="291" t="s">
        <v>25</v>
      </c>
      <c r="D879" s="295"/>
      <c r="E879" s="295"/>
      <c r="F879" s="295"/>
      <c r="G879" s="295"/>
      <c r="H879" s="295"/>
      <c r="I879" s="295"/>
      <c r="J879" s="295"/>
      <c r="K879" s="295"/>
      <c r="L879" s="295"/>
      <c r="M879" s="295"/>
      <c r="N879" s="295">
        <v>12</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ht="15" hidden="1" outlineLevel="1">
      <c r="A880" s="532"/>
      <c r="B880" s="294" t="s">
        <v>342</v>
      </c>
      <c r="C880" s="291" t="s">
        <v>163</v>
      </c>
      <c r="D880" s="295"/>
      <c r="E880" s="295"/>
      <c r="F880" s="295"/>
      <c r="G880" s="295"/>
      <c r="H880" s="295"/>
      <c r="I880" s="295"/>
      <c r="J880" s="295"/>
      <c r="K880" s="295"/>
      <c r="L880" s="295"/>
      <c r="M880" s="295"/>
      <c r="N880" s="295">
        <f>N879</f>
        <v>12</v>
      </c>
      <c r="O880" s="295"/>
      <c r="P880" s="295"/>
      <c r="Q880" s="295"/>
      <c r="R880" s="295"/>
      <c r="S880" s="295"/>
      <c r="T880" s="295"/>
      <c r="U880" s="295"/>
      <c r="V880" s="295"/>
      <c r="W880" s="295"/>
      <c r="X880" s="295"/>
      <c r="Y880" s="411">
        <f>Y879</f>
        <v>0</v>
      </c>
      <c r="Z880" s="411">
        <f t="shared" ref="Z880" si="2570">Z879</f>
        <v>0</v>
      </c>
      <c r="AA880" s="411">
        <f t="shared" ref="AA880" si="2571">AA879</f>
        <v>0</v>
      </c>
      <c r="AB880" s="411">
        <f t="shared" ref="AB880" si="2572">AB879</f>
        <v>0</v>
      </c>
      <c r="AC880" s="411">
        <f t="shared" ref="AC880" si="2573">AC879</f>
        <v>0</v>
      </c>
      <c r="AD880" s="411">
        <f t="shared" ref="AD880" si="2574">AD879</f>
        <v>0</v>
      </c>
      <c r="AE880" s="411">
        <f t="shared" ref="AE880" si="2575">AE879</f>
        <v>0</v>
      </c>
      <c r="AF880" s="411">
        <f t="shared" ref="AF880" si="2576">AF879</f>
        <v>0</v>
      </c>
      <c r="AG880" s="411">
        <f t="shared" ref="AG880" si="2577">AG879</f>
        <v>0</v>
      </c>
      <c r="AH880" s="411">
        <f t="shared" ref="AH880" si="2578">AH879</f>
        <v>0</v>
      </c>
      <c r="AI880" s="411">
        <f t="shared" ref="AI880" si="2579">AI879</f>
        <v>0</v>
      </c>
      <c r="AJ880" s="411">
        <f t="shared" ref="AJ880" si="2580">AJ879</f>
        <v>0</v>
      </c>
      <c r="AK880" s="411">
        <f t="shared" ref="AK880" si="2581">AK879</f>
        <v>0</v>
      </c>
      <c r="AL880" s="411">
        <f t="shared" ref="AL880" si="2582">AL879</f>
        <v>0</v>
      </c>
      <c r="AM880" s="306"/>
    </row>
    <row r="881" spans="1:39" ht="15" hidden="1" outlineLevel="1">
      <c r="A881" s="532"/>
      <c r="B881" s="428"/>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15" hidden="1" outlineLevel="1">
      <c r="A882" s="532">
        <v>32</v>
      </c>
      <c r="B882" s="428" t="s">
        <v>124</v>
      </c>
      <c r="C882" s="291" t="s">
        <v>25</v>
      </c>
      <c r="D882" s="295"/>
      <c r="E882" s="295"/>
      <c r="F882" s="295"/>
      <c r="G882" s="295"/>
      <c r="H882" s="295"/>
      <c r="I882" s="295"/>
      <c r="J882" s="295"/>
      <c r="K882" s="295"/>
      <c r="L882" s="295"/>
      <c r="M882" s="295"/>
      <c r="N882" s="295">
        <v>12</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t="15" hidden="1" outlineLevel="1">
      <c r="A883" s="532"/>
      <c r="B883" s="294" t="s">
        <v>342</v>
      </c>
      <c r="C883" s="291" t="s">
        <v>163</v>
      </c>
      <c r="D883" s="295"/>
      <c r="E883" s="295"/>
      <c r="F883" s="295"/>
      <c r="G883" s="295"/>
      <c r="H883" s="295"/>
      <c r="I883" s="295"/>
      <c r="J883" s="295"/>
      <c r="K883" s="295"/>
      <c r="L883" s="295"/>
      <c r="M883" s="295"/>
      <c r="N883" s="295">
        <f>N882</f>
        <v>12</v>
      </c>
      <c r="O883" s="295"/>
      <c r="P883" s="295"/>
      <c r="Q883" s="295"/>
      <c r="R883" s="295"/>
      <c r="S883" s="295"/>
      <c r="T883" s="295"/>
      <c r="U883" s="295"/>
      <c r="V883" s="295"/>
      <c r="W883" s="295"/>
      <c r="X883" s="295"/>
      <c r="Y883" s="411">
        <f>Y882</f>
        <v>0</v>
      </c>
      <c r="Z883" s="411">
        <f t="shared" ref="Z883" si="2583">Z882</f>
        <v>0</v>
      </c>
      <c r="AA883" s="411">
        <f t="shared" ref="AA883" si="2584">AA882</f>
        <v>0</v>
      </c>
      <c r="AB883" s="411">
        <f t="shared" ref="AB883" si="2585">AB882</f>
        <v>0</v>
      </c>
      <c r="AC883" s="411">
        <f t="shared" ref="AC883" si="2586">AC882</f>
        <v>0</v>
      </c>
      <c r="AD883" s="411">
        <f t="shared" ref="AD883" si="2587">AD882</f>
        <v>0</v>
      </c>
      <c r="AE883" s="411">
        <f t="shared" ref="AE883" si="2588">AE882</f>
        <v>0</v>
      </c>
      <c r="AF883" s="411">
        <f t="shared" ref="AF883" si="2589">AF882</f>
        <v>0</v>
      </c>
      <c r="AG883" s="411">
        <f t="shared" ref="AG883" si="2590">AG882</f>
        <v>0</v>
      </c>
      <c r="AH883" s="411">
        <f t="shared" ref="AH883" si="2591">AH882</f>
        <v>0</v>
      </c>
      <c r="AI883" s="411">
        <f t="shared" ref="AI883" si="2592">AI882</f>
        <v>0</v>
      </c>
      <c r="AJ883" s="411">
        <f t="shared" ref="AJ883" si="2593">AJ882</f>
        <v>0</v>
      </c>
      <c r="AK883" s="411">
        <f t="shared" ref="AK883" si="2594">AK882</f>
        <v>0</v>
      </c>
      <c r="AL883" s="411">
        <f>AL882</f>
        <v>0</v>
      </c>
      <c r="AM883" s="306"/>
    </row>
    <row r="884" spans="1:39" ht="15" hidden="1" outlineLevel="1">
      <c r="A884" s="532"/>
      <c r="B884" s="428"/>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6" hidden="1" outlineLevel="1">
      <c r="A885" s="532"/>
      <c r="B885" s="288" t="s">
        <v>500</v>
      </c>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15" hidden="1" outlineLevel="1">
      <c r="A886" s="532">
        <v>33</v>
      </c>
      <c r="B886" s="428" t="s">
        <v>125</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t="15" hidden="1" outlineLevel="1">
      <c r="A887" s="532"/>
      <c r="B887" s="294" t="s">
        <v>342</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1">
        <f>Y886</f>
        <v>0</v>
      </c>
      <c r="Z887" s="411">
        <f t="shared" ref="Z887" si="2595">Z886</f>
        <v>0</v>
      </c>
      <c r="AA887" s="411">
        <f t="shared" ref="AA887" si="2596">AA886</f>
        <v>0</v>
      </c>
      <c r="AB887" s="411">
        <f t="shared" ref="AB887" si="2597">AB886</f>
        <v>0</v>
      </c>
      <c r="AC887" s="411">
        <f t="shared" ref="AC887" si="2598">AC886</f>
        <v>0</v>
      </c>
      <c r="AD887" s="411">
        <f t="shared" ref="AD887" si="2599">AD886</f>
        <v>0</v>
      </c>
      <c r="AE887" s="411">
        <f t="shared" ref="AE887" si="2600">AE886</f>
        <v>0</v>
      </c>
      <c r="AF887" s="411">
        <f t="shared" ref="AF887" si="2601">AF886</f>
        <v>0</v>
      </c>
      <c r="AG887" s="411">
        <f t="shared" ref="AG887" si="2602">AG886</f>
        <v>0</v>
      </c>
      <c r="AH887" s="411">
        <f t="shared" ref="AH887" si="2603">AH886</f>
        <v>0</v>
      </c>
      <c r="AI887" s="411">
        <f t="shared" ref="AI887" si="2604">AI886</f>
        <v>0</v>
      </c>
      <c r="AJ887" s="411">
        <f t="shared" ref="AJ887" si="2605">AJ886</f>
        <v>0</v>
      </c>
      <c r="AK887" s="411">
        <f t="shared" ref="AK887" si="2606">AK886</f>
        <v>0</v>
      </c>
      <c r="AL887" s="411">
        <f t="shared" ref="AL887" si="2607">AL886</f>
        <v>0</v>
      </c>
      <c r="AM887" s="306"/>
    </row>
    <row r="888" spans="1:39" ht="15" hidden="1" outlineLevel="1">
      <c r="A888" s="532"/>
      <c r="B888" s="428"/>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15" hidden="1" outlineLevel="1">
      <c r="A889" s="532">
        <v>34</v>
      </c>
      <c r="B889" s="428" t="s">
        <v>126</v>
      </c>
      <c r="C889" s="291" t="s">
        <v>25</v>
      </c>
      <c r="D889" s="295"/>
      <c r="E889" s="295"/>
      <c r="F889" s="295"/>
      <c r="G889" s="295"/>
      <c r="H889" s="295"/>
      <c r="I889" s="295"/>
      <c r="J889" s="295"/>
      <c r="K889" s="295"/>
      <c r="L889" s="295"/>
      <c r="M889" s="295"/>
      <c r="N889" s="295">
        <v>0</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t="15" hidden="1" outlineLevel="1">
      <c r="A890" s="532"/>
      <c r="B890" s="294" t="s">
        <v>342</v>
      </c>
      <c r="C890" s="291" t="s">
        <v>163</v>
      </c>
      <c r="D890" s="295"/>
      <c r="E890" s="295"/>
      <c r="F890" s="295"/>
      <c r="G890" s="295"/>
      <c r="H890" s="295"/>
      <c r="I890" s="295"/>
      <c r="J890" s="295"/>
      <c r="K890" s="295"/>
      <c r="L890" s="295"/>
      <c r="M890" s="295"/>
      <c r="N890" s="295">
        <f>N889</f>
        <v>0</v>
      </c>
      <c r="O890" s="295"/>
      <c r="P890" s="295"/>
      <c r="Q890" s="295"/>
      <c r="R890" s="295"/>
      <c r="S890" s="295"/>
      <c r="T890" s="295"/>
      <c r="U890" s="295"/>
      <c r="V890" s="295"/>
      <c r="W890" s="295"/>
      <c r="X890" s="295"/>
      <c r="Y890" s="411">
        <f>Y889</f>
        <v>0</v>
      </c>
      <c r="Z890" s="411">
        <f t="shared" ref="Z890" si="2608">Z889</f>
        <v>0</v>
      </c>
      <c r="AA890" s="411">
        <f t="shared" ref="AA890" si="2609">AA889</f>
        <v>0</v>
      </c>
      <c r="AB890" s="411">
        <f t="shared" ref="AB890" si="2610">AB889</f>
        <v>0</v>
      </c>
      <c r="AC890" s="411">
        <f t="shared" ref="AC890" si="2611">AC889</f>
        <v>0</v>
      </c>
      <c r="AD890" s="411">
        <f t="shared" ref="AD890" si="2612">AD889</f>
        <v>0</v>
      </c>
      <c r="AE890" s="411">
        <f t="shared" ref="AE890" si="2613">AE889</f>
        <v>0</v>
      </c>
      <c r="AF890" s="411">
        <f t="shared" ref="AF890" si="2614">AF889</f>
        <v>0</v>
      </c>
      <c r="AG890" s="411">
        <f t="shared" ref="AG890" si="2615">AG889</f>
        <v>0</v>
      </c>
      <c r="AH890" s="411">
        <f t="shared" ref="AH890" si="2616">AH889</f>
        <v>0</v>
      </c>
      <c r="AI890" s="411">
        <f t="shared" ref="AI890" si="2617">AI889</f>
        <v>0</v>
      </c>
      <c r="AJ890" s="411">
        <f t="shared" ref="AJ890" si="2618">AJ889</f>
        <v>0</v>
      </c>
      <c r="AK890" s="411">
        <f t="shared" ref="AK890" si="2619">AK889</f>
        <v>0</v>
      </c>
      <c r="AL890" s="411">
        <f t="shared" ref="AL890" si="2620">AL889</f>
        <v>0</v>
      </c>
      <c r="AM890" s="306"/>
    </row>
    <row r="891" spans="1:39" ht="15" hidden="1" outlineLevel="1">
      <c r="A891" s="532"/>
      <c r="B891" s="428"/>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15" hidden="1" outlineLevel="1">
      <c r="A892" s="532">
        <v>35</v>
      </c>
      <c r="B892" s="428" t="s">
        <v>127</v>
      </c>
      <c r="C892" s="291" t="s">
        <v>25</v>
      </c>
      <c r="D892" s="295"/>
      <c r="E892" s="295"/>
      <c r="F892" s="295"/>
      <c r="G892" s="295"/>
      <c r="H892" s="295"/>
      <c r="I892" s="295"/>
      <c r="J892" s="295"/>
      <c r="K892" s="295"/>
      <c r="L892" s="295"/>
      <c r="M892" s="295"/>
      <c r="N892" s="295">
        <v>0</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t="15" hidden="1" outlineLevel="1">
      <c r="A893" s="532"/>
      <c r="B893" s="294" t="s">
        <v>342</v>
      </c>
      <c r="C893" s="291" t="s">
        <v>163</v>
      </c>
      <c r="D893" s="295"/>
      <c r="E893" s="295"/>
      <c r="F893" s="295"/>
      <c r="G893" s="295"/>
      <c r="H893" s="295"/>
      <c r="I893" s="295"/>
      <c r="J893" s="295"/>
      <c r="K893" s="295"/>
      <c r="L893" s="295"/>
      <c r="M893" s="295"/>
      <c r="N893" s="295">
        <f>N892</f>
        <v>0</v>
      </c>
      <c r="O893" s="295"/>
      <c r="P893" s="295"/>
      <c r="Q893" s="295"/>
      <c r="R893" s="295"/>
      <c r="S893" s="295"/>
      <c r="T893" s="295"/>
      <c r="U893" s="295"/>
      <c r="V893" s="295"/>
      <c r="W893" s="295"/>
      <c r="X893" s="295"/>
      <c r="Y893" s="411">
        <f>Y892</f>
        <v>0</v>
      </c>
      <c r="Z893" s="411">
        <f t="shared" ref="Z893" si="2621">Z892</f>
        <v>0</v>
      </c>
      <c r="AA893" s="411">
        <f t="shared" ref="AA893" si="2622">AA892</f>
        <v>0</v>
      </c>
      <c r="AB893" s="411">
        <f t="shared" ref="AB893" si="2623">AB892</f>
        <v>0</v>
      </c>
      <c r="AC893" s="411">
        <f t="shared" ref="AC893" si="2624">AC892</f>
        <v>0</v>
      </c>
      <c r="AD893" s="411">
        <f t="shared" ref="AD893" si="2625">AD892</f>
        <v>0</v>
      </c>
      <c r="AE893" s="411">
        <f t="shared" ref="AE893" si="2626">AE892</f>
        <v>0</v>
      </c>
      <c r="AF893" s="411">
        <f t="shared" ref="AF893" si="2627">AF892</f>
        <v>0</v>
      </c>
      <c r="AG893" s="411">
        <f t="shared" ref="AG893" si="2628">AG892</f>
        <v>0</v>
      </c>
      <c r="AH893" s="411">
        <f t="shared" ref="AH893" si="2629">AH892</f>
        <v>0</v>
      </c>
      <c r="AI893" s="411">
        <f t="shared" ref="AI893" si="2630">AI892</f>
        <v>0</v>
      </c>
      <c r="AJ893" s="411">
        <f t="shared" ref="AJ893" si="2631">AJ892</f>
        <v>0</v>
      </c>
      <c r="AK893" s="411">
        <f t="shared" ref="AK893" si="2632">AK892</f>
        <v>0</v>
      </c>
      <c r="AL893" s="411">
        <f t="shared" ref="AL893" si="2633">AL892</f>
        <v>0</v>
      </c>
      <c r="AM893" s="306"/>
    </row>
    <row r="894" spans="1:39" ht="15" hidden="1" outlineLevel="1">
      <c r="A894" s="532"/>
      <c r="B894" s="431"/>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15.6" hidden="1" outlineLevel="1">
      <c r="A895" s="532"/>
      <c r="B895" s="288" t="s">
        <v>501</v>
      </c>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2"/>
      <c r="Z895" s="425"/>
      <c r="AA895" s="425"/>
      <c r="AB895" s="425"/>
      <c r="AC895" s="425"/>
      <c r="AD895" s="425"/>
      <c r="AE895" s="425"/>
      <c r="AF895" s="425"/>
      <c r="AG895" s="425"/>
      <c r="AH895" s="425"/>
      <c r="AI895" s="425"/>
      <c r="AJ895" s="425"/>
      <c r="AK895" s="425"/>
      <c r="AL895" s="425"/>
      <c r="AM895" s="306"/>
    </row>
    <row r="896" spans="1:39" ht="45" hidden="1" outlineLevel="1">
      <c r="A896" s="532">
        <v>36</v>
      </c>
      <c r="B896" s="428" t="s">
        <v>128</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6"/>
      <c r="Z896" s="415"/>
      <c r="AA896" s="415"/>
      <c r="AB896" s="415"/>
      <c r="AC896" s="415"/>
      <c r="AD896" s="415"/>
      <c r="AE896" s="415"/>
      <c r="AF896" s="415"/>
      <c r="AG896" s="415"/>
      <c r="AH896" s="415"/>
      <c r="AI896" s="415"/>
      <c r="AJ896" s="415"/>
      <c r="AK896" s="415"/>
      <c r="AL896" s="415"/>
      <c r="AM896" s="296">
        <f>SUM(Y896:AL896)</f>
        <v>0</v>
      </c>
    </row>
    <row r="897" spans="1:39" ht="15" hidden="1" outlineLevel="1">
      <c r="A897" s="532"/>
      <c r="B897" s="294" t="s">
        <v>342</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1">
        <f>Y896</f>
        <v>0</v>
      </c>
      <c r="Z897" s="411">
        <f t="shared" ref="Z897" si="2634">Z896</f>
        <v>0</v>
      </c>
      <c r="AA897" s="411">
        <f t="shared" ref="AA897" si="2635">AA896</f>
        <v>0</v>
      </c>
      <c r="AB897" s="411">
        <f t="shared" ref="AB897" si="2636">AB896</f>
        <v>0</v>
      </c>
      <c r="AC897" s="411">
        <f t="shared" ref="AC897" si="2637">AC896</f>
        <v>0</v>
      </c>
      <c r="AD897" s="411">
        <f t="shared" ref="AD897" si="2638">AD896</f>
        <v>0</v>
      </c>
      <c r="AE897" s="411">
        <f t="shared" ref="AE897" si="2639">AE896</f>
        <v>0</v>
      </c>
      <c r="AF897" s="411">
        <f t="shared" ref="AF897" si="2640">AF896</f>
        <v>0</v>
      </c>
      <c r="AG897" s="411">
        <f t="shared" ref="AG897" si="2641">AG896</f>
        <v>0</v>
      </c>
      <c r="AH897" s="411">
        <f t="shared" ref="AH897" si="2642">AH896</f>
        <v>0</v>
      </c>
      <c r="AI897" s="411">
        <f t="shared" ref="AI897" si="2643">AI896</f>
        <v>0</v>
      </c>
      <c r="AJ897" s="411">
        <f t="shared" ref="AJ897" si="2644">AJ896</f>
        <v>0</v>
      </c>
      <c r="AK897" s="411">
        <f t="shared" ref="AK897" si="2645">AK896</f>
        <v>0</v>
      </c>
      <c r="AL897" s="411">
        <f t="shared" ref="AL897" si="2646">AL896</f>
        <v>0</v>
      </c>
      <c r="AM897" s="306"/>
    </row>
    <row r="898" spans="1:39" ht="15" hidden="1" outlineLevel="1">
      <c r="A898" s="532"/>
      <c r="B898" s="428"/>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2"/>
      <c r="Z898" s="425"/>
      <c r="AA898" s="425"/>
      <c r="AB898" s="425"/>
      <c r="AC898" s="425"/>
      <c r="AD898" s="425"/>
      <c r="AE898" s="425"/>
      <c r="AF898" s="425"/>
      <c r="AG898" s="425"/>
      <c r="AH898" s="425"/>
      <c r="AI898" s="425"/>
      <c r="AJ898" s="425"/>
      <c r="AK898" s="425"/>
      <c r="AL898" s="425"/>
      <c r="AM898" s="306"/>
    </row>
    <row r="899" spans="1:39" ht="30" hidden="1" outlineLevel="1">
      <c r="A899" s="532">
        <v>37</v>
      </c>
      <c r="B899" s="428" t="s">
        <v>129</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6"/>
      <c r="Z899" s="415"/>
      <c r="AA899" s="415"/>
      <c r="AB899" s="415"/>
      <c r="AC899" s="415"/>
      <c r="AD899" s="415"/>
      <c r="AE899" s="415"/>
      <c r="AF899" s="415"/>
      <c r="AG899" s="415"/>
      <c r="AH899" s="415"/>
      <c r="AI899" s="415"/>
      <c r="AJ899" s="415"/>
      <c r="AK899" s="415"/>
      <c r="AL899" s="415"/>
      <c r="AM899" s="296">
        <f>SUM(Y899:AL899)</f>
        <v>0</v>
      </c>
    </row>
    <row r="900" spans="1:39" ht="15" hidden="1" outlineLevel="1">
      <c r="A900" s="532"/>
      <c r="B900" s="294" t="s">
        <v>342</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1">
        <f>Y899</f>
        <v>0</v>
      </c>
      <c r="Z900" s="411">
        <f t="shared" ref="Z900" si="2647">Z899</f>
        <v>0</v>
      </c>
      <c r="AA900" s="411">
        <f t="shared" ref="AA900" si="2648">AA899</f>
        <v>0</v>
      </c>
      <c r="AB900" s="411">
        <f t="shared" ref="AB900" si="2649">AB899</f>
        <v>0</v>
      </c>
      <c r="AC900" s="411">
        <f t="shared" ref="AC900" si="2650">AC899</f>
        <v>0</v>
      </c>
      <c r="AD900" s="411">
        <f t="shared" ref="AD900" si="2651">AD899</f>
        <v>0</v>
      </c>
      <c r="AE900" s="411">
        <f t="shared" ref="AE900" si="2652">AE899</f>
        <v>0</v>
      </c>
      <c r="AF900" s="411">
        <f t="shared" ref="AF900" si="2653">AF899</f>
        <v>0</v>
      </c>
      <c r="AG900" s="411">
        <f t="shared" ref="AG900" si="2654">AG899</f>
        <v>0</v>
      </c>
      <c r="AH900" s="411">
        <f t="shared" ref="AH900" si="2655">AH899</f>
        <v>0</v>
      </c>
      <c r="AI900" s="411">
        <f t="shared" ref="AI900" si="2656">AI899</f>
        <v>0</v>
      </c>
      <c r="AJ900" s="411">
        <f t="shared" ref="AJ900" si="2657">AJ899</f>
        <v>0</v>
      </c>
      <c r="AK900" s="411">
        <f t="shared" ref="AK900" si="2658">AK899</f>
        <v>0</v>
      </c>
      <c r="AL900" s="411">
        <f t="shared" ref="AL900" si="2659">AL899</f>
        <v>0</v>
      </c>
      <c r="AM900" s="306"/>
    </row>
    <row r="901" spans="1:39" ht="15" hidden="1" outlineLevel="1">
      <c r="A901" s="532"/>
      <c r="B901" s="428"/>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t="15" hidden="1" outlineLevel="1">
      <c r="A902" s="532">
        <v>38</v>
      </c>
      <c r="B902" s="428" t="s">
        <v>130</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t="15" hidden="1" outlineLevel="1">
      <c r="A903" s="532"/>
      <c r="B903" s="294" t="s">
        <v>342</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1">
        <f>Y902</f>
        <v>0</v>
      </c>
      <c r="Z903" s="411">
        <f t="shared" ref="Z903" si="2660">Z902</f>
        <v>0</v>
      </c>
      <c r="AA903" s="411">
        <f t="shared" ref="AA903" si="2661">AA902</f>
        <v>0</v>
      </c>
      <c r="AB903" s="411">
        <f t="shared" ref="AB903" si="2662">AB902</f>
        <v>0</v>
      </c>
      <c r="AC903" s="411">
        <f t="shared" ref="AC903" si="2663">AC902</f>
        <v>0</v>
      </c>
      <c r="AD903" s="411">
        <f t="shared" ref="AD903" si="2664">AD902</f>
        <v>0</v>
      </c>
      <c r="AE903" s="411">
        <f t="shared" ref="AE903" si="2665">AE902</f>
        <v>0</v>
      </c>
      <c r="AF903" s="411">
        <f t="shared" ref="AF903" si="2666">AF902</f>
        <v>0</v>
      </c>
      <c r="AG903" s="411">
        <f t="shared" ref="AG903" si="2667">AG902</f>
        <v>0</v>
      </c>
      <c r="AH903" s="411">
        <f t="shared" ref="AH903" si="2668">AH902</f>
        <v>0</v>
      </c>
      <c r="AI903" s="411">
        <f t="shared" ref="AI903" si="2669">AI902</f>
        <v>0</v>
      </c>
      <c r="AJ903" s="411">
        <f t="shared" ref="AJ903" si="2670">AJ902</f>
        <v>0</v>
      </c>
      <c r="AK903" s="411">
        <f t="shared" ref="AK903" si="2671">AK902</f>
        <v>0</v>
      </c>
      <c r="AL903" s="411">
        <f t="shared" ref="AL903" si="2672">AL902</f>
        <v>0</v>
      </c>
      <c r="AM903" s="306"/>
    </row>
    <row r="904" spans="1:39" ht="15" hidden="1" outlineLevel="1">
      <c r="A904" s="532"/>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30" hidden="1" outlineLevel="1">
      <c r="A905" s="532">
        <v>39</v>
      </c>
      <c r="B905" s="428" t="s">
        <v>131</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t="15" hidden="1" outlineLevel="1">
      <c r="A906" s="532"/>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1">
        <f>Y905</f>
        <v>0</v>
      </c>
      <c r="Z906" s="411">
        <f t="shared" ref="Z906" si="2673">Z905</f>
        <v>0</v>
      </c>
      <c r="AA906" s="411">
        <f t="shared" ref="AA906" si="2674">AA905</f>
        <v>0</v>
      </c>
      <c r="AB906" s="411">
        <f t="shared" ref="AB906" si="2675">AB905</f>
        <v>0</v>
      </c>
      <c r="AC906" s="411">
        <f t="shared" ref="AC906" si="2676">AC905</f>
        <v>0</v>
      </c>
      <c r="AD906" s="411">
        <f t="shared" ref="AD906" si="2677">AD905</f>
        <v>0</v>
      </c>
      <c r="AE906" s="411">
        <f t="shared" ref="AE906" si="2678">AE905</f>
        <v>0</v>
      </c>
      <c r="AF906" s="411">
        <f t="shared" ref="AF906" si="2679">AF905</f>
        <v>0</v>
      </c>
      <c r="AG906" s="411">
        <f t="shared" ref="AG906" si="2680">AG905</f>
        <v>0</v>
      </c>
      <c r="AH906" s="411">
        <f t="shared" ref="AH906" si="2681">AH905</f>
        <v>0</v>
      </c>
      <c r="AI906" s="411">
        <f t="shared" ref="AI906" si="2682">AI905</f>
        <v>0</v>
      </c>
      <c r="AJ906" s="411">
        <f t="shared" ref="AJ906" si="2683">AJ905</f>
        <v>0</v>
      </c>
      <c r="AK906" s="411">
        <f t="shared" ref="AK906" si="2684">AK905</f>
        <v>0</v>
      </c>
      <c r="AL906" s="411">
        <f t="shared" ref="AL906" si="2685">AL905</f>
        <v>0</v>
      </c>
      <c r="AM906" s="306"/>
    </row>
    <row r="907" spans="1:39" ht="15" hidden="1" outlineLevel="1">
      <c r="A907" s="532"/>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30" hidden="1" outlineLevel="1">
      <c r="A908" s="532">
        <v>40</v>
      </c>
      <c r="B908" s="428" t="s">
        <v>132</v>
      </c>
      <c r="C908" s="291" t="s">
        <v>25</v>
      </c>
      <c r="D908" s="295"/>
      <c r="E908" s="295"/>
      <c r="F908" s="295"/>
      <c r="G908" s="295"/>
      <c r="H908" s="295"/>
      <c r="I908" s="295"/>
      <c r="J908" s="295"/>
      <c r="K908" s="295"/>
      <c r="L908" s="295"/>
      <c r="M908" s="295"/>
      <c r="N908" s="295">
        <v>12</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t="15" hidden="1" outlineLevel="1">
      <c r="A909" s="532"/>
      <c r="B909" s="294" t="s">
        <v>342</v>
      </c>
      <c r="C909" s="291" t="s">
        <v>163</v>
      </c>
      <c r="D909" s="295"/>
      <c r="E909" s="295"/>
      <c r="F909" s="295"/>
      <c r="G909" s="295"/>
      <c r="H909" s="295"/>
      <c r="I909" s="295"/>
      <c r="J909" s="295"/>
      <c r="K909" s="295"/>
      <c r="L909" s="295"/>
      <c r="M909" s="295"/>
      <c r="N909" s="295">
        <f>N908</f>
        <v>12</v>
      </c>
      <c r="O909" s="295"/>
      <c r="P909" s="295"/>
      <c r="Q909" s="295"/>
      <c r="R909" s="295"/>
      <c r="S909" s="295"/>
      <c r="T909" s="295"/>
      <c r="U909" s="295"/>
      <c r="V909" s="295"/>
      <c r="W909" s="295"/>
      <c r="X909" s="295"/>
      <c r="Y909" s="411">
        <f>Y908</f>
        <v>0</v>
      </c>
      <c r="Z909" s="411">
        <f t="shared" ref="Z909" si="2686">Z908</f>
        <v>0</v>
      </c>
      <c r="AA909" s="411">
        <f t="shared" ref="AA909" si="2687">AA908</f>
        <v>0</v>
      </c>
      <c r="AB909" s="411">
        <f t="shared" ref="AB909" si="2688">AB908</f>
        <v>0</v>
      </c>
      <c r="AC909" s="411">
        <f t="shared" ref="AC909" si="2689">AC908</f>
        <v>0</v>
      </c>
      <c r="AD909" s="411">
        <f t="shared" ref="AD909" si="2690">AD908</f>
        <v>0</v>
      </c>
      <c r="AE909" s="411">
        <f t="shared" ref="AE909" si="2691">AE908</f>
        <v>0</v>
      </c>
      <c r="AF909" s="411">
        <f t="shared" ref="AF909" si="2692">AF908</f>
        <v>0</v>
      </c>
      <c r="AG909" s="411">
        <f t="shared" ref="AG909" si="2693">AG908</f>
        <v>0</v>
      </c>
      <c r="AH909" s="411">
        <f t="shared" ref="AH909" si="2694">AH908</f>
        <v>0</v>
      </c>
      <c r="AI909" s="411">
        <f t="shared" ref="AI909" si="2695">AI908</f>
        <v>0</v>
      </c>
      <c r="AJ909" s="411">
        <f t="shared" ref="AJ909" si="2696">AJ908</f>
        <v>0</v>
      </c>
      <c r="AK909" s="411">
        <f t="shared" ref="AK909" si="2697">AK908</f>
        <v>0</v>
      </c>
      <c r="AL909" s="411">
        <f t="shared" ref="AL909" si="2698">AL908</f>
        <v>0</v>
      </c>
      <c r="AM909" s="306"/>
    </row>
    <row r="910" spans="1:39" ht="15" hidden="1" outlineLevel="1">
      <c r="A910" s="532"/>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45" hidden="1" outlineLevel="1">
      <c r="A911" s="532">
        <v>41</v>
      </c>
      <c r="B911" s="428" t="s">
        <v>133</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ht="15" hidden="1" outlineLevel="1">
      <c r="A912" s="532"/>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1">
        <f>Y911</f>
        <v>0</v>
      </c>
      <c r="Z912" s="411">
        <f t="shared" ref="Z912" si="2699">Z911</f>
        <v>0</v>
      </c>
      <c r="AA912" s="411">
        <f t="shared" ref="AA912" si="2700">AA911</f>
        <v>0</v>
      </c>
      <c r="AB912" s="411">
        <f t="shared" ref="AB912" si="2701">AB911</f>
        <v>0</v>
      </c>
      <c r="AC912" s="411">
        <f t="shared" ref="AC912" si="2702">AC911</f>
        <v>0</v>
      </c>
      <c r="AD912" s="411">
        <f t="shared" ref="AD912" si="2703">AD911</f>
        <v>0</v>
      </c>
      <c r="AE912" s="411">
        <f t="shared" ref="AE912" si="2704">AE911</f>
        <v>0</v>
      </c>
      <c r="AF912" s="411">
        <f t="shared" ref="AF912" si="2705">AF911</f>
        <v>0</v>
      </c>
      <c r="AG912" s="411">
        <f t="shared" ref="AG912" si="2706">AG911</f>
        <v>0</v>
      </c>
      <c r="AH912" s="411">
        <f t="shared" ref="AH912" si="2707">AH911</f>
        <v>0</v>
      </c>
      <c r="AI912" s="411">
        <f t="shared" ref="AI912" si="2708">AI911</f>
        <v>0</v>
      </c>
      <c r="AJ912" s="411">
        <f t="shared" ref="AJ912" si="2709">AJ911</f>
        <v>0</v>
      </c>
      <c r="AK912" s="411">
        <f t="shared" ref="AK912" si="2710">AK911</f>
        <v>0</v>
      </c>
      <c r="AL912" s="411">
        <f t="shared" ref="AL912" si="2711">AL911</f>
        <v>0</v>
      </c>
      <c r="AM912" s="306"/>
    </row>
    <row r="913" spans="1:39" ht="15" hidden="1" outlineLevel="1">
      <c r="A913" s="532"/>
      <c r="B913" s="428"/>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30" hidden="1" outlineLevel="1">
      <c r="A914" s="532">
        <v>42</v>
      </c>
      <c r="B914" s="428" t="s">
        <v>134</v>
      </c>
      <c r="C914" s="291" t="s">
        <v>25</v>
      </c>
      <c r="D914" s="295"/>
      <c r="E914" s="295"/>
      <c r="F914" s="295"/>
      <c r="G914" s="295"/>
      <c r="H914" s="295"/>
      <c r="I914" s="295"/>
      <c r="J914" s="295"/>
      <c r="K914" s="295"/>
      <c r="L914" s="295"/>
      <c r="M914" s="295"/>
      <c r="N914" s="291"/>
      <c r="O914" s="295"/>
      <c r="P914" s="295"/>
      <c r="Q914" s="295"/>
      <c r="R914" s="295"/>
      <c r="S914" s="295"/>
      <c r="T914" s="295"/>
      <c r="U914" s="295"/>
      <c r="V914" s="295"/>
      <c r="W914" s="295"/>
      <c r="X914" s="295"/>
      <c r="Y914" s="426"/>
      <c r="Z914" s="415"/>
      <c r="AA914" s="415"/>
      <c r="AB914" s="415"/>
      <c r="AC914" s="415"/>
      <c r="AD914" s="415"/>
      <c r="AE914" s="415"/>
      <c r="AF914" s="415"/>
      <c r="AG914" s="415"/>
      <c r="AH914" s="415"/>
      <c r="AI914" s="415"/>
      <c r="AJ914" s="415"/>
      <c r="AK914" s="415"/>
      <c r="AL914" s="415"/>
      <c r="AM914" s="296">
        <f>SUM(Y914:AL914)</f>
        <v>0</v>
      </c>
    </row>
    <row r="915" spans="1:39" ht="15" hidden="1" outlineLevel="1">
      <c r="A915" s="532"/>
      <c r="B915" s="294" t="s">
        <v>342</v>
      </c>
      <c r="C915" s="291" t="s">
        <v>163</v>
      </c>
      <c r="D915" s="295"/>
      <c r="E915" s="295"/>
      <c r="F915" s="295"/>
      <c r="G915" s="295"/>
      <c r="H915" s="295"/>
      <c r="I915" s="295"/>
      <c r="J915" s="295"/>
      <c r="K915" s="295"/>
      <c r="L915" s="295"/>
      <c r="M915" s="295"/>
      <c r="N915" s="468"/>
      <c r="O915" s="295"/>
      <c r="P915" s="295"/>
      <c r="Q915" s="295"/>
      <c r="R915" s="295"/>
      <c r="S915" s="295"/>
      <c r="T915" s="295"/>
      <c r="U915" s="295"/>
      <c r="V915" s="295"/>
      <c r="W915" s="295"/>
      <c r="X915" s="295"/>
      <c r="Y915" s="411">
        <f>Y914</f>
        <v>0</v>
      </c>
      <c r="Z915" s="411">
        <f t="shared" ref="Z915" si="2712">Z914</f>
        <v>0</v>
      </c>
      <c r="AA915" s="411">
        <f t="shared" ref="AA915" si="2713">AA914</f>
        <v>0</v>
      </c>
      <c r="AB915" s="411">
        <f t="shared" ref="AB915" si="2714">AB914</f>
        <v>0</v>
      </c>
      <c r="AC915" s="411">
        <f t="shared" ref="AC915" si="2715">AC914</f>
        <v>0</v>
      </c>
      <c r="AD915" s="411">
        <f t="shared" ref="AD915" si="2716">AD914</f>
        <v>0</v>
      </c>
      <c r="AE915" s="411">
        <f t="shared" ref="AE915" si="2717">AE914</f>
        <v>0</v>
      </c>
      <c r="AF915" s="411">
        <f t="shared" ref="AF915" si="2718">AF914</f>
        <v>0</v>
      </c>
      <c r="AG915" s="411">
        <f t="shared" ref="AG915" si="2719">AG914</f>
        <v>0</v>
      </c>
      <c r="AH915" s="411">
        <f t="shared" ref="AH915" si="2720">AH914</f>
        <v>0</v>
      </c>
      <c r="AI915" s="411">
        <f t="shared" ref="AI915" si="2721">AI914</f>
        <v>0</v>
      </c>
      <c r="AJ915" s="411">
        <f t="shared" ref="AJ915" si="2722">AJ914</f>
        <v>0</v>
      </c>
      <c r="AK915" s="411">
        <f t="shared" ref="AK915" si="2723">AK914</f>
        <v>0</v>
      </c>
      <c r="AL915" s="411">
        <f t="shared" ref="AL915" si="2724">AL914</f>
        <v>0</v>
      </c>
      <c r="AM915" s="306"/>
    </row>
    <row r="916" spans="1:39" ht="15" hidden="1" outlineLevel="1">
      <c r="A916" s="532"/>
      <c r="B916" s="428"/>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2"/>
      <c r="Z916" s="425"/>
      <c r="AA916" s="425"/>
      <c r="AB916" s="425"/>
      <c r="AC916" s="425"/>
      <c r="AD916" s="425"/>
      <c r="AE916" s="425"/>
      <c r="AF916" s="425"/>
      <c r="AG916" s="425"/>
      <c r="AH916" s="425"/>
      <c r="AI916" s="425"/>
      <c r="AJ916" s="425"/>
      <c r="AK916" s="425"/>
      <c r="AL916" s="425"/>
      <c r="AM916" s="306"/>
    </row>
    <row r="917" spans="1:39" ht="15" hidden="1" outlineLevel="1">
      <c r="A917" s="532">
        <v>43</v>
      </c>
      <c r="B917" s="428" t="s">
        <v>135</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6"/>
      <c r="Z917" s="415"/>
      <c r="AA917" s="415"/>
      <c r="AB917" s="415"/>
      <c r="AC917" s="415"/>
      <c r="AD917" s="415"/>
      <c r="AE917" s="415"/>
      <c r="AF917" s="415"/>
      <c r="AG917" s="415"/>
      <c r="AH917" s="415"/>
      <c r="AI917" s="415"/>
      <c r="AJ917" s="415"/>
      <c r="AK917" s="415"/>
      <c r="AL917" s="415"/>
      <c r="AM917" s="296">
        <f>SUM(Y917:AL917)</f>
        <v>0</v>
      </c>
    </row>
    <row r="918" spans="1:39" ht="15" hidden="1" outlineLevel="1">
      <c r="A918" s="532"/>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1">
        <f>Y917</f>
        <v>0</v>
      </c>
      <c r="Z918" s="411">
        <f t="shared" ref="Z918" si="2725">Z917</f>
        <v>0</v>
      </c>
      <c r="AA918" s="411">
        <f t="shared" ref="AA918" si="2726">AA917</f>
        <v>0</v>
      </c>
      <c r="AB918" s="411">
        <f t="shared" ref="AB918" si="2727">AB917</f>
        <v>0</v>
      </c>
      <c r="AC918" s="411">
        <f t="shared" ref="AC918" si="2728">AC917</f>
        <v>0</v>
      </c>
      <c r="AD918" s="411">
        <f t="shared" ref="AD918" si="2729">AD917</f>
        <v>0</v>
      </c>
      <c r="AE918" s="411">
        <f t="shared" ref="AE918" si="2730">AE917</f>
        <v>0</v>
      </c>
      <c r="AF918" s="411">
        <f t="shared" ref="AF918" si="2731">AF917</f>
        <v>0</v>
      </c>
      <c r="AG918" s="411">
        <f t="shared" ref="AG918" si="2732">AG917</f>
        <v>0</v>
      </c>
      <c r="AH918" s="411">
        <f t="shared" ref="AH918" si="2733">AH917</f>
        <v>0</v>
      </c>
      <c r="AI918" s="411">
        <f t="shared" ref="AI918" si="2734">AI917</f>
        <v>0</v>
      </c>
      <c r="AJ918" s="411">
        <f t="shared" ref="AJ918" si="2735">AJ917</f>
        <v>0</v>
      </c>
      <c r="AK918" s="411">
        <f t="shared" ref="AK918" si="2736">AK917</f>
        <v>0</v>
      </c>
      <c r="AL918" s="411">
        <f t="shared" ref="AL918" si="2737">AL917</f>
        <v>0</v>
      </c>
      <c r="AM918" s="306"/>
    </row>
    <row r="919" spans="1:39" ht="15" hidden="1" outlineLevel="1">
      <c r="A919" s="532"/>
      <c r="B919" s="428"/>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25"/>
      <c r="AA919" s="425"/>
      <c r="AB919" s="425"/>
      <c r="AC919" s="425"/>
      <c r="AD919" s="425"/>
      <c r="AE919" s="425"/>
      <c r="AF919" s="425"/>
      <c r="AG919" s="425"/>
      <c r="AH919" s="425"/>
      <c r="AI919" s="425"/>
      <c r="AJ919" s="425"/>
      <c r="AK919" s="425"/>
      <c r="AL919" s="425"/>
      <c r="AM919" s="306"/>
    </row>
    <row r="920" spans="1:39" ht="45" hidden="1" outlineLevel="1">
      <c r="A920" s="532">
        <v>44</v>
      </c>
      <c r="B920" s="428" t="s">
        <v>136</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6"/>
      <c r="Z920" s="415"/>
      <c r="AA920" s="415"/>
      <c r="AB920" s="415"/>
      <c r="AC920" s="415"/>
      <c r="AD920" s="415"/>
      <c r="AE920" s="415"/>
      <c r="AF920" s="415"/>
      <c r="AG920" s="415"/>
      <c r="AH920" s="415"/>
      <c r="AI920" s="415"/>
      <c r="AJ920" s="415"/>
      <c r="AK920" s="415"/>
      <c r="AL920" s="415"/>
      <c r="AM920" s="296">
        <f>SUM(Y920:AL920)</f>
        <v>0</v>
      </c>
    </row>
    <row r="921" spans="1:39" ht="15" hidden="1" outlineLevel="1">
      <c r="A921" s="532"/>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1">
        <f>Y920</f>
        <v>0</v>
      </c>
      <c r="Z921" s="411">
        <f t="shared" ref="Z921" si="2738">Z920</f>
        <v>0</v>
      </c>
      <c r="AA921" s="411">
        <f t="shared" ref="AA921" si="2739">AA920</f>
        <v>0</v>
      </c>
      <c r="AB921" s="411">
        <f t="shared" ref="AB921" si="2740">AB920</f>
        <v>0</v>
      </c>
      <c r="AC921" s="411">
        <f t="shared" ref="AC921" si="2741">AC920</f>
        <v>0</v>
      </c>
      <c r="AD921" s="411">
        <f t="shared" ref="AD921" si="2742">AD920</f>
        <v>0</v>
      </c>
      <c r="AE921" s="411">
        <f t="shared" ref="AE921" si="2743">AE920</f>
        <v>0</v>
      </c>
      <c r="AF921" s="411">
        <f t="shared" ref="AF921" si="2744">AF920</f>
        <v>0</v>
      </c>
      <c r="AG921" s="411">
        <f t="shared" ref="AG921" si="2745">AG920</f>
        <v>0</v>
      </c>
      <c r="AH921" s="411">
        <f t="shared" ref="AH921" si="2746">AH920</f>
        <v>0</v>
      </c>
      <c r="AI921" s="411">
        <f t="shared" ref="AI921" si="2747">AI920</f>
        <v>0</v>
      </c>
      <c r="AJ921" s="411">
        <f t="shared" ref="AJ921" si="2748">AJ920</f>
        <v>0</v>
      </c>
      <c r="AK921" s="411">
        <f t="shared" ref="AK921" si="2749">AK920</f>
        <v>0</v>
      </c>
      <c r="AL921" s="411">
        <f t="shared" ref="AL921" si="2750">AL920</f>
        <v>0</v>
      </c>
      <c r="AM921" s="306"/>
    </row>
    <row r="922" spans="1:39" ht="15" hidden="1" outlineLevel="1">
      <c r="A922" s="532"/>
      <c r="B922" s="428"/>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2"/>
      <c r="Z922" s="425"/>
      <c r="AA922" s="425"/>
      <c r="AB922" s="425"/>
      <c r="AC922" s="425"/>
      <c r="AD922" s="425"/>
      <c r="AE922" s="425"/>
      <c r="AF922" s="425"/>
      <c r="AG922" s="425"/>
      <c r="AH922" s="425"/>
      <c r="AI922" s="425"/>
      <c r="AJ922" s="425"/>
      <c r="AK922" s="425"/>
      <c r="AL922" s="425"/>
      <c r="AM922" s="306"/>
    </row>
    <row r="923" spans="1:39" ht="30" hidden="1" outlineLevel="1">
      <c r="A923" s="532">
        <v>45</v>
      </c>
      <c r="B923" s="428" t="s">
        <v>137</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6"/>
      <c r="Z923" s="415"/>
      <c r="AA923" s="415"/>
      <c r="AB923" s="415"/>
      <c r="AC923" s="415"/>
      <c r="AD923" s="415"/>
      <c r="AE923" s="415"/>
      <c r="AF923" s="415"/>
      <c r="AG923" s="415"/>
      <c r="AH923" s="415"/>
      <c r="AI923" s="415"/>
      <c r="AJ923" s="415"/>
      <c r="AK923" s="415"/>
      <c r="AL923" s="415"/>
      <c r="AM923" s="296">
        <f>SUM(Y923:AL923)</f>
        <v>0</v>
      </c>
    </row>
    <row r="924" spans="1:39" ht="15" hidden="1" outlineLevel="1">
      <c r="A924" s="532"/>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1">
        <f>Y923</f>
        <v>0</v>
      </c>
      <c r="Z924" s="411">
        <f t="shared" ref="Z924" si="2751">Z923</f>
        <v>0</v>
      </c>
      <c r="AA924" s="411">
        <f t="shared" ref="AA924" si="2752">AA923</f>
        <v>0</v>
      </c>
      <c r="AB924" s="411">
        <f t="shared" ref="AB924" si="2753">AB923</f>
        <v>0</v>
      </c>
      <c r="AC924" s="411">
        <f t="shared" ref="AC924" si="2754">AC923</f>
        <v>0</v>
      </c>
      <c r="AD924" s="411">
        <f t="shared" ref="AD924" si="2755">AD923</f>
        <v>0</v>
      </c>
      <c r="AE924" s="411">
        <f t="shared" ref="AE924" si="2756">AE923</f>
        <v>0</v>
      </c>
      <c r="AF924" s="411">
        <f t="shared" ref="AF924" si="2757">AF923</f>
        <v>0</v>
      </c>
      <c r="AG924" s="411">
        <f t="shared" ref="AG924" si="2758">AG923</f>
        <v>0</v>
      </c>
      <c r="AH924" s="411">
        <f t="shared" ref="AH924" si="2759">AH923</f>
        <v>0</v>
      </c>
      <c r="AI924" s="411">
        <f t="shared" ref="AI924" si="2760">AI923</f>
        <v>0</v>
      </c>
      <c r="AJ924" s="411">
        <f t="shared" ref="AJ924" si="2761">AJ923</f>
        <v>0</v>
      </c>
      <c r="AK924" s="411">
        <f t="shared" ref="AK924" si="2762">AK923</f>
        <v>0</v>
      </c>
      <c r="AL924" s="411">
        <f t="shared" ref="AL924" si="2763">AL923</f>
        <v>0</v>
      </c>
      <c r="AM924" s="306"/>
    </row>
    <row r="925" spans="1:39" ht="15" hidden="1" outlineLevel="1">
      <c r="A925" s="532"/>
      <c r="B925" s="428"/>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2"/>
      <c r="Z925" s="425"/>
      <c r="AA925" s="425"/>
      <c r="AB925" s="425"/>
      <c r="AC925" s="425"/>
      <c r="AD925" s="425"/>
      <c r="AE925" s="425"/>
      <c r="AF925" s="425"/>
      <c r="AG925" s="425"/>
      <c r="AH925" s="425"/>
      <c r="AI925" s="425"/>
      <c r="AJ925" s="425"/>
      <c r="AK925" s="425"/>
      <c r="AL925" s="425"/>
      <c r="AM925" s="306"/>
    </row>
    <row r="926" spans="1:39" ht="30" hidden="1" outlineLevel="1">
      <c r="A926" s="532">
        <v>46</v>
      </c>
      <c r="B926" s="428" t="s">
        <v>138</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6"/>
      <c r="Z926" s="415"/>
      <c r="AA926" s="415"/>
      <c r="AB926" s="415"/>
      <c r="AC926" s="415"/>
      <c r="AD926" s="415"/>
      <c r="AE926" s="415"/>
      <c r="AF926" s="415"/>
      <c r="AG926" s="415"/>
      <c r="AH926" s="415"/>
      <c r="AI926" s="415"/>
      <c r="AJ926" s="415"/>
      <c r="AK926" s="415"/>
      <c r="AL926" s="415"/>
      <c r="AM926" s="296">
        <f>SUM(Y926:AL926)</f>
        <v>0</v>
      </c>
    </row>
    <row r="927" spans="1:39" ht="15" hidden="1" outlineLevel="1">
      <c r="A927" s="532"/>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1">
        <f>Y926</f>
        <v>0</v>
      </c>
      <c r="Z927" s="411">
        <f t="shared" ref="Z927" si="2764">Z926</f>
        <v>0</v>
      </c>
      <c r="AA927" s="411">
        <f t="shared" ref="AA927" si="2765">AA926</f>
        <v>0</v>
      </c>
      <c r="AB927" s="411">
        <f t="shared" ref="AB927" si="2766">AB926</f>
        <v>0</v>
      </c>
      <c r="AC927" s="411">
        <f t="shared" ref="AC927" si="2767">AC926</f>
        <v>0</v>
      </c>
      <c r="AD927" s="411">
        <f t="shared" ref="AD927" si="2768">AD926</f>
        <v>0</v>
      </c>
      <c r="AE927" s="411">
        <f t="shared" ref="AE927" si="2769">AE926</f>
        <v>0</v>
      </c>
      <c r="AF927" s="411">
        <f t="shared" ref="AF927" si="2770">AF926</f>
        <v>0</v>
      </c>
      <c r="AG927" s="411">
        <f t="shared" ref="AG927" si="2771">AG926</f>
        <v>0</v>
      </c>
      <c r="AH927" s="411">
        <f t="shared" ref="AH927" si="2772">AH926</f>
        <v>0</v>
      </c>
      <c r="AI927" s="411">
        <f t="shared" ref="AI927" si="2773">AI926</f>
        <v>0</v>
      </c>
      <c r="AJ927" s="411">
        <f t="shared" ref="AJ927" si="2774">AJ926</f>
        <v>0</v>
      </c>
      <c r="AK927" s="411">
        <f t="shared" ref="AK927" si="2775">AK926</f>
        <v>0</v>
      </c>
      <c r="AL927" s="411">
        <f t="shared" ref="AL927" si="2776">AL926</f>
        <v>0</v>
      </c>
      <c r="AM927" s="306"/>
    </row>
    <row r="928" spans="1:39" ht="15" hidden="1" outlineLevel="1">
      <c r="A928" s="532"/>
      <c r="B928" s="428"/>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2"/>
      <c r="Z928" s="425"/>
      <c r="AA928" s="425"/>
      <c r="AB928" s="425"/>
      <c r="AC928" s="425"/>
      <c r="AD928" s="425"/>
      <c r="AE928" s="425"/>
      <c r="AF928" s="425"/>
      <c r="AG928" s="425"/>
      <c r="AH928" s="425"/>
      <c r="AI928" s="425"/>
      <c r="AJ928" s="425"/>
      <c r="AK928" s="425"/>
      <c r="AL928" s="425"/>
      <c r="AM928" s="306"/>
    </row>
    <row r="929" spans="1:39" ht="30" hidden="1" outlineLevel="1">
      <c r="A929" s="532">
        <v>47</v>
      </c>
      <c r="B929" s="428" t="s">
        <v>139</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6"/>
      <c r="Z929" s="415"/>
      <c r="AA929" s="415"/>
      <c r="AB929" s="415"/>
      <c r="AC929" s="415"/>
      <c r="AD929" s="415"/>
      <c r="AE929" s="415"/>
      <c r="AF929" s="415"/>
      <c r="AG929" s="415"/>
      <c r="AH929" s="415"/>
      <c r="AI929" s="415"/>
      <c r="AJ929" s="415"/>
      <c r="AK929" s="415"/>
      <c r="AL929" s="415"/>
      <c r="AM929" s="296">
        <f>SUM(Y929:AL929)</f>
        <v>0</v>
      </c>
    </row>
    <row r="930" spans="1:39" ht="15" hidden="1" outlineLevel="1">
      <c r="A930" s="532"/>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1">
        <f>Y929</f>
        <v>0</v>
      </c>
      <c r="Z930" s="411">
        <f t="shared" ref="Z930" si="2777">Z929</f>
        <v>0</v>
      </c>
      <c r="AA930" s="411">
        <f t="shared" ref="AA930" si="2778">AA929</f>
        <v>0</v>
      </c>
      <c r="AB930" s="411">
        <f t="shared" ref="AB930" si="2779">AB929</f>
        <v>0</v>
      </c>
      <c r="AC930" s="411">
        <f t="shared" ref="AC930" si="2780">AC929</f>
        <v>0</v>
      </c>
      <c r="AD930" s="411">
        <f t="shared" ref="AD930" si="2781">AD929</f>
        <v>0</v>
      </c>
      <c r="AE930" s="411">
        <f t="shared" ref="AE930" si="2782">AE929</f>
        <v>0</v>
      </c>
      <c r="AF930" s="411">
        <f t="shared" ref="AF930" si="2783">AF929</f>
        <v>0</v>
      </c>
      <c r="AG930" s="411">
        <f t="shared" ref="AG930" si="2784">AG929</f>
        <v>0</v>
      </c>
      <c r="AH930" s="411">
        <f t="shared" ref="AH930" si="2785">AH929</f>
        <v>0</v>
      </c>
      <c r="AI930" s="411">
        <f t="shared" ref="AI930" si="2786">AI929</f>
        <v>0</v>
      </c>
      <c r="AJ930" s="411">
        <f t="shared" ref="AJ930" si="2787">AJ929</f>
        <v>0</v>
      </c>
      <c r="AK930" s="411">
        <f t="shared" ref="AK930" si="2788">AK929</f>
        <v>0</v>
      </c>
      <c r="AL930" s="411">
        <f t="shared" ref="AL930" si="2789">AL929</f>
        <v>0</v>
      </c>
      <c r="AM930" s="306"/>
    </row>
    <row r="931" spans="1:39" ht="15" hidden="1" outlineLevel="1">
      <c r="A931" s="532"/>
      <c r="B931" s="428"/>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412"/>
      <c r="Z931" s="425"/>
      <c r="AA931" s="425"/>
      <c r="AB931" s="425"/>
      <c r="AC931" s="425"/>
      <c r="AD931" s="425"/>
      <c r="AE931" s="425"/>
      <c r="AF931" s="425"/>
      <c r="AG931" s="425"/>
      <c r="AH931" s="425"/>
      <c r="AI931" s="425"/>
      <c r="AJ931" s="425"/>
      <c r="AK931" s="425"/>
      <c r="AL931" s="425"/>
      <c r="AM931" s="306"/>
    </row>
    <row r="932" spans="1:39" ht="30" hidden="1" outlineLevel="1">
      <c r="A932" s="532">
        <v>48</v>
      </c>
      <c r="B932" s="428" t="s">
        <v>140</v>
      </c>
      <c r="C932" s="291" t="s">
        <v>25</v>
      </c>
      <c r="D932" s="295"/>
      <c r="E932" s="295"/>
      <c r="F932" s="295"/>
      <c r="G932" s="295"/>
      <c r="H932" s="295"/>
      <c r="I932" s="295"/>
      <c r="J932" s="295"/>
      <c r="K932" s="295"/>
      <c r="L932" s="295"/>
      <c r="M932" s="295"/>
      <c r="N932" s="295">
        <v>12</v>
      </c>
      <c r="O932" s="295"/>
      <c r="P932" s="295"/>
      <c r="Q932" s="295"/>
      <c r="R932" s="295"/>
      <c r="S932" s="295"/>
      <c r="T932" s="295"/>
      <c r="U932" s="295"/>
      <c r="V932" s="295"/>
      <c r="W932" s="295"/>
      <c r="X932" s="295"/>
      <c r="Y932" s="426"/>
      <c r="Z932" s="415"/>
      <c r="AA932" s="415"/>
      <c r="AB932" s="415"/>
      <c r="AC932" s="415"/>
      <c r="AD932" s="415"/>
      <c r="AE932" s="415"/>
      <c r="AF932" s="415"/>
      <c r="AG932" s="415"/>
      <c r="AH932" s="415"/>
      <c r="AI932" s="415"/>
      <c r="AJ932" s="415"/>
      <c r="AK932" s="415"/>
      <c r="AL932" s="415"/>
      <c r="AM932" s="296">
        <f>SUM(Y932:AL932)</f>
        <v>0</v>
      </c>
    </row>
    <row r="933" spans="1:39" ht="15" hidden="1" outlineLevel="1">
      <c r="A933" s="532"/>
      <c r="B933" s="294" t="s">
        <v>342</v>
      </c>
      <c r="C933" s="291" t="s">
        <v>163</v>
      </c>
      <c r="D933" s="295"/>
      <c r="E933" s="295"/>
      <c r="F933" s="295"/>
      <c r="G933" s="295"/>
      <c r="H933" s="295"/>
      <c r="I933" s="295"/>
      <c r="J933" s="295"/>
      <c r="K933" s="295"/>
      <c r="L933" s="295"/>
      <c r="M933" s="295"/>
      <c r="N933" s="295">
        <f>N932</f>
        <v>12</v>
      </c>
      <c r="O933" s="295"/>
      <c r="P933" s="295"/>
      <c r="Q933" s="295"/>
      <c r="R933" s="295"/>
      <c r="S933" s="295"/>
      <c r="T933" s="295"/>
      <c r="U933" s="295"/>
      <c r="V933" s="295"/>
      <c r="W933" s="295"/>
      <c r="X933" s="295"/>
      <c r="Y933" s="411">
        <f>Y932</f>
        <v>0</v>
      </c>
      <c r="Z933" s="411">
        <f t="shared" ref="Z933" si="2790">Z932</f>
        <v>0</v>
      </c>
      <c r="AA933" s="411">
        <f t="shared" ref="AA933" si="2791">AA932</f>
        <v>0</v>
      </c>
      <c r="AB933" s="411">
        <f t="shared" ref="AB933" si="2792">AB932</f>
        <v>0</v>
      </c>
      <c r="AC933" s="411">
        <f t="shared" ref="AC933" si="2793">AC932</f>
        <v>0</v>
      </c>
      <c r="AD933" s="411">
        <f t="shared" ref="AD933" si="2794">AD932</f>
        <v>0</v>
      </c>
      <c r="AE933" s="411">
        <f t="shared" ref="AE933" si="2795">AE932</f>
        <v>0</v>
      </c>
      <c r="AF933" s="411">
        <f t="shared" ref="AF933" si="2796">AF932</f>
        <v>0</v>
      </c>
      <c r="AG933" s="411">
        <f t="shared" ref="AG933" si="2797">AG932</f>
        <v>0</v>
      </c>
      <c r="AH933" s="411">
        <f t="shared" ref="AH933" si="2798">AH932</f>
        <v>0</v>
      </c>
      <c r="AI933" s="411">
        <f t="shared" ref="AI933" si="2799">AI932</f>
        <v>0</v>
      </c>
      <c r="AJ933" s="411">
        <f t="shared" ref="AJ933" si="2800">AJ932</f>
        <v>0</v>
      </c>
      <c r="AK933" s="411">
        <f t="shared" ref="AK933" si="2801">AK932</f>
        <v>0</v>
      </c>
      <c r="AL933" s="411">
        <f t="shared" ref="AL933" si="2802">AL932</f>
        <v>0</v>
      </c>
      <c r="AM933" s="306"/>
    </row>
    <row r="934" spans="1:39" ht="15" hidden="1" outlineLevel="1">
      <c r="A934" s="532"/>
      <c r="B934" s="428"/>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412"/>
      <c r="Z934" s="425"/>
      <c r="AA934" s="425"/>
      <c r="AB934" s="425"/>
      <c r="AC934" s="425"/>
      <c r="AD934" s="425"/>
      <c r="AE934" s="425"/>
      <c r="AF934" s="425"/>
      <c r="AG934" s="425"/>
      <c r="AH934" s="425"/>
      <c r="AI934" s="425"/>
      <c r="AJ934" s="425"/>
      <c r="AK934" s="425"/>
      <c r="AL934" s="425"/>
      <c r="AM934" s="306"/>
    </row>
    <row r="935" spans="1:39" ht="30" hidden="1" outlineLevel="1">
      <c r="A935" s="532">
        <v>49</v>
      </c>
      <c r="B935" s="428" t="s">
        <v>141</v>
      </c>
      <c r="C935" s="291" t="s">
        <v>25</v>
      </c>
      <c r="D935" s="295"/>
      <c r="E935" s="295"/>
      <c r="F935" s="295"/>
      <c r="G935" s="295"/>
      <c r="H935" s="295"/>
      <c r="I935" s="295"/>
      <c r="J935" s="295"/>
      <c r="K935" s="295"/>
      <c r="L935" s="295"/>
      <c r="M935" s="295"/>
      <c r="N935" s="295">
        <v>12</v>
      </c>
      <c r="O935" s="295"/>
      <c r="P935" s="295"/>
      <c r="Q935" s="295"/>
      <c r="R935" s="295"/>
      <c r="S935" s="295"/>
      <c r="T935" s="295"/>
      <c r="U935" s="295"/>
      <c r="V935" s="295"/>
      <c r="W935" s="295"/>
      <c r="X935" s="295"/>
      <c r="Y935" s="426"/>
      <c r="Z935" s="415"/>
      <c r="AA935" s="415"/>
      <c r="AB935" s="415"/>
      <c r="AC935" s="415"/>
      <c r="AD935" s="415"/>
      <c r="AE935" s="415"/>
      <c r="AF935" s="415"/>
      <c r="AG935" s="415"/>
      <c r="AH935" s="415"/>
      <c r="AI935" s="415"/>
      <c r="AJ935" s="415"/>
      <c r="AK935" s="415"/>
      <c r="AL935" s="415"/>
      <c r="AM935" s="296">
        <f>SUM(Y935:AL935)</f>
        <v>0</v>
      </c>
    </row>
    <row r="936" spans="1:39" ht="15" hidden="1" outlineLevel="1">
      <c r="A936" s="532"/>
      <c r="B936" s="294" t="s">
        <v>342</v>
      </c>
      <c r="C936" s="291" t="s">
        <v>163</v>
      </c>
      <c r="D936" s="295"/>
      <c r="E936" s="295"/>
      <c r="F936" s="295"/>
      <c r="G936" s="295"/>
      <c r="H936" s="295"/>
      <c r="I936" s="295"/>
      <c r="J936" s="295"/>
      <c r="K936" s="295"/>
      <c r="L936" s="295"/>
      <c r="M936" s="295"/>
      <c r="N936" s="295">
        <f>N935</f>
        <v>12</v>
      </c>
      <c r="O936" s="295"/>
      <c r="P936" s="295"/>
      <c r="Q936" s="295"/>
      <c r="R936" s="295"/>
      <c r="S936" s="295"/>
      <c r="T936" s="295"/>
      <c r="U936" s="295"/>
      <c r="V936" s="295"/>
      <c r="W936" s="295"/>
      <c r="X936" s="295"/>
      <c r="Y936" s="411">
        <f>Y935</f>
        <v>0</v>
      </c>
      <c r="Z936" s="411">
        <f t="shared" ref="Z936" si="2803">Z935</f>
        <v>0</v>
      </c>
      <c r="AA936" s="411">
        <f t="shared" ref="AA936" si="2804">AA935</f>
        <v>0</v>
      </c>
      <c r="AB936" s="411">
        <f t="shared" ref="AB936" si="2805">AB935</f>
        <v>0</v>
      </c>
      <c r="AC936" s="411">
        <f t="shared" ref="AC936" si="2806">AC935</f>
        <v>0</v>
      </c>
      <c r="AD936" s="411">
        <f t="shared" ref="AD936" si="2807">AD935</f>
        <v>0</v>
      </c>
      <c r="AE936" s="411">
        <f t="shared" ref="AE936" si="2808">AE935</f>
        <v>0</v>
      </c>
      <c r="AF936" s="411">
        <f t="shared" ref="AF936" si="2809">AF935</f>
        <v>0</v>
      </c>
      <c r="AG936" s="411">
        <f t="shared" ref="AG936" si="2810">AG935</f>
        <v>0</v>
      </c>
      <c r="AH936" s="411">
        <f t="shared" ref="AH936" si="2811">AH935</f>
        <v>0</v>
      </c>
      <c r="AI936" s="411">
        <f t="shared" ref="AI936" si="2812">AI935</f>
        <v>0</v>
      </c>
      <c r="AJ936" s="411">
        <f t="shared" ref="AJ936" si="2813">AJ935</f>
        <v>0</v>
      </c>
      <c r="AK936" s="411">
        <f t="shared" ref="AK936" si="2814">AK935</f>
        <v>0</v>
      </c>
      <c r="AL936" s="411">
        <f t="shared" ref="AL936" si="2815">AL935</f>
        <v>0</v>
      </c>
      <c r="AM936" s="306"/>
    </row>
    <row r="937" spans="1:39" ht="15" hidden="1" outlineLevel="1">
      <c r="A937" s="532"/>
      <c r="B937" s="294"/>
      <c r="C937" s="305"/>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301"/>
      <c r="Z937" s="301"/>
      <c r="AA937" s="301"/>
      <c r="AB937" s="301"/>
      <c r="AC937" s="301"/>
      <c r="AD937" s="301"/>
      <c r="AE937" s="301"/>
      <c r="AF937" s="301"/>
      <c r="AG937" s="301"/>
      <c r="AH937" s="301"/>
      <c r="AI937" s="301"/>
      <c r="AJ937" s="301"/>
      <c r="AK937" s="301"/>
      <c r="AL937" s="301"/>
      <c r="AM937" s="306"/>
    </row>
    <row r="938" spans="1:39" ht="15.6" collapsed="1">
      <c r="B938" s="327" t="s">
        <v>328</v>
      </c>
      <c r="C938" s="329"/>
      <c r="D938" s="329">
        <f>SUM(D781:D936)</f>
        <v>0</v>
      </c>
      <c r="E938" s="329"/>
      <c r="F938" s="329"/>
      <c r="G938" s="329"/>
      <c r="H938" s="329"/>
      <c r="I938" s="329"/>
      <c r="J938" s="329"/>
      <c r="K938" s="329"/>
      <c r="L938" s="329"/>
      <c r="M938" s="329"/>
      <c r="N938" s="329"/>
      <c r="O938" s="329">
        <f>SUM(O781:O936)</f>
        <v>0</v>
      </c>
      <c r="P938" s="329"/>
      <c r="Q938" s="329"/>
      <c r="R938" s="329"/>
      <c r="S938" s="329"/>
      <c r="T938" s="329"/>
      <c r="U938" s="329"/>
      <c r="V938" s="329"/>
      <c r="W938" s="329"/>
      <c r="X938" s="329"/>
      <c r="Y938" s="329">
        <f>IF(Y779="kWh",SUMPRODUCT(D781:D936,Y781:Y936))</f>
        <v>0</v>
      </c>
      <c r="Z938" s="329">
        <f>IF(Z779="kWh",SUMPRODUCT(D781:D936,Z781:Z936))</f>
        <v>0</v>
      </c>
      <c r="AA938" s="329">
        <f>IF(AA779="kw",SUMPRODUCT(N781:N936,O781:O936,AA781:AA936),SUMPRODUCT(D781:D936,AA781:AA936))</f>
        <v>0</v>
      </c>
      <c r="AB938" s="329">
        <f>IF(AB779="kw",SUMPRODUCT(N781:N936,O781:O936,AB781:AB936),SUMPRODUCT(D781:D936,AB781:AB936))</f>
        <v>0</v>
      </c>
      <c r="AC938" s="329">
        <f>IF(AC779="kw",SUMPRODUCT(N781:N936,O781:O936,AC781:AC936),SUMPRODUCT(D781:D936,AC781:AC936))</f>
        <v>0</v>
      </c>
      <c r="AD938" s="329">
        <f>IF(AD779="kw",SUMPRODUCT(N781:N936,O781:O936,AD781:AD936),SUMPRODUCT(D781:D936,AD781:AD936))</f>
        <v>0</v>
      </c>
      <c r="AE938" s="329">
        <f>IF(AE779="kw",SUMPRODUCT(N781:N936,O781:O936,AE781:AE936),SUMPRODUCT(D781:D936,AE781:AE936))</f>
        <v>0</v>
      </c>
      <c r="AF938" s="329">
        <f>IF(AF779="kw",SUMPRODUCT(N781:N936,O781:O936,AF781:AF936),SUMPRODUCT(D781:D936,AF781:AF936))</f>
        <v>0</v>
      </c>
      <c r="AG938" s="329">
        <f>IF(AG779="kw",SUMPRODUCT(N781:N936,O781:O936,AG781:AG936),SUMPRODUCT(D781:D936,AG781:AG936))</f>
        <v>0</v>
      </c>
      <c r="AH938" s="329">
        <f>IF(AH779="kw",SUMPRODUCT(N781:N936,O781:O936,AH781:AH936),SUMPRODUCT(D781:D936,AH781:AH936))</f>
        <v>0</v>
      </c>
      <c r="AI938" s="329">
        <f>IF(AI779="kw",SUMPRODUCT(N781:N936,O781:O936,AI781:AI936),SUMPRODUCT(D781:D936,AI781:AI936))</f>
        <v>0</v>
      </c>
      <c r="AJ938" s="329">
        <f>IF(AJ779="kw",SUMPRODUCT(N781:N936,O781:O936,AJ781:AJ936),SUMPRODUCT(D781:D936,AJ781:AJ936))</f>
        <v>0</v>
      </c>
      <c r="AK938" s="329">
        <f>IF(AK779="kw",SUMPRODUCT(N781:N936,O781:O936,AK781:AK936),SUMPRODUCT(D781:D936,AK781:AK936))</f>
        <v>0</v>
      </c>
      <c r="AL938" s="329">
        <f>IF(AL779="kw",SUMPRODUCT(N781:N936,O781:O936,AL781:AL936),SUMPRODUCT(D781:D936,AL781:AL936))</f>
        <v>0</v>
      </c>
      <c r="AM938" s="330"/>
    </row>
    <row r="939" spans="1:39" ht="15.6">
      <c r="B939" s="391" t="s">
        <v>329</v>
      </c>
      <c r="C939" s="392"/>
      <c r="D939" s="392"/>
      <c r="E939" s="392"/>
      <c r="F939" s="392"/>
      <c r="G939" s="392"/>
      <c r="H939" s="392"/>
      <c r="I939" s="392"/>
      <c r="J939" s="392"/>
      <c r="K939" s="392"/>
      <c r="L939" s="392"/>
      <c r="M939" s="392"/>
      <c r="N939" s="392"/>
      <c r="O939" s="392"/>
      <c r="P939" s="392"/>
      <c r="Q939" s="392"/>
      <c r="R939" s="392"/>
      <c r="S939" s="392"/>
      <c r="T939" s="392"/>
      <c r="U939" s="392"/>
      <c r="V939" s="392"/>
      <c r="W939" s="392"/>
      <c r="X939" s="392"/>
      <c r="Y939" s="392">
        <f>HLOOKUP(Y594,'2. LRAMVA Threshold'!$B$42:$Q$53,11,FALSE)</f>
        <v>0</v>
      </c>
      <c r="Z939" s="392">
        <f>HLOOKUP(Z594,'2. LRAMVA Threshold'!$B$42:$Q$53,11,FALSE)</f>
        <v>0</v>
      </c>
      <c r="AA939" s="392">
        <f>HLOOKUP(AA594,'2. LRAMVA Threshold'!$B$42:$Q$53,11,FALSE)</f>
        <v>0</v>
      </c>
      <c r="AB939" s="392">
        <f>HLOOKUP(AB594,'2. LRAMVA Threshold'!$B$42:$Q$53,11,FALSE)</f>
        <v>0</v>
      </c>
      <c r="AC939" s="392">
        <f>HLOOKUP(AC594,'2. LRAMVA Threshold'!$B$42:$Q$53,11,FALSE)</f>
        <v>0</v>
      </c>
      <c r="AD939" s="392">
        <f>HLOOKUP(AD594,'2. LRAMVA Threshold'!$B$42:$Q$53,11,FALSE)</f>
        <v>0</v>
      </c>
      <c r="AE939" s="392">
        <f>HLOOKUP(AE594,'2. LRAMVA Threshold'!$B$42:$Q$53,11,FALSE)</f>
        <v>0</v>
      </c>
      <c r="AF939" s="392">
        <f>HLOOKUP(AF594,'2. LRAMVA Threshold'!$B$42:$Q$53,11,FALSE)</f>
        <v>0</v>
      </c>
      <c r="AG939" s="392">
        <f>HLOOKUP(AG594,'2. LRAMVA Threshold'!$B$42:$Q$53,11,FALSE)</f>
        <v>0</v>
      </c>
      <c r="AH939" s="392">
        <f>HLOOKUP(AH594,'2. LRAMVA Threshold'!$B$42:$Q$53,11,FALSE)</f>
        <v>0</v>
      </c>
      <c r="AI939" s="392">
        <f>HLOOKUP(AI594,'2. LRAMVA Threshold'!$B$42:$Q$53,11,FALSE)</f>
        <v>0</v>
      </c>
      <c r="AJ939" s="392">
        <f>HLOOKUP(AJ594,'2. LRAMVA Threshold'!$B$42:$Q$53,11,FALSE)</f>
        <v>0</v>
      </c>
      <c r="AK939" s="392">
        <f>HLOOKUP(AK594,'2. LRAMVA Threshold'!$B$42:$Q$53,11,FALSE)</f>
        <v>0</v>
      </c>
      <c r="AL939" s="392">
        <f>HLOOKUP(AL594,'2. LRAMVA Threshold'!$B$42:$Q$53,11,FALSE)</f>
        <v>0</v>
      </c>
      <c r="AM939" s="442"/>
    </row>
    <row r="940" spans="1:39" ht="15">
      <c r="B940" s="394"/>
      <c r="C940" s="432"/>
      <c r="D940" s="433"/>
      <c r="E940" s="433"/>
      <c r="F940" s="433"/>
      <c r="G940" s="433"/>
      <c r="H940" s="433"/>
      <c r="I940" s="433"/>
      <c r="J940" s="433"/>
      <c r="K940" s="433"/>
      <c r="L940" s="433"/>
      <c r="M940" s="433"/>
      <c r="N940" s="433"/>
      <c r="O940" s="434"/>
      <c r="P940" s="433"/>
      <c r="Q940" s="433"/>
      <c r="R940" s="433"/>
      <c r="S940" s="435"/>
      <c r="T940" s="435"/>
      <c r="U940" s="435"/>
      <c r="V940" s="435"/>
      <c r="W940" s="433"/>
      <c r="X940" s="433"/>
      <c r="Y940" s="436"/>
      <c r="Z940" s="436"/>
      <c r="AA940" s="436"/>
      <c r="AB940" s="436"/>
      <c r="AC940" s="436"/>
      <c r="AD940" s="436"/>
      <c r="AE940" s="436"/>
      <c r="AF940" s="399"/>
      <c r="AG940" s="399"/>
      <c r="AH940" s="399"/>
      <c r="AI940" s="399"/>
      <c r="AJ940" s="399"/>
      <c r="AK940" s="399"/>
      <c r="AL940" s="399"/>
      <c r="AM940" s="400"/>
    </row>
    <row r="941" spans="1:39" ht="15">
      <c r="B941" s="324" t="s">
        <v>330</v>
      </c>
      <c r="C941" s="338"/>
      <c r="D941" s="338"/>
      <c r="E941" s="376"/>
      <c r="F941" s="376"/>
      <c r="G941" s="376"/>
      <c r="H941" s="376"/>
      <c r="I941" s="376"/>
      <c r="J941" s="376"/>
      <c r="K941" s="376"/>
      <c r="L941" s="376"/>
      <c r="M941" s="376"/>
      <c r="N941" s="376"/>
      <c r="O941" s="291"/>
      <c r="P941" s="340"/>
      <c r="Q941" s="340"/>
      <c r="R941" s="340"/>
      <c r="S941" s="339"/>
      <c r="T941" s="339"/>
      <c r="U941" s="339"/>
      <c r="V941" s="339"/>
      <c r="W941" s="340"/>
      <c r="X941" s="340"/>
      <c r="Y941" s="341">
        <f>HLOOKUP(Y$35,'3.  Distribution Rates'!$C$122:$P$133,11,FALSE)</f>
        <v>0</v>
      </c>
      <c r="Z941" s="341">
        <f>HLOOKUP(Z$35,'3.  Distribution Rates'!$C$122:$P$133,11,FALSE)</f>
        <v>0</v>
      </c>
      <c r="AA941" s="341">
        <f>HLOOKUP(AA$35,'3.  Distribution Rates'!$C$122:$P$133,11,FALSE)</f>
        <v>0</v>
      </c>
      <c r="AB941" s="341">
        <f>HLOOKUP(AB$35,'3.  Distribution Rates'!$C$122:$P$133,11,FALSE)</f>
        <v>0</v>
      </c>
      <c r="AC941" s="341">
        <f>HLOOKUP(AC$35,'3.  Distribution Rates'!$C$122:$P$133,11,FALSE)</f>
        <v>0</v>
      </c>
      <c r="AD941" s="341">
        <f>HLOOKUP(AD$35,'3.  Distribution Rates'!$C$122:$P$133,11,FALSE)</f>
        <v>0</v>
      </c>
      <c r="AE941" s="341">
        <f>HLOOKUP(AE$35,'3.  Distribution Rates'!$C$122:$P$133,11,FALSE)</f>
        <v>0</v>
      </c>
      <c r="AF941" s="341">
        <f>HLOOKUP(AF$35,'3.  Distribution Rates'!$C$122:$P$133,11,FALSE)</f>
        <v>0</v>
      </c>
      <c r="AG941" s="341">
        <f>HLOOKUP(AG$35,'3.  Distribution Rates'!$C$122:$P$133,11,FALSE)</f>
        <v>0</v>
      </c>
      <c r="AH941" s="341">
        <f>HLOOKUP(AH$35,'3.  Distribution Rates'!$C$122:$P$133,11,FALSE)</f>
        <v>0</v>
      </c>
      <c r="AI941" s="341">
        <f>HLOOKUP(AI$35,'3.  Distribution Rates'!$C$122:$P$133,11,FALSE)</f>
        <v>0</v>
      </c>
      <c r="AJ941" s="341">
        <f>HLOOKUP(AJ$35,'3.  Distribution Rates'!$C$122:$P$133,11,FALSE)</f>
        <v>0</v>
      </c>
      <c r="AK941" s="341">
        <f>HLOOKUP(AK$35,'3.  Distribution Rates'!$C$122:$P$133,11,FALSE)</f>
        <v>0</v>
      </c>
      <c r="AL941" s="341">
        <f>HLOOKUP(AL$35,'3.  Distribution Rates'!$C$122:$P$133,11,FALSE)</f>
        <v>0</v>
      </c>
      <c r="AM941" s="377"/>
    </row>
    <row r="942" spans="1:39" ht="15">
      <c r="B942" s="324" t="s">
        <v>331</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'4.  2011-2014 LRAM'!Y142*Y941</f>
        <v>0</v>
      </c>
      <c r="Z942" s="378">
        <f>'4.  2011-2014 LRAM'!Z142*Z941</f>
        <v>0</v>
      </c>
      <c r="AA942" s="378">
        <f>'4.  2011-2014 LRAM'!AA142*AA941</f>
        <v>0</v>
      </c>
      <c r="AB942" s="378">
        <f>'4.  2011-2014 LRAM'!AB142*AB941</f>
        <v>0</v>
      </c>
      <c r="AC942" s="378">
        <f>'4.  2011-2014 LRAM'!AC142*AC941</f>
        <v>0</v>
      </c>
      <c r="AD942" s="378">
        <f>'4.  2011-2014 LRAM'!AD142*AD941</f>
        <v>0</v>
      </c>
      <c r="AE942" s="378">
        <f>'4.  2011-2014 LRAM'!AE142*AE941</f>
        <v>0</v>
      </c>
      <c r="AF942" s="378">
        <f>'4.  2011-2014 LRAM'!AF142*AF941</f>
        <v>0</v>
      </c>
      <c r="AG942" s="378">
        <f>'4.  2011-2014 LRAM'!AG142*AG941</f>
        <v>0</v>
      </c>
      <c r="AH942" s="378">
        <f>'4.  2011-2014 LRAM'!AH142*AH941</f>
        <v>0</v>
      </c>
      <c r="AI942" s="378">
        <f>'4.  2011-2014 LRAM'!AI142*AI941</f>
        <v>0</v>
      </c>
      <c r="AJ942" s="378">
        <f>'4.  2011-2014 LRAM'!AJ142*AJ941</f>
        <v>0</v>
      </c>
      <c r="AK942" s="378">
        <f>'4.  2011-2014 LRAM'!AK142*AK941</f>
        <v>0</v>
      </c>
      <c r="AL942" s="378">
        <f>'4.  2011-2014 LRAM'!AL142*AL941</f>
        <v>0</v>
      </c>
      <c r="AM942" s="629">
        <f t="shared" ref="AM942:AM950" si="2816">SUM(Y942:AL942)</f>
        <v>0</v>
      </c>
    </row>
    <row r="943" spans="1:39" ht="15">
      <c r="B943" s="324" t="s">
        <v>332</v>
      </c>
      <c r="C943" s="345"/>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8">
        <f>'4.  2011-2014 LRAM'!Y273*Y941</f>
        <v>0</v>
      </c>
      <c r="Z943" s="378">
        <f>'4.  2011-2014 LRAM'!Z273*Z941</f>
        <v>0</v>
      </c>
      <c r="AA943" s="378">
        <f>'4.  2011-2014 LRAM'!AA273*AA941</f>
        <v>0</v>
      </c>
      <c r="AB943" s="378">
        <f>'4.  2011-2014 LRAM'!AB273*AB941</f>
        <v>0</v>
      </c>
      <c r="AC943" s="378">
        <f>'4.  2011-2014 LRAM'!AC273*AC941</f>
        <v>0</v>
      </c>
      <c r="AD943" s="378">
        <f>'4.  2011-2014 LRAM'!AD273*AD941</f>
        <v>0</v>
      </c>
      <c r="AE943" s="378">
        <f>'4.  2011-2014 LRAM'!AE273*AE941</f>
        <v>0</v>
      </c>
      <c r="AF943" s="378">
        <f>'4.  2011-2014 LRAM'!AF273*AF941</f>
        <v>0</v>
      </c>
      <c r="AG943" s="378">
        <f>'4.  2011-2014 LRAM'!AG273*AG941</f>
        <v>0</v>
      </c>
      <c r="AH943" s="378">
        <f>'4.  2011-2014 LRAM'!AH273*AH941</f>
        <v>0</v>
      </c>
      <c r="AI943" s="378">
        <f>'4.  2011-2014 LRAM'!AI273*AI941</f>
        <v>0</v>
      </c>
      <c r="AJ943" s="378">
        <f>'4.  2011-2014 LRAM'!AJ273*AJ941</f>
        <v>0</v>
      </c>
      <c r="AK943" s="378">
        <f>'4.  2011-2014 LRAM'!AK273*AK941</f>
        <v>0</v>
      </c>
      <c r="AL943" s="378">
        <f>'4.  2011-2014 LRAM'!AL273*AL941</f>
        <v>0</v>
      </c>
      <c r="AM943" s="629">
        <f t="shared" si="2816"/>
        <v>0</v>
      </c>
    </row>
    <row r="944" spans="1:39" ht="15">
      <c r="B944" s="324" t="s">
        <v>333</v>
      </c>
      <c r="C944" s="345"/>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8">
        <f>'4.  2011-2014 LRAM'!Y403*Y941</f>
        <v>0</v>
      </c>
      <c r="Z944" s="378">
        <f>'4.  2011-2014 LRAM'!Z403*Z941</f>
        <v>0</v>
      </c>
      <c r="AA944" s="378">
        <f>'4.  2011-2014 LRAM'!AA403*AA941</f>
        <v>0</v>
      </c>
      <c r="AB944" s="378">
        <f>'4.  2011-2014 LRAM'!AB403*AB941</f>
        <v>0</v>
      </c>
      <c r="AC944" s="378">
        <f>'4.  2011-2014 LRAM'!AC403*AC941</f>
        <v>0</v>
      </c>
      <c r="AD944" s="378">
        <f>'4.  2011-2014 LRAM'!AD403*AD941</f>
        <v>0</v>
      </c>
      <c r="AE944" s="378">
        <f>'4.  2011-2014 LRAM'!AE403*AE941</f>
        <v>0</v>
      </c>
      <c r="AF944" s="378">
        <f>'4.  2011-2014 LRAM'!AF403*AF941</f>
        <v>0</v>
      </c>
      <c r="AG944" s="378">
        <f>'4.  2011-2014 LRAM'!AG403*AG941</f>
        <v>0</v>
      </c>
      <c r="AH944" s="378">
        <f>'4.  2011-2014 LRAM'!AH403*AH941</f>
        <v>0</v>
      </c>
      <c r="AI944" s="378">
        <f>'4.  2011-2014 LRAM'!AI403*AI941</f>
        <v>0</v>
      </c>
      <c r="AJ944" s="378">
        <f>'4.  2011-2014 LRAM'!AJ403*AJ941</f>
        <v>0</v>
      </c>
      <c r="AK944" s="378">
        <f>'4.  2011-2014 LRAM'!AK403*AK941</f>
        <v>0</v>
      </c>
      <c r="AL944" s="378">
        <f>'4.  2011-2014 LRAM'!AL403*AL941</f>
        <v>0</v>
      </c>
      <c r="AM944" s="629">
        <f t="shared" si="2816"/>
        <v>0</v>
      </c>
    </row>
    <row r="945" spans="2:39" ht="15">
      <c r="B945" s="324" t="s">
        <v>334</v>
      </c>
      <c r="C945" s="345"/>
      <c r="D945" s="309"/>
      <c r="E945" s="279"/>
      <c r="F945" s="279"/>
      <c r="G945" s="279"/>
      <c r="H945" s="279"/>
      <c r="I945" s="279"/>
      <c r="J945" s="279"/>
      <c r="K945" s="279"/>
      <c r="L945" s="279"/>
      <c r="M945" s="279"/>
      <c r="N945" s="279"/>
      <c r="O945" s="291"/>
      <c r="P945" s="279"/>
      <c r="Q945" s="279"/>
      <c r="R945" s="279"/>
      <c r="S945" s="309"/>
      <c r="T945" s="309"/>
      <c r="U945" s="309"/>
      <c r="V945" s="309"/>
      <c r="W945" s="279"/>
      <c r="X945" s="279"/>
      <c r="Y945" s="378">
        <f>'4.  2011-2014 LRAM'!Y534*Y941</f>
        <v>0</v>
      </c>
      <c r="Z945" s="378">
        <f>'4.  2011-2014 LRAM'!Z534*Z941</f>
        <v>0</v>
      </c>
      <c r="AA945" s="378">
        <f>'4.  2011-2014 LRAM'!AA534*AA941</f>
        <v>0</v>
      </c>
      <c r="AB945" s="378">
        <f>'4.  2011-2014 LRAM'!AB534*AB941</f>
        <v>0</v>
      </c>
      <c r="AC945" s="378">
        <f>'4.  2011-2014 LRAM'!AC534*AC941</f>
        <v>0</v>
      </c>
      <c r="AD945" s="378">
        <f>'4.  2011-2014 LRAM'!AD534*AD941</f>
        <v>0</v>
      </c>
      <c r="AE945" s="378">
        <f>'4.  2011-2014 LRAM'!AE534*AE941</f>
        <v>0</v>
      </c>
      <c r="AF945" s="378">
        <f>'4.  2011-2014 LRAM'!AF534*AF941</f>
        <v>0</v>
      </c>
      <c r="AG945" s="378">
        <f>'4.  2011-2014 LRAM'!AG534*AG941</f>
        <v>0</v>
      </c>
      <c r="AH945" s="378">
        <f>'4.  2011-2014 LRAM'!AH534*AH941</f>
        <v>0</v>
      </c>
      <c r="AI945" s="378">
        <f>'4.  2011-2014 LRAM'!AI534*AI941</f>
        <v>0</v>
      </c>
      <c r="AJ945" s="378">
        <f>'4.  2011-2014 LRAM'!AJ534*AJ941</f>
        <v>0</v>
      </c>
      <c r="AK945" s="378">
        <f>'4.  2011-2014 LRAM'!AK534*AK941</f>
        <v>0</v>
      </c>
      <c r="AL945" s="378">
        <f>'4.  2011-2014 LRAM'!AL534*AL941</f>
        <v>0</v>
      </c>
      <c r="AM945" s="629">
        <f t="shared" si="2816"/>
        <v>0</v>
      </c>
    </row>
    <row r="946" spans="2:39" ht="15">
      <c r="B946" s="324" t="s">
        <v>335</v>
      </c>
      <c r="C946" s="345"/>
      <c r="D946" s="309"/>
      <c r="E946" s="279"/>
      <c r="F946" s="279"/>
      <c r="G946" s="279"/>
      <c r="H946" s="279"/>
      <c r="I946" s="279"/>
      <c r="J946" s="279"/>
      <c r="K946" s="279"/>
      <c r="L946" s="279"/>
      <c r="M946" s="279"/>
      <c r="N946" s="279"/>
      <c r="O946" s="291"/>
      <c r="P946" s="279"/>
      <c r="Q946" s="279"/>
      <c r="R946" s="279"/>
      <c r="S946" s="309"/>
      <c r="T946" s="309"/>
      <c r="U946" s="309"/>
      <c r="V946" s="309"/>
      <c r="W946" s="279"/>
      <c r="X946" s="279"/>
      <c r="Y946" s="378">
        <f t="shared" ref="Y946:AL946" si="2817">Y213*Y941</f>
        <v>0</v>
      </c>
      <c r="Z946" s="378">
        <f t="shared" si="2817"/>
        <v>0</v>
      </c>
      <c r="AA946" s="378">
        <f t="shared" si="2817"/>
        <v>0</v>
      </c>
      <c r="AB946" s="378">
        <f t="shared" si="2817"/>
        <v>0</v>
      </c>
      <c r="AC946" s="378">
        <f t="shared" si="2817"/>
        <v>0</v>
      </c>
      <c r="AD946" s="378">
        <f t="shared" si="2817"/>
        <v>0</v>
      </c>
      <c r="AE946" s="378">
        <f t="shared" si="2817"/>
        <v>0</v>
      </c>
      <c r="AF946" s="378">
        <f t="shared" si="2817"/>
        <v>0</v>
      </c>
      <c r="AG946" s="378">
        <f t="shared" si="2817"/>
        <v>0</v>
      </c>
      <c r="AH946" s="378">
        <f t="shared" si="2817"/>
        <v>0</v>
      </c>
      <c r="AI946" s="378">
        <f t="shared" si="2817"/>
        <v>0</v>
      </c>
      <c r="AJ946" s="378">
        <f t="shared" si="2817"/>
        <v>0</v>
      </c>
      <c r="AK946" s="378">
        <f t="shared" si="2817"/>
        <v>0</v>
      </c>
      <c r="AL946" s="378">
        <f t="shared" si="2817"/>
        <v>0</v>
      </c>
      <c r="AM946" s="629">
        <f t="shared" si="2816"/>
        <v>0</v>
      </c>
    </row>
    <row r="947" spans="2:39" ht="15">
      <c r="B947" s="324" t="s">
        <v>336</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 t="shared" ref="Y947:AL947" si="2818">Y397*Y941</f>
        <v>0</v>
      </c>
      <c r="Z947" s="378">
        <f t="shared" si="2818"/>
        <v>0</v>
      </c>
      <c r="AA947" s="378">
        <f t="shared" si="2818"/>
        <v>0</v>
      </c>
      <c r="AB947" s="378">
        <f t="shared" si="2818"/>
        <v>0</v>
      </c>
      <c r="AC947" s="378">
        <f t="shared" si="2818"/>
        <v>0</v>
      </c>
      <c r="AD947" s="378">
        <f t="shared" si="2818"/>
        <v>0</v>
      </c>
      <c r="AE947" s="378">
        <f t="shared" si="2818"/>
        <v>0</v>
      </c>
      <c r="AF947" s="378">
        <f t="shared" si="2818"/>
        <v>0</v>
      </c>
      <c r="AG947" s="378">
        <f t="shared" si="2818"/>
        <v>0</v>
      </c>
      <c r="AH947" s="378">
        <f t="shared" si="2818"/>
        <v>0</v>
      </c>
      <c r="AI947" s="378">
        <f t="shared" si="2818"/>
        <v>0</v>
      </c>
      <c r="AJ947" s="378">
        <f t="shared" si="2818"/>
        <v>0</v>
      </c>
      <c r="AK947" s="378">
        <f t="shared" si="2818"/>
        <v>0</v>
      </c>
      <c r="AL947" s="378">
        <f t="shared" si="2818"/>
        <v>0</v>
      </c>
      <c r="AM947" s="629">
        <f t="shared" si="2816"/>
        <v>0</v>
      </c>
    </row>
    <row r="948" spans="2:39" ht="15">
      <c r="B948" s="324" t="s">
        <v>337</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 t="shared" ref="Y948:AL948" si="2819">Y587*Y941</f>
        <v>0</v>
      </c>
      <c r="Z948" s="378">
        <f t="shared" si="2819"/>
        <v>0</v>
      </c>
      <c r="AA948" s="378">
        <f t="shared" si="2819"/>
        <v>0</v>
      </c>
      <c r="AB948" s="378">
        <f t="shared" si="2819"/>
        <v>0</v>
      </c>
      <c r="AC948" s="378">
        <f t="shared" si="2819"/>
        <v>0</v>
      </c>
      <c r="AD948" s="378">
        <f t="shared" si="2819"/>
        <v>0</v>
      </c>
      <c r="AE948" s="378">
        <f t="shared" si="2819"/>
        <v>0</v>
      </c>
      <c r="AF948" s="378">
        <f t="shared" si="2819"/>
        <v>0</v>
      </c>
      <c r="AG948" s="378">
        <f t="shared" si="2819"/>
        <v>0</v>
      </c>
      <c r="AH948" s="378">
        <f t="shared" si="2819"/>
        <v>0</v>
      </c>
      <c r="AI948" s="378">
        <f t="shared" si="2819"/>
        <v>0</v>
      </c>
      <c r="AJ948" s="378">
        <f t="shared" si="2819"/>
        <v>0</v>
      </c>
      <c r="AK948" s="378">
        <f t="shared" si="2819"/>
        <v>0</v>
      </c>
      <c r="AL948" s="378">
        <f t="shared" si="2819"/>
        <v>0</v>
      </c>
      <c r="AM948" s="629">
        <f t="shared" si="2816"/>
        <v>0</v>
      </c>
    </row>
    <row r="949" spans="2:39" ht="15">
      <c r="B949" s="324" t="s">
        <v>338</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 t="shared" ref="Y949:AL949" si="2820">Y771*Y941</f>
        <v>0</v>
      </c>
      <c r="Z949" s="378">
        <f t="shared" si="2820"/>
        <v>0</v>
      </c>
      <c r="AA949" s="378">
        <f t="shared" si="2820"/>
        <v>0</v>
      </c>
      <c r="AB949" s="378">
        <f t="shared" si="2820"/>
        <v>0</v>
      </c>
      <c r="AC949" s="378">
        <f t="shared" si="2820"/>
        <v>0</v>
      </c>
      <c r="AD949" s="378">
        <f t="shared" si="2820"/>
        <v>0</v>
      </c>
      <c r="AE949" s="378">
        <f t="shared" si="2820"/>
        <v>0</v>
      </c>
      <c r="AF949" s="378">
        <f t="shared" si="2820"/>
        <v>0</v>
      </c>
      <c r="AG949" s="378">
        <f t="shared" si="2820"/>
        <v>0</v>
      </c>
      <c r="AH949" s="378">
        <f t="shared" si="2820"/>
        <v>0</v>
      </c>
      <c r="AI949" s="378">
        <f t="shared" si="2820"/>
        <v>0</v>
      </c>
      <c r="AJ949" s="378">
        <f t="shared" si="2820"/>
        <v>0</v>
      </c>
      <c r="AK949" s="378">
        <f t="shared" si="2820"/>
        <v>0</v>
      </c>
      <c r="AL949" s="378">
        <f t="shared" si="2820"/>
        <v>0</v>
      </c>
      <c r="AM949" s="629">
        <f t="shared" si="2816"/>
        <v>0</v>
      </c>
    </row>
    <row r="950" spans="2:39" ht="15">
      <c r="B950" s="324" t="s">
        <v>339</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Y938*Y941</f>
        <v>0</v>
      </c>
      <c r="Z950" s="378">
        <f t="shared" ref="Z950:AL950" si="2821">Z938*Z941</f>
        <v>0</v>
      </c>
      <c r="AA950" s="378">
        <f t="shared" si="2821"/>
        <v>0</v>
      </c>
      <c r="AB950" s="378">
        <f t="shared" si="2821"/>
        <v>0</v>
      </c>
      <c r="AC950" s="378">
        <f t="shared" si="2821"/>
        <v>0</v>
      </c>
      <c r="AD950" s="378">
        <f t="shared" si="2821"/>
        <v>0</v>
      </c>
      <c r="AE950" s="378">
        <f t="shared" si="2821"/>
        <v>0</v>
      </c>
      <c r="AF950" s="378">
        <f t="shared" si="2821"/>
        <v>0</v>
      </c>
      <c r="AG950" s="378">
        <f t="shared" si="2821"/>
        <v>0</v>
      </c>
      <c r="AH950" s="378">
        <f t="shared" si="2821"/>
        <v>0</v>
      </c>
      <c r="AI950" s="378">
        <f t="shared" si="2821"/>
        <v>0</v>
      </c>
      <c r="AJ950" s="378">
        <f t="shared" si="2821"/>
        <v>0</v>
      </c>
      <c r="AK950" s="378">
        <f t="shared" si="2821"/>
        <v>0</v>
      </c>
      <c r="AL950" s="378">
        <f t="shared" si="2821"/>
        <v>0</v>
      </c>
      <c r="AM950" s="629">
        <f t="shared" si="2816"/>
        <v>0</v>
      </c>
    </row>
    <row r="951" spans="2:39" ht="15.6">
      <c r="B951" s="349" t="s">
        <v>343</v>
      </c>
      <c r="C951" s="345"/>
      <c r="D951" s="336"/>
      <c r="E951" s="334"/>
      <c r="F951" s="334"/>
      <c r="G951" s="334"/>
      <c r="H951" s="334"/>
      <c r="I951" s="334"/>
      <c r="J951" s="334"/>
      <c r="K951" s="334"/>
      <c r="L951" s="334"/>
      <c r="M951" s="334"/>
      <c r="N951" s="334"/>
      <c r="O951" s="300"/>
      <c r="P951" s="334"/>
      <c r="Q951" s="334"/>
      <c r="R951" s="334"/>
      <c r="S951" s="336"/>
      <c r="T951" s="336"/>
      <c r="U951" s="336"/>
      <c r="V951" s="336"/>
      <c r="W951" s="334"/>
      <c r="X951" s="334"/>
      <c r="Y951" s="346">
        <f>SUM(Y942:Y950)</f>
        <v>0</v>
      </c>
      <c r="Z951" s="346">
        <f t="shared" ref="Z951:AE951" si="2822">SUM(Z942:Z950)</f>
        <v>0</v>
      </c>
      <c r="AA951" s="346">
        <f t="shared" si="2822"/>
        <v>0</v>
      </c>
      <c r="AB951" s="346">
        <f t="shared" si="2822"/>
        <v>0</v>
      </c>
      <c r="AC951" s="346">
        <f t="shared" si="2822"/>
        <v>0</v>
      </c>
      <c r="AD951" s="346">
        <f t="shared" si="2822"/>
        <v>0</v>
      </c>
      <c r="AE951" s="346">
        <f t="shared" si="2822"/>
        <v>0</v>
      </c>
      <c r="AF951" s="346">
        <f>SUM(AF942:AF950)</f>
        <v>0</v>
      </c>
      <c r="AG951" s="346">
        <f t="shared" ref="AG951:AL951" si="2823">SUM(AG942:AG950)</f>
        <v>0</v>
      </c>
      <c r="AH951" s="346">
        <f t="shared" si="2823"/>
        <v>0</v>
      </c>
      <c r="AI951" s="346">
        <f t="shared" si="2823"/>
        <v>0</v>
      </c>
      <c r="AJ951" s="346">
        <f t="shared" si="2823"/>
        <v>0</v>
      </c>
      <c r="AK951" s="346">
        <f t="shared" si="2823"/>
        <v>0</v>
      </c>
      <c r="AL951" s="346">
        <f t="shared" si="2823"/>
        <v>0</v>
      </c>
      <c r="AM951" s="407">
        <f>SUM(AM942:AM950)</f>
        <v>0</v>
      </c>
    </row>
    <row r="952" spans="2:39" ht="15.6">
      <c r="B952" s="349" t="s">
        <v>344</v>
      </c>
      <c r="C952" s="345"/>
      <c r="D952" s="350"/>
      <c r="E952" s="334"/>
      <c r="F952" s="334"/>
      <c r="G952" s="334"/>
      <c r="H952" s="334"/>
      <c r="I952" s="334"/>
      <c r="J952" s="334"/>
      <c r="K952" s="334"/>
      <c r="L952" s="334"/>
      <c r="M952" s="334"/>
      <c r="N952" s="334"/>
      <c r="O952" s="300"/>
      <c r="P952" s="334"/>
      <c r="Q952" s="334"/>
      <c r="R952" s="334"/>
      <c r="S952" s="336"/>
      <c r="T952" s="336"/>
      <c r="U952" s="336"/>
      <c r="V952" s="336"/>
      <c r="W952" s="334"/>
      <c r="X952" s="334"/>
      <c r="Y952" s="347">
        <f>Y939*Y941</f>
        <v>0</v>
      </c>
      <c r="Z952" s="347">
        <f t="shared" ref="Z952:AE952" si="2824">Z939*Z941</f>
        <v>0</v>
      </c>
      <c r="AA952" s="347">
        <f t="shared" si="2824"/>
        <v>0</v>
      </c>
      <c r="AB952" s="347">
        <f t="shared" si="2824"/>
        <v>0</v>
      </c>
      <c r="AC952" s="347">
        <f t="shared" si="2824"/>
        <v>0</v>
      </c>
      <c r="AD952" s="347">
        <f t="shared" si="2824"/>
        <v>0</v>
      </c>
      <c r="AE952" s="347">
        <f t="shared" si="2824"/>
        <v>0</v>
      </c>
      <c r="AF952" s="347">
        <f>AF939*AF941</f>
        <v>0</v>
      </c>
      <c r="AG952" s="347">
        <f t="shared" ref="AG952:AL952" si="2825">AG939*AG941</f>
        <v>0</v>
      </c>
      <c r="AH952" s="347">
        <f t="shared" si="2825"/>
        <v>0</v>
      </c>
      <c r="AI952" s="347">
        <f t="shared" si="2825"/>
        <v>0</v>
      </c>
      <c r="AJ952" s="347">
        <f t="shared" si="2825"/>
        <v>0</v>
      </c>
      <c r="AK952" s="347">
        <f t="shared" si="2825"/>
        <v>0</v>
      </c>
      <c r="AL952" s="347">
        <f t="shared" si="2825"/>
        <v>0</v>
      </c>
      <c r="AM952" s="407">
        <f>SUM(Y952:AL952)</f>
        <v>0</v>
      </c>
    </row>
    <row r="953" spans="2:39" ht="15.6">
      <c r="B953" s="349" t="s">
        <v>345</v>
      </c>
      <c r="C953" s="345"/>
      <c r="D953" s="350"/>
      <c r="E953" s="334"/>
      <c r="F953" s="334"/>
      <c r="G953" s="334"/>
      <c r="H953" s="334"/>
      <c r="I953" s="334"/>
      <c r="J953" s="334"/>
      <c r="K953" s="334"/>
      <c r="L953" s="334"/>
      <c r="M953" s="334"/>
      <c r="N953" s="334"/>
      <c r="O953" s="300"/>
      <c r="P953" s="334"/>
      <c r="Q953" s="334"/>
      <c r="R953" s="334"/>
      <c r="S953" s="350"/>
      <c r="T953" s="350"/>
      <c r="U953" s="350"/>
      <c r="V953" s="350"/>
      <c r="W953" s="334"/>
      <c r="X953" s="334"/>
      <c r="Y953" s="351"/>
      <c r="Z953" s="351"/>
      <c r="AA953" s="351"/>
      <c r="AB953" s="351"/>
      <c r="AC953" s="351"/>
      <c r="AD953" s="351"/>
      <c r="AE953" s="351"/>
      <c r="AF953" s="351"/>
      <c r="AG953" s="351"/>
      <c r="AH953" s="351"/>
      <c r="AI953" s="351"/>
      <c r="AJ953" s="351"/>
      <c r="AK953" s="351"/>
      <c r="AL953" s="351"/>
      <c r="AM953" s="407">
        <f>AM951-AM952</f>
        <v>0</v>
      </c>
    </row>
    <row r="954" spans="2:39" ht="15">
      <c r="B954" s="324"/>
      <c r="C954" s="350"/>
      <c r="D954" s="350"/>
      <c r="E954" s="334"/>
      <c r="F954" s="334"/>
      <c r="G954" s="334"/>
      <c r="H954" s="334"/>
      <c r="I954" s="334"/>
      <c r="J954" s="334"/>
      <c r="K954" s="334"/>
      <c r="L954" s="334"/>
      <c r="M954" s="334"/>
      <c r="N954" s="334"/>
      <c r="O954" s="300"/>
      <c r="P954" s="334"/>
      <c r="Q954" s="334"/>
      <c r="R954" s="334"/>
      <c r="S954" s="350"/>
      <c r="T954" s="345"/>
      <c r="U954" s="350"/>
      <c r="V954" s="350"/>
      <c r="W954" s="334"/>
      <c r="X954" s="334"/>
      <c r="Y954" s="352"/>
      <c r="Z954" s="352"/>
      <c r="AA954" s="352"/>
      <c r="AB954" s="352"/>
      <c r="AC954" s="352"/>
      <c r="AD954" s="352"/>
      <c r="AE954" s="352"/>
      <c r="AF954" s="352"/>
      <c r="AG954" s="352"/>
      <c r="AH954" s="352"/>
      <c r="AI954" s="352"/>
      <c r="AJ954" s="352"/>
      <c r="AK954" s="352"/>
      <c r="AL954" s="352"/>
      <c r="AM954" s="337"/>
    </row>
    <row r="955" spans="2:39" ht="15">
      <c r="B955" s="440" t="s">
        <v>340</v>
      </c>
      <c r="C955" s="364"/>
      <c r="D955" s="384"/>
      <c r="E955" s="384"/>
      <c r="F955" s="384"/>
      <c r="G955" s="384"/>
      <c r="H955" s="384"/>
      <c r="I955" s="384"/>
      <c r="J955" s="384"/>
      <c r="K955" s="384"/>
      <c r="L955" s="384"/>
      <c r="M955" s="384"/>
      <c r="N955" s="384"/>
      <c r="O955" s="383"/>
      <c r="P955" s="384"/>
      <c r="Q955" s="384"/>
      <c r="R955" s="384"/>
      <c r="S955" s="364"/>
      <c r="T955" s="385"/>
      <c r="U955" s="385"/>
      <c r="V955" s="384"/>
      <c r="W955" s="384"/>
      <c r="X955" s="385"/>
      <c r="Y955" s="326">
        <f>SUMPRODUCT(E781:E936,Y781:Y936)</f>
        <v>0</v>
      </c>
      <c r="Z955" s="326">
        <f>SUMPRODUCT(E781:E936,Z781:Z936)</f>
        <v>0</v>
      </c>
      <c r="AA955" s="326">
        <f t="shared" ref="AA955:AL955" si="2826">IF(AA779="kw",SUMPRODUCT($N$781:$N$936,$P$781:$P$936,AA781:AA936),SUMPRODUCT($E$781:$E$936,AA781:AA936))</f>
        <v>0</v>
      </c>
      <c r="AB955" s="326">
        <f t="shared" si="2826"/>
        <v>0</v>
      </c>
      <c r="AC955" s="326">
        <f t="shared" si="2826"/>
        <v>0</v>
      </c>
      <c r="AD955" s="326">
        <f t="shared" si="2826"/>
        <v>0</v>
      </c>
      <c r="AE955" s="326">
        <f t="shared" si="2826"/>
        <v>0</v>
      </c>
      <c r="AF955" s="326">
        <f t="shared" si="2826"/>
        <v>0</v>
      </c>
      <c r="AG955" s="326">
        <f t="shared" si="2826"/>
        <v>0</v>
      </c>
      <c r="AH955" s="326">
        <f t="shared" si="2826"/>
        <v>0</v>
      </c>
      <c r="AI955" s="326">
        <f t="shared" si="2826"/>
        <v>0</v>
      </c>
      <c r="AJ955" s="326">
        <f t="shared" si="2826"/>
        <v>0</v>
      </c>
      <c r="AK955" s="326">
        <f t="shared" si="2826"/>
        <v>0</v>
      </c>
      <c r="AL955" s="326">
        <f t="shared" si="2826"/>
        <v>0</v>
      </c>
      <c r="AM955" s="386"/>
    </row>
    <row r="956" spans="2:39" ht="18.75" customHeight="1">
      <c r="B956" s="368" t="s">
        <v>590</v>
      </c>
      <c r="C956" s="387"/>
      <c r="D956" s="388"/>
      <c r="E956" s="388"/>
      <c r="F956" s="388"/>
      <c r="G956" s="388"/>
      <c r="H956" s="388"/>
      <c r="I956" s="388"/>
      <c r="J956" s="388"/>
      <c r="K956" s="388"/>
      <c r="L956" s="388"/>
      <c r="M956" s="388"/>
      <c r="N956" s="388"/>
      <c r="O956" s="388"/>
      <c r="P956" s="388"/>
      <c r="Q956" s="388"/>
      <c r="R956" s="388"/>
      <c r="S956" s="371"/>
      <c r="T956" s="372"/>
      <c r="U956" s="388"/>
      <c r="V956" s="388"/>
      <c r="W956" s="388"/>
      <c r="X956" s="388"/>
      <c r="Y956" s="409"/>
      <c r="Z956" s="409"/>
      <c r="AA956" s="409"/>
      <c r="AB956" s="409"/>
      <c r="AC956" s="409"/>
      <c r="AD956" s="409"/>
      <c r="AE956" s="409"/>
      <c r="AF956" s="409"/>
      <c r="AG956" s="409"/>
      <c r="AH956" s="409"/>
      <c r="AI956" s="409"/>
      <c r="AJ956" s="409"/>
      <c r="AK956" s="409"/>
      <c r="AL956" s="409"/>
      <c r="AM956" s="389"/>
    </row>
    <row r="957" spans="2:39" collapsed="1"/>
    <row r="959" spans="2:39" ht="15.6">
      <c r="B959" s="280" t="s">
        <v>341</v>
      </c>
      <c r="C959" s="281"/>
      <c r="D959" s="590" t="s">
        <v>525</v>
      </c>
      <c r="E959" s="253"/>
      <c r="F959" s="590"/>
      <c r="G959" s="253"/>
      <c r="H959" s="253"/>
      <c r="I959" s="253"/>
      <c r="J959" s="253"/>
      <c r="K959" s="253"/>
      <c r="L959" s="253"/>
      <c r="M959" s="253"/>
      <c r="N959" s="253"/>
      <c r="O959" s="281"/>
      <c r="P959" s="253"/>
      <c r="Q959" s="253"/>
      <c r="R959" s="253"/>
      <c r="S959" s="253"/>
      <c r="T959" s="253"/>
      <c r="U959" s="253"/>
      <c r="V959" s="253"/>
      <c r="W959" s="253"/>
      <c r="X959" s="253"/>
      <c r="Y959" s="270"/>
      <c r="Z959" s="267"/>
      <c r="AA959" s="267"/>
      <c r="AB959" s="267"/>
      <c r="AC959" s="267"/>
      <c r="AD959" s="267"/>
      <c r="AE959" s="267"/>
      <c r="AF959" s="267"/>
      <c r="AG959" s="267"/>
      <c r="AH959" s="267"/>
      <c r="AI959" s="267"/>
      <c r="AJ959" s="267"/>
      <c r="AK959" s="267"/>
      <c r="AL959" s="267"/>
    </row>
    <row r="960" spans="2:39" ht="39.75" customHeight="1">
      <c r="B960" s="854" t="s">
        <v>211</v>
      </c>
      <c r="C960" s="856" t="s">
        <v>33</v>
      </c>
      <c r="D960" s="284" t="s">
        <v>421</v>
      </c>
      <c r="E960" s="858" t="s">
        <v>209</v>
      </c>
      <c r="F960" s="859"/>
      <c r="G960" s="859"/>
      <c r="H960" s="859"/>
      <c r="I960" s="859"/>
      <c r="J960" s="859"/>
      <c r="K960" s="859"/>
      <c r="L960" s="859"/>
      <c r="M960" s="860"/>
      <c r="N960" s="864" t="s">
        <v>213</v>
      </c>
      <c r="O960" s="284" t="s">
        <v>422</v>
      </c>
      <c r="P960" s="858" t="s">
        <v>212</v>
      </c>
      <c r="Q960" s="859"/>
      <c r="R960" s="859"/>
      <c r="S960" s="859"/>
      <c r="T960" s="859"/>
      <c r="U960" s="859"/>
      <c r="V960" s="859"/>
      <c r="W960" s="859"/>
      <c r="X960" s="860"/>
      <c r="Y960" s="861" t="s">
        <v>243</v>
      </c>
      <c r="Z960" s="862"/>
      <c r="AA960" s="862"/>
      <c r="AB960" s="862"/>
      <c r="AC960" s="862"/>
      <c r="AD960" s="862"/>
      <c r="AE960" s="862"/>
      <c r="AF960" s="862"/>
      <c r="AG960" s="862"/>
      <c r="AH960" s="862"/>
      <c r="AI960" s="862"/>
      <c r="AJ960" s="862"/>
      <c r="AK960" s="862"/>
      <c r="AL960" s="862"/>
      <c r="AM960" s="863"/>
    </row>
    <row r="961" spans="1:39" ht="65.25" customHeight="1">
      <c r="B961" s="855"/>
      <c r="C961" s="857"/>
      <c r="D961" s="285">
        <v>2020</v>
      </c>
      <c r="E961" s="285">
        <v>2021</v>
      </c>
      <c r="F961" s="285">
        <v>2022</v>
      </c>
      <c r="G961" s="285">
        <v>2023</v>
      </c>
      <c r="H961" s="285">
        <v>2024</v>
      </c>
      <c r="I961" s="285">
        <v>2025</v>
      </c>
      <c r="J961" s="285">
        <v>2026</v>
      </c>
      <c r="K961" s="285">
        <v>2027</v>
      </c>
      <c r="L961" s="285">
        <v>2028</v>
      </c>
      <c r="M961" s="285">
        <v>2029</v>
      </c>
      <c r="N961" s="865"/>
      <c r="O961" s="285">
        <v>2020</v>
      </c>
      <c r="P961" s="285">
        <v>2021</v>
      </c>
      <c r="Q961" s="285">
        <v>2022</v>
      </c>
      <c r="R961" s="285">
        <v>2023</v>
      </c>
      <c r="S961" s="285">
        <v>2024</v>
      </c>
      <c r="T961" s="285">
        <v>2025</v>
      </c>
      <c r="U961" s="285">
        <v>2026</v>
      </c>
      <c r="V961" s="285">
        <v>2027</v>
      </c>
      <c r="W961" s="285">
        <v>2028</v>
      </c>
      <c r="X961" s="285">
        <v>2029</v>
      </c>
      <c r="Y961" s="285" t="str">
        <f>'1.  LRAMVA Summary'!D52</f>
        <v>Residential</v>
      </c>
      <c r="Z961" s="285" t="str">
        <f>'1.  LRAMVA Summary'!E52</f>
        <v>GS&lt;50 kW</v>
      </c>
      <c r="AA961" s="285" t="str">
        <f>'1.  LRAMVA Summary'!F52</f>
        <v>GS&gt;50 to 999 kW</v>
      </c>
      <c r="AB961" s="285" t="str">
        <f>'1.  LRAMVA Summary'!G52</f>
        <v>Intermediate</v>
      </c>
      <c r="AC961" s="285" t="str">
        <f>'1.  LRAMVA Summary'!H52</f>
        <v>Large Use</v>
      </c>
      <c r="AD961" s="285" t="str">
        <f>'1.  LRAMVA Summary'!I52</f>
        <v>Embedded Distributor</v>
      </c>
      <c r="AE961" s="285" t="str">
        <f>'1.  LRAMVA Summary'!J52</f>
        <v>Unmetered Scattered Load</v>
      </c>
      <c r="AF961" s="285" t="str">
        <f>'1.  LRAMVA Summary'!K52</f>
        <v>Sentinel Lighting</v>
      </c>
      <c r="AG961" s="285" t="str">
        <f>'1.  LRAMVA Summary'!L52</f>
        <v>Street Lighting</v>
      </c>
      <c r="AH961" s="285" t="str">
        <f>'1.  LRAMVA Summary'!M52</f>
        <v/>
      </c>
      <c r="AI961" s="285" t="str">
        <f>'1.  LRAMVA Summary'!N52</f>
        <v/>
      </c>
      <c r="AJ961" s="285" t="str">
        <f>'1.  LRAMVA Summary'!O52</f>
        <v/>
      </c>
      <c r="AK961" s="285" t="str">
        <f>'1.  LRAMVA Summary'!P52</f>
        <v/>
      </c>
      <c r="AL961" s="285" t="str">
        <f>'1.  LRAMVA Summary'!Q52</f>
        <v/>
      </c>
      <c r="AM961" s="287" t="str">
        <f>'1.  LRAMVA Summary'!R52</f>
        <v>Total</v>
      </c>
    </row>
    <row r="962" spans="1:39" ht="15" customHeight="1">
      <c r="A962" s="532"/>
      <c r="B962" s="518" t="s">
        <v>503</v>
      </c>
      <c r="C962" s="289"/>
      <c r="D962" s="289"/>
      <c r="E962" s="289"/>
      <c r="F962" s="289"/>
      <c r="G962" s="289"/>
      <c r="H962" s="289"/>
      <c r="I962" s="289"/>
      <c r="J962" s="289"/>
      <c r="K962" s="289"/>
      <c r="L962" s="289"/>
      <c r="M962" s="289"/>
      <c r="N962" s="290"/>
      <c r="O962" s="289"/>
      <c r="P962" s="289"/>
      <c r="Q962" s="289"/>
      <c r="R962" s="289"/>
      <c r="S962" s="289"/>
      <c r="T962" s="289"/>
      <c r="U962" s="289"/>
      <c r="V962" s="289"/>
      <c r="W962" s="289"/>
      <c r="X962" s="289"/>
      <c r="Y962" s="291" t="str">
        <f>'1.  LRAMVA Summary'!D53</f>
        <v>kWh</v>
      </c>
      <c r="Z962" s="291" t="str">
        <f>'1.  LRAMVA Summary'!E53</f>
        <v>kWh</v>
      </c>
      <c r="AA962" s="291" t="str">
        <f>'1.  LRAMVA Summary'!F53</f>
        <v>kW</v>
      </c>
      <c r="AB962" s="291" t="str">
        <f>'1.  LRAMVA Summary'!G53</f>
        <v>kW</v>
      </c>
      <c r="AC962" s="291" t="str">
        <f>'1.  LRAMVA Summary'!H53</f>
        <v>kW</v>
      </c>
      <c r="AD962" s="291" t="str">
        <f>'1.  LRAMVA Summary'!I53</f>
        <v>kW</v>
      </c>
      <c r="AE962" s="291" t="str">
        <f>'1.  LRAMVA Summary'!J53</f>
        <v>kWh</v>
      </c>
      <c r="AF962" s="291" t="str">
        <f>'1.  LRAMVA Summary'!K53</f>
        <v>kW</v>
      </c>
      <c r="AG962" s="291" t="str">
        <f>'1.  LRAMVA Summary'!L53</f>
        <v>kW</v>
      </c>
      <c r="AH962" s="291">
        <f>'1.  LRAMVA Summary'!M53</f>
        <v>0</v>
      </c>
      <c r="AI962" s="291">
        <f>'1.  LRAMVA Summary'!N53</f>
        <v>0</v>
      </c>
      <c r="AJ962" s="291">
        <f>'1.  LRAMVA Summary'!O53</f>
        <v>0</v>
      </c>
      <c r="AK962" s="291">
        <f>'1.  LRAMVA Summary'!P53</f>
        <v>0</v>
      </c>
      <c r="AL962" s="291">
        <f>'1.  LRAMVA Summary'!Q53</f>
        <v>0</v>
      </c>
      <c r="AM962" s="292"/>
    </row>
    <row r="963" spans="1:39" ht="15" hidden="1" customHeight="1" outlineLevel="1">
      <c r="A963" s="532"/>
      <c r="B963" s="504" t="s">
        <v>496</v>
      </c>
      <c r="C963" s="289"/>
      <c r="D963" s="289"/>
      <c r="E963" s="289"/>
      <c r="F963" s="289"/>
      <c r="G963" s="289"/>
      <c r="H963" s="289"/>
      <c r="I963" s="289"/>
      <c r="J963" s="289"/>
      <c r="K963" s="289"/>
      <c r="L963" s="289"/>
      <c r="M963" s="289"/>
      <c r="N963" s="290"/>
      <c r="O963" s="289"/>
      <c r="P963" s="289"/>
      <c r="Q963" s="289"/>
      <c r="R963" s="289"/>
      <c r="S963" s="289"/>
      <c r="T963" s="289"/>
      <c r="U963" s="289"/>
      <c r="V963" s="289"/>
      <c r="W963" s="289"/>
      <c r="X963" s="289"/>
      <c r="Y963" s="291"/>
      <c r="Z963" s="291"/>
      <c r="AA963" s="291"/>
      <c r="AB963" s="291"/>
      <c r="AC963" s="291"/>
      <c r="AD963" s="291"/>
      <c r="AE963" s="291"/>
      <c r="AF963" s="291"/>
      <c r="AG963" s="291"/>
      <c r="AH963" s="291"/>
      <c r="AI963" s="291"/>
      <c r="AJ963" s="291"/>
      <c r="AK963" s="291"/>
      <c r="AL963" s="291"/>
      <c r="AM963" s="292"/>
    </row>
    <row r="964" spans="1:39" ht="15" hidden="1" customHeight="1" outlineLevel="1">
      <c r="A964" s="532">
        <v>1</v>
      </c>
      <c r="B964" s="428" t="s">
        <v>95</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5"/>
      <c r="Z964" s="415"/>
      <c r="AA964" s="415"/>
      <c r="AB964" s="415"/>
      <c r="AC964" s="415"/>
      <c r="AD964" s="415"/>
      <c r="AE964" s="415"/>
      <c r="AF964" s="410"/>
      <c r="AG964" s="410"/>
      <c r="AH964" s="410"/>
      <c r="AI964" s="410"/>
      <c r="AJ964" s="410"/>
      <c r="AK964" s="410"/>
      <c r="AL964" s="410"/>
      <c r="AM964" s="296">
        <f>SUM(Y964:AL964)</f>
        <v>0</v>
      </c>
    </row>
    <row r="965" spans="1:39" ht="15" hidden="1" customHeight="1" outlineLevel="1">
      <c r="A965" s="532"/>
      <c r="B965" s="294" t="s">
        <v>346</v>
      </c>
      <c r="C965" s="291" t="s">
        <v>163</v>
      </c>
      <c r="D965" s="295"/>
      <c r="E965" s="295"/>
      <c r="F965" s="295"/>
      <c r="G965" s="295"/>
      <c r="H965" s="295"/>
      <c r="I965" s="295"/>
      <c r="J965" s="295"/>
      <c r="K965" s="295"/>
      <c r="L965" s="295"/>
      <c r="M965" s="295"/>
      <c r="N965" s="468"/>
      <c r="O965" s="295"/>
      <c r="P965" s="295"/>
      <c r="Q965" s="295"/>
      <c r="R965" s="295"/>
      <c r="S965" s="295"/>
      <c r="T965" s="295"/>
      <c r="U965" s="295"/>
      <c r="V965" s="295"/>
      <c r="W965" s="295"/>
      <c r="X965" s="295"/>
      <c r="Y965" s="411">
        <f>Y964</f>
        <v>0</v>
      </c>
      <c r="Z965" s="411">
        <f t="shared" ref="Z965" si="2827">Z964</f>
        <v>0</v>
      </c>
      <c r="AA965" s="411">
        <f t="shared" ref="AA965" si="2828">AA964</f>
        <v>0</v>
      </c>
      <c r="AB965" s="411">
        <f t="shared" ref="AB965" si="2829">AB964</f>
        <v>0</v>
      </c>
      <c r="AC965" s="411">
        <f t="shared" ref="AC965" si="2830">AC964</f>
        <v>0</v>
      </c>
      <c r="AD965" s="411">
        <f t="shared" ref="AD965" si="2831">AD964</f>
        <v>0</v>
      </c>
      <c r="AE965" s="411">
        <f t="shared" ref="AE965" si="2832">AE964</f>
        <v>0</v>
      </c>
      <c r="AF965" s="411">
        <f t="shared" ref="AF965" si="2833">AF964</f>
        <v>0</v>
      </c>
      <c r="AG965" s="411">
        <f t="shared" ref="AG965" si="2834">AG964</f>
        <v>0</v>
      </c>
      <c r="AH965" s="411">
        <f t="shared" ref="AH965" si="2835">AH964</f>
        <v>0</v>
      </c>
      <c r="AI965" s="411">
        <f t="shared" ref="AI965" si="2836">AI964</f>
        <v>0</v>
      </c>
      <c r="AJ965" s="411">
        <f t="shared" ref="AJ965" si="2837">AJ964</f>
        <v>0</v>
      </c>
      <c r="AK965" s="411">
        <f t="shared" ref="AK965" si="2838">AK964</f>
        <v>0</v>
      </c>
      <c r="AL965" s="411">
        <f t="shared" ref="AL965" si="2839">AL964</f>
        <v>0</v>
      </c>
      <c r="AM965" s="297"/>
    </row>
    <row r="966" spans="1:39" ht="15" hidden="1" customHeight="1" outlineLevel="1">
      <c r="A966" s="532"/>
      <c r="B966" s="298"/>
      <c r="C966" s="299"/>
      <c r="D966" s="299"/>
      <c r="E966" s="299"/>
      <c r="F966" s="299"/>
      <c r="G966" s="299"/>
      <c r="H966" s="299"/>
      <c r="I966" s="299"/>
      <c r="J966" s="299"/>
      <c r="K966" s="299"/>
      <c r="L966" s="299"/>
      <c r="M966" s="299"/>
      <c r="N966" s="300"/>
      <c r="O966" s="299"/>
      <c r="P966" s="299"/>
      <c r="Q966" s="299"/>
      <c r="R966" s="299"/>
      <c r="S966" s="299"/>
      <c r="T966" s="299"/>
      <c r="U966" s="299"/>
      <c r="V966" s="299"/>
      <c r="W966" s="299"/>
      <c r="X966" s="299"/>
      <c r="Y966" s="412"/>
      <c r="Z966" s="413"/>
      <c r="AA966" s="413"/>
      <c r="AB966" s="413"/>
      <c r="AC966" s="413"/>
      <c r="AD966" s="413"/>
      <c r="AE966" s="413"/>
      <c r="AF966" s="413"/>
      <c r="AG966" s="413"/>
      <c r="AH966" s="413"/>
      <c r="AI966" s="413"/>
      <c r="AJ966" s="413"/>
      <c r="AK966" s="413"/>
      <c r="AL966" s="413"/>
      <c r="AM966" s="302"/>
    </row>
    <row r="967" spans="1:39" ht="15" hidden="1" customHeight="1" outlineLevel="1">
      <c r="A967" s="532">
        <v>2</v>
      </c>
      <c r="B967" s="428" t="s">
        <v>96</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5"/>
      <c r="Z967" s="415"/>
      <c r="AA967" s="415"/>
      <c r="AB967" s="415"/>
      <c r="AC967" s="415"/>
      <c r="AD967" s="415"/>
      <c r="AE967" s="415"/>
      <c r="AF967" s="410"/>
      <c r="AG967" s="410"/>
      <c r="AH967" s="410"/>
      <c r="AI967" s="410"/>
      <c r="AJ967" s="410"/>
      <c r="AK967" s="410"/>
      <c r="AL967" s="410"/>
      <c r="AM967" s="296">
        <f>SUM(Y967:AL967)</f>
        <v>0</v>
      </c>
    </row>
    <row r="968" spans="1:39" ht="15" hidden="1" customHeight="1" outlineLevel="1">
      <c r="A968" s="532"/>
      <c r="B968" s="294" t="s">
        <v>346</v>
      </c>
      <c r="C968" s="291" t="s">
        <v>163</v>
      </c>
      <c r="D968" s="295"/>
      <c r="E968" s="295"/>
      <c r="F968" s="295"/>
      <c r="G968" s="295"/>
      <c r="H968" s="295"/>
      <c r="I968" s="295"/>
      <c r="J968" s="295"/>
      <c r="K968" s="295"/>
      <c r="L968" s="295"/>
      <c r="M968" s="295"/>
      <c r="N968" s="468"/>
      <c r="O968" s="295"/>
      <c r="P968" s="295"/>
      <c r="Q968" s="295"/>
      <c r="R968" s="295"/>
      <c r="S968" s="295"/>
      <c r="T968" s="295"/>
      <c r="U968" s="295"/>
      <c r="V968" s="295"/>
      <c r="W968" s="295"/>
      <c r="X968" s="295"/>
      <c r="Y968" s="411">
        <f>Y967</f>
        <v>0</v>
      </c>
      <c r="Z968" s="411">
        <f t="shared" ref="Z968" si="2840">Z967</f>
        <v>0</v>
      </c>
      <c r="AA968" s="411">
        <f t="shared" ref="AA968" si="2841">AA967</f>
        <v>0</v>
      </c>
      <c r="AB968" s="411">
        <f t="shared" ref="AB968" si="2842">AB967</f>
        <v>0</v>
      </c>
      <c r="AC968" s="411">
        <f t="shared" ref="AC968" si="2843">AC967</f>
        <v>0</v>
      </c>
      <c r="AD968" s="411">
        <f t="shared" ref="AD968" si="2844">AD967</f>
        <v>0</v>
      </c>
      <c r="AE968" s="411">
        <f t="shared" ref="AE968" si="2845">AE967</f>
        <v>0</v>
      </c>
      <c r="AF968" s="411">
        <f t="shared" ref="AF968" si="2846">AF967</f>
        <v>0</v>
      </c>
      <c r="AG968" s="411">
        <f t="shared" ref="AG968" si="2847">AG967</f>
        <v>0</v>
      </c>
      <c r="AH968" s="411">
        <f t="shared" ref="AH968" si="2848">AH967</f>
        <v>0</v>
      </c>
      <c r="AI968" s="411">
        <f t="shared" ref="AI968" si="2849">AI967</f>
        <v>0</v>
      </c>
      <c r="AJ968" s="411">
        <f t="shared" ref="AJ968" si="2850">AJ967</f>
        <v>0</v>
      </c>
      <c r="AK968" s="411">
        <f t="shared" ref="AK968" si="2851">AK967</f>
        <v>0</v>
      </c>
      <c r="AL968" s="411">
        <f t="shared" ref="AL968" si="2852">AL967</f>
        <v>0</v>
      </c>
      <c r="AM968" s="297"/>
    </row>
    <row r="969" spans="1:39" ht="15" hidden="1" customHeight="1" outlineLevel="1">
      <c r="A969" s="532"/>
      <c r="B969" s="298"/>
      <c r="C969" s="299"/>
      <c r="D969" s="304"/>
      <c r="E969" s="304"/>
      <c r="F969" s="304"/>
      <c r="G969" s="304"/>
      <c r="H969" s="304"/>
      <c r="I969" s="304"/>
      <c r="J969" s="304"/>
      <c r="K969" s="304"/>
      <c r="L969" s="304"/>
      <c r="M969" s="304"/>
      <c r="N969" s="300"/>
      <c r="O969" s="304"/>
      <c r="P969" s="304"/>
      <c r="Q969" s="304"/>
      <c r="R969" s="304"/>
      <c r="S969" s="304"/>
      <c r="T969" s="304"/>
      <c r="U969" s="304"/>
      <c r="V969" s="304"/>
      <c r="W969" s="304"/>
      <c r="X969" s="304"/>
      <c r="Y969" s="412"/>
      <c r="Z969" s="413"/>
      <c r="AA969" s="413"/>
      <c r="AB969" s="413"/>
      <c r="AC969" s="413"/>
      <c r="AD969" s="413"/>
      <c r="AE969" s="413"/>
      <c r="AF969" s="413"/>
      <c r="AG969" s="413"/>
      <c r="AH969" s="413"/>
      <c r="AI969" s="413"/>
      <c r="AJ969" s="413"/>
      <c r="AK969" s="413"/>
      <c r="AL969" s="413"/>
      <c r="AM969" s="302"/>
    </row>
    <row r="970" spans="1:39" ht="15" hidden="1" customHeight="1" outlineLevel="1">
      <c r="A970" s="532">
        <v>3</v>
      </c>
      <c r="B970" s="428" t="s">
        <v>97</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5"/>
      <c r="Z970" s="415"/>
      <c r="AA970" s="415"/>
      <c r="AB970" s="415"/>
      <c r="AC970" s="415"/>
      <c r="AD970" s="415"/>
      <c r="AE970" s="415"/>
      <c r="AF970" s="410"/>
      <c r="AG970" s="410"/>
      <c r="AH970" s="410"/>
      <c r="AI970" s="410"/>
      <c r="AJ970" s="410"/>
      <c r="AK970" s="410"/>
      <c r="AL970" s="410"/>
      <c r="AM970" s="296">
        <f>SUM(Y970:AL970)</f>
        <v>0</v>
      </c>
    </row>
    <row r="971" spans="1:39" ht="15" hidden="1" customHeight="1" outlineLevel="1">
      <c r="A971" s="532"/>
      <c r="B971" s="294" t="s">
        <v>346</v>
      </c>
      <c r="C971" s="291" t="s">
        <v>163</v>
      </c>
      <c r="D971" s="295"/>
      <c r="E971" s="295"/>
      <c r="F971" s="295"/>
      <c r="G971" s="295"/>
      <c r="H971" s="295"/>
      <c r="I971" s="295"/>
      <c r="J971" s="295"/>
      <c r="K971" s="295"/>
      <c r="L971" s="295"/>
      <c r="M971" s="295"/>
      <c r="N971" s="468"/>
      <c r="O971" s="295"/>
      <c r="P971" s="295"/>
      <c r="Q971" s="295"/>
      <c r="R971" s="295"/>
      <c r="S971" s="295"/>
      <c r="T971" s="295"/>
      <c r="U971" s="295"/>
      <c r="V971" s="295"/>
      <c r="W971" s="295"/>
      <c r="X971" s="295"/>
      <c r="Y971" s="411">
        <f>Y970</f>
        <v>0</v>
      </c>
      <c r="Z971" s="411">
        <f t="shared" ref="Z971" si="2853">Z970</f>
        <v>0</v>
      </c>
      <c r="AA971" s="411">
        <f t="shared" ref="AA971" si="2854">AA970</f>
        <v>0</v>
      </c>
      <c r="AB971" s="411">
        <f t="shared" ref="AB971" si="2855">AB970</f>
        <v>0</v>
      </c>
      <c r="AC971" s="411">
        <f t="shared" ref="AC971" si="2856">AC970</f>
        <v>0</v>
      </c>
      <c r="AD971" s="411">
        <f t="shared" ref="AD971" si="2857">AD970</f>
        <v>0</v>
      </c>
      <c r="AE971" s="411">
        <f t="shared" ref="AE971" si="2858">AE970</f>
        <v>0</v>
      </c>
      <c r="AF971" s="411">
        <f t="shared" ref="AF971" si="2859">AF970</f>
        <v>0</v>
      </c>
      <c r="AG971" s="411">
        <f t="shared" ref="AG971" si="2860">AG970</f>
        <v>0</v>
      </c>
      <c r="AH971" s="411">
        <f t="shared" ref="AH971" si="2861">AH970</f>
        <v>0</v>
      </c>
      <c r="AI971" s="411">
        <f t="shared" ref="AI971" si="2862">AI970</f>
        <v>0</v>
      </c>
      <c r="AJ971" s="411">
        <f t="shared" ref="AJ971" si="2863">AJ970</f>
        <v>0</v>
      </c>
      <c r="AK971" s="411">
        <f t="shared" ref="AK971" si="2864">AK970</f>
        <v>0</v>
      </c>
      <c r="AL971" s="411">
        <f t="shared" ref="AL971" si="2865">AL970</f>
        <v>0</v>
      </c>
      <c r="AM971" s="297"/>
    </row>
    <row r="972" spans="1:39" ht="15" hidden="1" customHeight="1" outlineLevel="1">
      <c r="A972" s="532"/>
      <c r="B972" s="294"/>
      <c r="C972" s="305"/>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12"/>
      <c r="Z972" s="412"/>
      <c r="AA972" s="412"/>
      <c r="AB972" s="412"/>
      <c r="AC972" s="412"/>
      <c r="AD972" s="412"/>
      <c r="AE972" s="412"/>
      <c r="AF972" s="412"/>
      <c r="AG972" s="412"/>
      <c r="AH972" s="412"/>
      <c r="AI972" s="412"/>
      <c r="AJ972" s="412"/>
      <c r="AK972" s="412"/>
      <c r="AL972" s="412"/>
      <c r="AM972" s="306"/>
    </row>
    <row r="973" spans="1:39" ht="15" hidden="1" customHeight="1" outlineLevel="1">
      <c r="A973" s="532">
        <v>4</v>
      </c>
      <c r="B973" s="520" t="s">
        <v>679</v>
      </c>
      <c r="C973" s="291" t="s">
        <v>25</v>
      </c>
      <c r="D973" s="295"/>
      <c r="E973" s="295"/>
      <c r="F973" s="295"/>
      <c r="G973" s="295"/>
      <c r="H973" s="295"/>
      <c r="I973" s="295"/>
      <c r="J973" s="295"/>
      <c r="K973" s="295"/>
      <c r="L973" s="295"/>
      <c r="M973" s="295"/>
      <c r="N973" s="291"/>
      <c r="O973" s="295"/>
      <c r="P973" s="295"/>
      <c r="Q973" s="295"/>
      <c r="R973" s="295"/>
      <c r="S973" s="295"/>
      <c r="T973" s="295"/>
      <c r="U973" s="295"/>
      <c r="V973" s="295"/>
      <c r="W973" s="295"/>
      <c r="X973" s="295"/>
      <c r="Y973" s="415"/>
      <c r="Z973" s="415"/>
      <c r="AA973" s="415"/>
      <c r="AB973" s="415"/>
      <c r="AC973" s="415"/>
      <c r="AD973" s="415"/>
      <c r="AE973" s="415"/>
      <c r="AF973" s="410"/>
      <c r="AG973" s="410"/>
      <c r="AH973" s="410"/>
      <c r="AI973" s="410"/>
      <c r="AJ973" s="410"/>
      <c r="AK973" s="410"/>
      <c r="AL973" s="410"/>
      <c r="AM973" s="296">
        <f>SUM(Y973:AL973)</f>
        <v>0</v>
      </c>
    </row>
    <row r="974" spans="1:39" ht="15" hidden="1" customHeight="1" outlineLevel="1">
      <c r="A974" s="532"/>
      <c r="B974" s="294" t="s">
        <v>346</v>
      </c>
      <c r="C974" s="291" t="s">
        <v>163</v>
      </c>
      <c r="D974" s="295"/>
      <c r="E974" s="295"/>
      <c r="F974" s="295"/>
      <c r="G974" s="295"/>
      <c r="H974" s="295"/>
      <c r="I974" s="295"/>
      <c r="J974" s="295"/>
      <c r="K974" s="295"/>
      <c r="L974" s="295"/>
      <c r="M974" s="295"/>
      <c r="N974" s="468"/>
      <c r="O974" s="295"/>
      <c r="P974" s="295"/>
      <c r="Q974" s="295"/>
      <c r="R974" s="295"/>
      <c r="S974" s="295"/>
      <c r="T974" s="295"/>
      <c r="U974" s="295"/>
      <c r="V974" s="295"/>
      <c r="W974" s="295"/>
      <c r="X974" s="295"/>
      <c r="Y974" s="411">
        <f>Y973</f>
        <v>0</v>
      </c>
      <c r="Z974" s="411">
        <f t="shared" ref="Z974" si="2866">Z973</f>
        <v>0</v>
      </c>
      <c r="AA974" s="411">
        <f t="shared" ref="AA974" si="2867">AA973</f>
        <v>0</v>
      </c>
      <c r="AB974" s="411">
        <f t="shared" ref="AB974" si="2868">AB973</f>
        <v>0</v>
      </c>
      <c r="AC974" s="411">
        <f t="shared" ref="AC974" si="2869">AC973</f>
        <v>0</v>
      </c>
      <c r="AD974" s="411">
        <f t="shared" ref="AD974" si="2870">AD973</f>
        <v>0</v>
      </c>
      <c r="AE974" s="411">
        <f t="shared" ref="AE974" si="2871">AE973</f>
        <v>0</v>
      </c>
      <c r="AF974" s="411">
        <f t="shared" ref="AF974" si="2872">AF973</f>
        <v>0</v>
      </c>
      <c r="AG974" s="411">
        <f t="shared" ref="AG974" si="2873">AG973</f>
        <v>0</v>
      </c>
      <c r="AH974" s="411">
        <f t="shared" ref="AH974" si="2874">AH973</f>
        <v>0</v>
      </c>
      <c r="AI974" s="411">
        <f t="shared" ref="AI974" si="2875">AI973</f>
        <v>0</v>
      </c>
      <c r="AJ974" s="411">
        <f t="shared" ref="AJ974" si="2876">AJ973</f>
        <v>0</v>
      </c>
      <c r="AK974" s="411">
        <f t="shared" ref="AK974" si="2877">AK973</f>
        <v>0</v>
      </c>
      <c r="AL974" s="411">
        <f t="shared" ref="AL974" si="2878">AL973</f>
        <v>0</v>
      </c>
      <c r="AM974" s="297"/>
    </row>
    <row r="975" spans="1:39" ht="15" hidden="1" customHeight="1" outlineLevel="1">
      <c r="A975" s="532"/>
      <c r="B975" s="294"/>
      <c r="C975" s="305"/>
      <c r="D975" s="304"/>
      <c r="E975" s="304"/>
      <c r="F975" s="304"/>
      <c r="G975" s="304"/>
      <c r="H975" s="304"/>
      <c r="I975" s="304"/>
      <c r="J975" s="304"/>
      <c r="K975" s="304"/>
      <c r="L975" s="304"/>
      <c r="M975" s="304"/>
      <c r="N975" s="291"/>
      <c r="O975" s="304"/>
      <c r="P975" s="304"/>
      <c r="Q975" s="304"/>
      <c r="R975" s="304"/>
      <c r="S975" s="304"/>
      <c r="T975" s="304"/>
      <c r="U975" s="304"/>
      <c r="V975" s="304"/>
      <c r="W975" s="304"/>
      <c r="X975" s="304"/>
      <c r="Y975" s="412"/>
      <c r="Z975" s="412"/>
      <c r="AA975" s="412"/>
      <c r="AB975" s="412"/>
      <c r="AC975" s="412"/>
      <c r="AD975" s="412"/>
      <c r="AE975" s="412"/>
      <c r="AF975" s="412"/>
      <c r="AG975" s="412"/>
      <c r="AH975" s="412"/>
      <c r="AI975" s="412"/>
      <c r="AJ975" s="412"/>
      <c r="AK975" s="412"/>
      <c r="AL975" s="412"/>
      <c r="AM975" s="306"/>
    </row>
    <row r="976" spans="1:39" ht="15" hidden="1" customHeight="1" outlineLevel="1">
      <c r="A976" s="532">
        <v>5</v>
      </c>
      <c r="B976" s="428" t="s">
        <v>98</v>
      </c>
      <c r="C976" s="291" t="s">
        <v>25</v>
      </c>
      <c r="D976" s="295"/>
      <c r="E976" s="295"/>
      <c r="F976" s="295"/>
      <c r="G976" s="295"/>
      <c r="H976" s="295"/>
      <c r="I976" s="295"/>
      <c r="J976" s="295"/>
      <c r="K976" s="295"/>
      <c r="L976" s="295"/>
      <c r="M976" s="295"/>
      <c r="N976" s="291"/>
      <c r="O976" s="295"/>
      <c r="P976" s="295"/>
      <c r="Q976" s="295"/>
      <c r="R976" s="295"/>
      <c r="S976" s="295"/>
      <c r="T976" s="295"/>
      <c r="U976" s="295"/>
      <c r="V976" s="295"/>
      <c r="W976" s="295"/>
      <c r="X976" s="295"/>
      <c r="Y976" s="415"/>
      <c r="Z976" s="415"/>
      <c r="AA976" s="415"/>
      <c r="AB976" s="415"/>
      <c r="AC976" s="415"/>
      <c r="AD976" s="415"/>
      <c r="AE976" s="415"/>
      <c r="AF976" s="410"/>
      <c r="AG976" s="410"/>
      <c r="AH976" s="410"/>
      <c r="AI976" s="410"/>
      <c r="AJ976" s="410"/>
      <c r="AK976" s="410"/>
      <c r="AL976" s="410"/>
      <c r="AM976" s="296">
        <f>SUM(Y976:AL976)</f>
        <v>0</v>
      </c>
    </row>
    <row r="977" spans="1:39" ht="15" hidden="1" customHeight="1" outlineLevel="1">
      <c r="A977" s="532"/>
      <c r="B977" s="294" t="s">
        <v>346</v>
      </c>
      <c r="C977" s="291" t="s">
        <v>163</v>
      </c>
      <c r="D977" s="295"/>
      <c r="E977" s="295"/>
      <c r="F977" s="295"/>
      <c r="G977" s="295"/>
      <c r="H977" s="295"/>
      <c r="I977" s="295"/>
      <c r="J977" s="295"/>
      <c r="K977" s="295"/>
      <c r="L977" s="295"/>
      <c r="M977" s="295"/>
      <c r="N977" s="468"/>
      <c r="O977" s="295"/>
      <c r="P977" s="295"/>
      <c r="Q977" s="295"/>
      <c r="R977" s="295"/>
      <c r="S977" s="295"/>
      <c r="T977" s="295"/>
      <c r="U977" s="295"/>
      <c r="V977" s="295"/>
      <c r="W977" s="295"/>
      <c r="X977" s="295"/>
      <c r="Y977" s="411">
        <f>Y976</f>
        <v>0</v>
      </c>
      <c r="Z977" s="411">
        <f t="shared" ref="Z977" si="2879">Z976</f>
        <v>0</v>
      </c>
      <c r="AA977" s="411">
        <f t="shared" ref="AA977" si="2880">AA976</f>
        <v>0</v>
      </c>
      <c r="AB977" s="411">
        <f t="shared" ref="AB977" si="2881">AB976</f>
        <v>0</v>
      </c>
      <c r="AC977" s="411">
        <f t="shared" ref="AC977" si="2882">AC976</f>
        <v>0</v>
      </c>
      <c r="AD977" s="411">
        <f t="shared" ref="AD977" si="2883">AD976</f>
        <v>0</v>
      </c>
      <c r="AE977" s="411">
        <f t="shared" ref="AE977" si="2884">AE976</f>
        <v>0</v>
      </c>
      <c r="AF977" s="411">
        <f t="shared" ref="AF977" si="2885">AF976</f>
        <v>0</v>
      </c>
      <c r="AG977" s="411">
        <f t="shared" ref="AG977" si="2886">AG976</f>
        <v>0</v>
      </c>
      <c r="AH977" s="411">
        <f t="shared" ref="AH977" si="2887">AH976</f>
        <v>0</v>
      </c>
      <c r="AI977" s="411">
        <f t="shared" ref="AI977" si="2888">AI976</f>
        <v>0</v>
      </c>
      <c r="AJ977" s="411">
        <f t="shared" ref="AJ977" si="2889">AJ976</f>
        <v>0</v>
      </c>
      <c r="AK977" s="411">
        <f t="shared" ref="AK977" si="2890">AK976</f>
        <v>0</v>
      </c>
      <c r="AL977" s="411">
        <f t="shared" ref="AL977" si="2891">AL976</f>
        <v>0</v>
      </c>
      <c r="AM977" s="297"/>
    </row>
    <row r="978" spans="1:39" ht="15" hidden="1" customHeight="1" outlineLevel="1">
      <c r="A978" s="532"/>
      <c r="B978" s="294"/>
      <c r="C978" s="291"/>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422"/>
      <c r="Z978" s="423"/>
      <c r="AA978" s="423"/>
      <c r="AB978" s="423"/>
      <c r="AC978" s="423"/>
      <c r="AD978" s="423"/>
      <c r="AE978" s="423"/>
      <c r="AF978" s="423"/>
      <c r="AG978" s="423"/>
      <c r="AH978" s="423"/>
      <c r="AI978" s="423"/>
      <c r="AJ978" s="423"/>
      <c r="AK978" s="423"/>
      <c r="AL978" s="423"/>
      <c r="AM978" s="297"/>
    </row>
    <row r="979" spans="1:39" ht="15.6" hidden="1" outlineLevel="1">
      <c r="A979" s="532"/>
      <c r="B979" s="319" t="s">
        <v>497</v>
      </c>
      <c r="C979" s="289"/>
      <c r="D979" s="289"/>
      <c r="E979" s="289"/>
      <c r="F979" s="289"/>
      <c r="G979" s="289"/>
      <c r="H979" s="289"/>
      <c r="I979" s="289"/>
      <c r="J979" s="289"/>
      <c r="K979" s="289"/>
      <c r="L979" s="289"/>
      <c r="M979" s="289"/>
      <c r="N979" s="290"/>
      <c r="O979" s="289"/>
      <c r="P979" s="289"/>
      <c r="Q979" s="289"/>
      <c r="R979" s="289"/>
      <c r="S979" s="289"/>
      <c r="T979" s="289"/>
      <c r="U979" s="289"/>
      <c r="V979" s="289"/>
      <c r="W979" s="289"/>
      <c r="X979" s="289"/>
      <c r="Y979" s="414"/>
      <c r="Z979" s="414"/>
      <c r="AA979" s="414"/>
      <c r="AB979" s="414"/>
      <c r="AC979" s="414"/>
      <c r="AD979" s="414"/>
      <c r="AE979" s="414"/>
      <c r="AF979" s="414"/>
      <c r="AG979" s="414"/>
      <c r="AH979" s="414"/>
      <c r="AI979" s="414"/>
      <c r="AJ979" s="414"/>
      <c r="AK979" s="414"/>
      <c r="AL979" s="414"/>
      <c r="AM979" s="292"/>
    </row>
    <row r="980" spans="1:39" ht="15" hidden="1" customHeight="1" outlineLevel="1">
      <c r="A980" s="532">
        <v>6</v>
      </c>
      <c r="B980" s="428" t="s">
        <v>99</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5"/>
      <c r="Z980" s="415"/>
      <c r="AA980" s="415"/>
      <c r="AB980" s="415"/>
      <c r="AC980" s="415"/>
      <c r="AD980" s="415"/>
      <c r="AE980" s="415"/>
      <c r="AF980" s="415"/>
      <c r="AG980" s="415"/>
      <c r="AH980" s="415"/>
      <c r="AI980" s="415"/>
      <c r="AJ980" s="415"/>
      <c r="AK980" s="415"/>
      <c r="AL980" s="415"/>
      <c r="AM980" s="296">
        <f>SUM(Y980:AL980)</f>
        <v>0</v>
      </c>
    </row>
    <row r="981" spans="1:39" ht="15" hidden="1" customHeight="1" outlineLevel="1">
      <c r="A981" s="532"/>
      <c r="B981" s="294" t="s">
        <v>346</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1">
        <f>Y980</f>
        <v>0</v>
      </c>
      <c r="Z981" s="411">
        <f t="shared" ref="Z981" si="2892">Z980</f>
        <v>0</v>
      </c>
      <c r="AA981" s="411">
        <f t="shared" ref="AA981" si="2893">AA980</f>
        <v>0</v>
      </c>
      <c r="AB981" s="411">
        <f t="shared" ref="AB981" si="2894">AB980</f>
        <v>0</v>
      </c>
      <c r="AC981" s="411">
        <f t="shared" ref="AC981" si="2895">AC980</f>
        <v>0</v>
      </c>
      <c r="AD981" s="411">
        <f t="shared" ref="AD981" si="2896">AD980</f>
        <v>0</v>
      </c>
      <c r="AE981" s="411">
        <f t="shared" ref="AE981" si="2897">AE980</f>
        <v>0</v>
      </c>
      <c r="AF981" s="411">
        <f t="shared" ref="AF981" si="2898">AF980</f>
        <v>0</v>
      </c>
      <c r="AG981" s="411">
        <f t="shared" ref="AG981" si="2899">AG980</f>
        <v>0</v>
      </c>
      <c r="AH981" s="411">
        <f t="shared" ref="AH981" si="2900">AH980</f>
        <v>0</v>
      </c>
      <c r="AI981" s="411">
        <f t="shared" ref="AI981" si="2901">AI980</f>
        <v>0</v>
      </c>
      <c r="AJ981" s="411">
        <f t="shared" ref="AJ981" si="2902">AJ980</f>
        <v>0</v>
      </c>
      <c r="AK981" s="411">
        <f t="shared" ref="AK981" si="2903">AK980</f>
        <v>0</v>
      </c>
      <c r="AL981" s="411">
        <f t="shared" ref="AL981" si="2904">AL980</f>
        <v>0</v>
      </c>
      <c r="AM981" s="311"/>
    </row>
    <row r="982" spans="1:39" ht="15" hidden="1" customHeight="1" outlineLevel="1">
      <c r="A982" s="532"/>
      <c r="B982" s="310"/>
      <c r="C982" s="312"/>
      <c r="D982" s="291"/>
      <c r="E982" s="291"/>
      <c r="F982" s="291"/>
      <c r="G982" s="291"/>
      <c r="H982" s="291"/>
      <c r="I982" s="291"/>
      <c r="J982" s="291"/>
      <c r="K982" s="291"/>
      <c r="L982" s="291"/>
      <c r="M982" s="291"/>
      <c r="N982" s="291"/>
      <c r="O982" s="291"/>
      <c r="P982" s="291"/>
      <c r="Q982" s="291"/>
      <c r="R982" s="291"/>
      <c r="S982" s="291"/>
      <c r="T982" s="291"/>
      <c r="U982" s="291"/>
      <c r="V982" s="291"/>
      <c r="W982" s="291"/>
      <c r="X982" s="291"/>
      <c r="Y982" s="416"/>
      <c r="Z982" s="416"/>
      <c r="AA982" s="416"/>
      <c r="AB982" s="416"/>
      <c r="AC982" s="416"/>
      <c r="AD982" s="416"/>
      <c r="AE982" s="416"/>
      <c r="AF982" s="416"/>
      <c r="AG982" s="416"/>
      <c r="AH982" s="416"/>
      <c r="AI982" s="416"/>
      <c r="AJ982" s="416"/>
      <c r="AK982" s="416"/>
      <c r="AL982" s="416"/>
      <c r="AM982" s="313"/>
    </row>
    <row r="983" spans="1:39" ht="15" hidden="1" customHeight="1" outlineLevel="1">
      <c r="A983" s="532">
        <v>7</v>
      </c>
      <c r="B983" s="428" t="s">
        <v>100</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5"/>
      <c r="Z983" s="415"/>
      <c r="AA983" s="415"/>
      <c r="AB983" s="415"/>
      <c r="AC983" s="415"/>
      <c r="AD983" s="415"/>
      <c r="AE983" s="415"/>
      <c r="AF983" s="415"/>
      <c r="AG983" s="415"/>
      <c r="AH983" s="415"/>
      <c r="AI983" s="415"/>
      <c r="AJ983" s="415"/>
      <c r="AK983" s="415"/>
      <c r="AL983" s="415"/>
      <c r="AM983" s="296">
        <f>SUM(Y983:AL983)</f>
        <v>0</v>
      </c>
    </row>
    <row r="984" spans="1:39" ht="15" hidden="1" customHeight="1" outlineLevel="1">
      <c r="A984" s="532"/>
      <c r="B984" s="294" t="s">
        <v>346</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1">
        <f>Y983</f>
        <v>0</v>
      </c>
      <c r="Z984" s="411">
        <f t="shared" ref="Z984" si="2905">Z983</f>
        <v>0</v>
      </c>
      <c r="AA984" s="411">
        <f t="shared" ref="AA984" si="2906">AA983</f>
        <v>0</v>
      </c>
      <c r="AB984" s="411">
        <f t="shared" ref="AB984" si="2907">AB983</f>
        <v>0</v>
      </c>
      <c r="AC984" s="411">
        <f t="shared" ref="AC984" si="2908">AC983</f>
        <v>0</v>
      </c>
      <c r="AD984" s="411">
        <f t="shared" ref="AD984" si="2909">AD983</f>
        <v>0</v>
      </c>
      <c r="AE984" s="411">
        <f t="shared" ref="AE984" si="2910">AE983</f>
        <v>0</v>
      </c>
      <c r="AF984" s="411">
        <f t="shared" ref="AF984" si="2911">AF983</f>
        <v>0</v>
      </c>
      <c r="AG984" s="411">
        <f t="shared" ref="AG984" si="2912">AG983</f>
        <v>0</v>
      </c>
      <c r="AH984" s="411">
        <f t="shared" ref="AH984" si="2913">AH983</f>
        <v>0</v>
      </c>
      <c r="AI984" s="411">
        <f t="shared" ref="AI984" si="2914">AI983</f>
        <v>0</v>
      </c>
      <c r="AJ984" s="411">
        <f t="shared" ref="AJ984" si="2915">AJ983</f>
        <v>0</v>
      </c>
      <c r="AK984" s="411">
        <f t="shared" ref="AK984" si="2916">AK983</f>
        <v>0</v>
      </c>
      <c r="AL984" s="411">
        <f t="shared" ref="AL984" si="2917">AL983</f>
        <v>0</v>
      </c>
      <c r="AM984" s="311"/>
    </row>
    <row r="985" spans="1:39" ht="15" hidden="1" customHeight="1" outlineLevel="1">
      <c r="A985" s="532"/>
      <c r="B985" s="314"/>
      <c r="C985" s="312"/>
      <c r="D985" s="291"/>
      <c r="E985" s="291"/>
      <c r="F985" s="291"/>
      <c r="G985" s="291"/>
      <c r="H985" s="291"/>
      <c r="I985" s="291"/>
      <c r="J985" s="291"/>
      <c r="K985" s="291"/>
      <c r="L985" s="291"/>
      <c r="M985" s="291"/>
      <c r="N985" s="291"/>
      <c r="O985" s="291"/>
      <c r="P985" s="291"/>
      <c r="Q985" s="291"/>
      <c r="R985" s="291"/>
      <c r="S985" s="291"/>
      <c r="T985" s="291"/>
      <c r="U985" s="291"/>
      <c r="V985" s="291"/>
      <c r="W985" s="291"/>
      <c r="X985" s="291"/>
      <c r="Y985" s="416"/>
      <c r="Z985" s="417"/>
      <c r="AA985" s="416"/>
      <c r="AB985" s="416"/>
      <c r="AC985" s="416"/>
      <c r="AD985" s="416"/>
      <c r="AE985" s="416"/>
      <c r="AF985" s="416"/>
      <c r="AG985" s="416"/>
      <c r="AH985" s="416"/>
      <c r="AI985" s="416"/>
      <c r="AJ985" s="416"/>
      <c r="AK985" s="416"/>
      <c r="AL985" s="416"/>
      <c r="AM985" s="313"/>
    </row>
    <row r="986" spans="1:39" ht="15" hidden="1" customHeight="1" outlineLevel="1">
      <c r="A986" s="532">
        <v>8</v>
      </c>
      <c r="B986" s="428" t="s">
        <v>101</v>
      </c>
      <c r="C986" s="291" t="s">
        <v>25</v>
      </c>
      <c r="D986" s="295"/>
      <c r="E986" s="295"/>
      <c r="F986" s="295"/>
      <c r="G986" s="295"/>
      <c r="H986" s="295"/>
      <c r="I986" s="295"/>
      <c r="J986" s="295"/>
      <c r="K986" s="295"/>
      <c r="L986" s="295"/>
      <c r="M986" s="295"/>
      <c r="N986" s="295">
        <v>12</v>
      </c>
      <c r="O986" s="295"/>
      <c r="P986" s="295"/>
      <c r="Q986" s="295"/>
      <c r="R986" s="295"/>
      <c r="S986" s="295"/>
      <c r="T986" s="295"/>
      <c r="U986" s="295"/>
      <c r="V986" s="295"/>
      <c r="W986" s="295"/>
      <c r="X986" s="295"/>
      <c r="Y986" s="415"/>
      <c r="Z986" s="415"/>
      <c r="AA986" s="415"/>
      <c r="AB986" s="415"/>
      <c r="AC986" s="415"/>
      <c r="AD986" s="415"/>
      <c r="AE986" s="415"/>
      <c r="AF986" s="415"/>
      <c r="AG986" s="415"/>
      <c r="AH986" s="415"/>
      <c r="AI986" s="415"/>
      <c r="AJ986" s="415"/>
      <c r="AK986" s="415"/>
      <c r="AL986" s="415"/>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295">
        <f>N986</f>
        <v>12</v>
      </c>
      <c r="O987" s="295"/>
      <c r="P987" s="295"/>
      <c r="Q987" s="295"/>
      <c r="R987" s="295"/>
      <c r="S987" s="295"/>
      <c r="T987" s="295"/>
      <c r="U987" s="295"/>
      <c r="V987" s="295"/>
      <c r="W987" s="295"/>
      <c r="X987" s="295"/>
      <c r="Y987" s="411">
        <f>Y986</f>
        <v>0</v>
      </c>
      <c r="Z987" s="411">
        <f t="shared" ref="Z987" si="2918">Z986</f>
        <v>0</v>
      </c>
      <c r="AA987" s="411">
        <f t="shared" ref="AA987" si="2919">AA986</f>
        <v>0</v>
      </c>
      <c r="AB987" s="411">
        <f t="shared" ref="AB987" si="2920">AB986</f>
        <v>0</v>
      </c>
      <c r="AC987" s="411">
        <f t="shared" ref="AC987" si="2921">AC986</f>
        <v>0</v>
      </c>
      <c r="AD987" s="411">
        <f t="shared" ref="AD987" si="2922">AD986</f>
        <v>0</v>
      </c>
      <c r="AE987" s="411">
        <f t="shared" ref="AE987" si="2923">AE986</f>
        <v>0</v>
      </c>
      <c r="AF987" s="411">
        <f t="shared" ref="AF987" si="2924">AF986</f>
        <v>0</v>
      </c>
      <c r="AG987" s="411">
        <f t="shared" ref="AG987" si="2925">AG986</f>
        <v>0</v>
      </c>
      <c r="AH987" s="411">
        <f t="shared" ref="AH987" si="2926">AH986</f>
        <v>0</v>
      </c>
      <c r="AI987" s="411">
        <f t="shared" ref="AI987" si="2927">AI986</f>
        <v>0</v>
      </c>
      <c r="AJ987" s="411">
        <f t="shared" ref="AJ987" si="2928">AJ986</f>
        <v>0</v>
      </c>
      <c r="AK987" s="411">
        <f t="shared" ref="AK987" si="2929">AK986</f>
        <v>0</v>
      </c>
      <c r="AL987" s="411">
        <f t="shared" ref="AL987" si="2930">AL986</f>
        <v>0</v>
      </c>
      <c r="AM987" s="311"/>
    </row>
    <row r="988" spans="1:39" ht="15" hidden="1" customHeight="1" outlineLevel="1">
      <c r="A988" s="532"/>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6"/>
      <c r="Z988" s="417"/>
      <c r="AA988" s="416"/>
      <c r="AB988" s="416"/>
      <c r="AC988" s="416"/>
      <c r="AD988" s="416"/>
      <c r="AE988" s="416"/>
      <c r="AF988" s="416"/>
      <c r="AG988" s="416"/>
      <c r="AH988" s="416"/>
      <c r="AI988" s="416"/>
      <c r="AJ988" s="416"/>
      <c r="AK988" s="416"/>
      <c r="AL988" s="416"/>
      <c r="AM988" s="313"/>
    </row>
    <row r="989" spans="1:39" ht="15" hidden="1" customHeight="1" outlineLevel="1">
      <c r="A989" s="532">
        <v>9</v>
      </c>
      <c r="B989" s="428" t="s">
        <v>102</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15"/>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2931">Z989</f>
        <v>0</v>
      </c>
      <c r="AA990" s="411">
        <f t="shared" ref="AA990" si="2932">AA989</f>
        <v>0</v>
      </c>
      <c r="AB990" s="411">
        <f t="shared" ref="AB990" si="2933">AB989</f>
        <v>0</v>
      </c>
      <c r="AC990" s="411">
        <f t="shared" ref="AC990" si="2934">AC989</f>
        <v>0</v>
      </c>
      <c r="AD990" s="411">
        <f t="shared" ref="AD990" si="2935">AD989</f>
        <v>0</v>
      </c>
      <c r="AE990" s="411">
        <f t="shared" ref="AE990" si="2936">AE989</f>
        <v>0</v>
      </c>
      <c r="AF990" s="411">
        <f t="shared" ref="AF990" si="2937">AF989</f>
        <v>0</v>
      </c>
      <c r="AG990" s="411">
        <f t="shared" ref="AG990" si="2938">AG989</f>
        <v>0</v>
      </c>
      <c r="AH990" s="411">
        <f t="shared" ref="AH990" si="2939">AH989</f>
        <v>0</v>
      </c>
      <c r="AI990" s="411">
        <f t="shared" ref="AI990" si="2940">AI989</f>
        <v>0</v>
      </c>
      <c r="AJ990" s="411">
        <f t="shared" ref="AJ990" si="2941">AJ989</f>
        <v>0</v>
      </c>
      <c r="AK990" s="411">
        <f t="shared" ref="AK990" si="2942">AK989</f>
        <v>0</v>
      </c>
      <c r="AL990" s="411">
        <f t="shared" ref="AL990" si="2943">AL989</f>
        <v>0</v>
      </c>
      <c r="AM990" s="311"/>
    </row>
    <row r="991" spans="1:39" ht="15" hidden="1" customHeight="1" outlineLevel="1">
      <c r="A991" s="532"/>
      <c r="B991" s="314"/>
      <c r="C991" s="312"/>
      <c r="D991" s="316"/>
      <c r="E991" s="316"/>
      <c r="F991" s="316"/>
      <c r="G991" s="316"/>
      <c r="H991" s="316"/>
      <c r="I991" s="316"/>
      <c r="J991" s="316"/>
      <c r="K991" s="316"/>
      <c r="L991" s="316"/>
      <c r="M991" s="316"/>
      <c r="N991" s="291"/>
      <c r="O991" s="316"/>
      <c r="P991" s="316"/>
      <c r="Q991" s="316"/>
      <c r="R991" s="316"/>
      <c r="S991" s="316"/>
      <c r="T991" s="316"/>
      <c r="U991" s="316"/>
      <c r="V991" s="316"/>
      <c r="W991" s="316"/>
      <c r="X991" s="316"/>
      <c r="Y991" s="416"/>
      <c r="Z991" s="416"/>
      <c r="AA991" s="416"/>
      <c r="AB991" s="416"/>
      <c r="AC991" s="416"/>
      <c r="AD991" s="416"/>
      <c r="AE991" s="416"/>
      <c r="AF991" s="416"/>
      <c r="AG991" s="416"/>
      <c r="AH991" s="416"/>
      <c r="AI991" s="416"/>
      <c r="AJ991" s="416"/>
      <c r="AK991" s="416"/>
      <c r="AL991" s="416"/>
      <c r="AM991" s="313"/>
    </row>
    <row r="992" spans="1:39" ht="15" hidden="1" customHeight="1" outlineLevel="1">
      <c r="A992" s="532">
        <v>10</v>
      </c>
      <c r="B992" s="428" t="s">
        <v>103</v>
      </c>
      <c r="C992" s="291" t="s">
        <v>25</v>
      </c>
      <c r="D992" s="295"/>
      <c r="E992" s="295"/>
      <c r="F992" s="295"/>
      <c r="G992" s="295"/>
      <c r="H992" s="295"/>
      <c r="I992" s="295"/>
      <c r="J992" s="295"/>
      <c r="K992" s="295"/>
      <c r="L992" s="295"/>
      <c r="M992" s="295"/>
      <c r="N992" s="295">
        <v>3</v>
      </c>
      <c r="O992" s="295"/>
      <c r="P992" s="295"/>
      <c r="Q992" s="295"/>
      <c r="R992" s="295"/>
      <c r="S992" s="295"/>
      <c r="T992" s="295"/>
      <c r="U992" s="295"/>
      <c r="V992" s="295"/>
      <c r="W992" s="295"/>
      <c r="X992" s="295"/>
      <c r="Y992" s="415"/>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2"/>
      <c r="B993" s="294" t="s">
        <v>346</v>
      </c>
      <c r="C993" s="291" t="s">
        <v>163</v>
      </c>
      <c r="D993" s="295"/>
      <c r="E993" s="295"/>
      <c r="F993" s="295"/>
      <c r="G993" s="295"/>
      <c r="H993" s="295"/>
      <c r="I993" s="295"/>
      <c r="J993" s="295"/>
      <c r="K993" s="295"/>
      <c r="L993" s="295"/>
      <c r="M993" s="295"/>
      <c r="N993" s="295">
        <f>N992</f>
        <v>3</v>
      </c>
      <c r="O993" s="295"/>
      <c r="P993" s="295"/>
      <c r="Q993" s="295"/>
      <c r="R993" s="295"/>
      <c r="S993" s="295"/>
      <c r="T993" s="295"/>
      <c r="U993" s="295"/>
      <c r="V993" s="295"/>
      <c r="W993" s="295"/>
      <c r="X993" s="295"/>
      <c r="Y993" s="411">
        <f>Y992</f>
        <v>0</v>
      </c>
      <c r="Z993" s="411">
        <f t="shared" ref="Z993" si="2944">Z992</f>
        <v>0</v>
      </c>
      <c r="AA993" s="411">
        <f t="shared" ref="AA993" si="2945">AA992</f>
        <v>0</v>
      </c>
      <c r="AB993" s="411">
        <f t="shared" ref="AB993" si="2946">AB992</f>
        <v>0</v>
      </c>
      <c r="AC993" s="411">
        <f t="shared" ref="AC993" si="2947">AC992</f>
        <v>0</v>
      </c>
      <c r="AD993" s="411">
        <f t="shared" ref="AD993" si="2948">AD992</f>
        <v>0</v>
      </c>
      <c r="AE993" s="411">
        <f t="shared" ref="AE993" si="2949">AE992</f>
        <v>0</v>
      </c>
      <c r="AF993" s="411">
        <f t="shared" ref="AF993" si="2950">AF992</f>
        <v>0</v>
      </c>
      <c r="AG993" s="411">
        <f t="shared" ref="AG993" si="2951">AG992</f>
        <v>0</v>
      </c>
      <c r="AH993" s="411">
        <f t="shared" ref="AH993" si="2952">AH992</f>
        <v>0</v>
      </c>
      <c r="AI993" s="411">
        <f t="shared" ref="AI993" si="2953">AI992</f>
        <v>0</v>
      </c>
      <c r="AJ993" s="411">
        <f t="shared" ref="AJ993" si="2954">AJ992</f>
        <v>0</v>
      </c>
      <c r="AK993" s="411">
        <f t="shared" ref="AK993" si="2955">AK992</f>
        <v>0</v>
      </c>
      <c r="AL993" s="411">
        <f t="shared" ref="AL993" si="2956">AL992</f>
        <v>0</v>
      </c>
      <c r="AM993" s="311"/>
    </row>
    <row r="994" spans="1:40" ht="15" hidden="1" customHeight="1" outlineLevel="1">
      <c r="A994" s="532"/>
      <c r="B994" s="314"/>
      <c r="C994" s="312"/>
      <c r="D994" s="316"/>
      <c r="E994" s="316"/>
      <c r="F994" s="316"/>
      <c r="G994" s="316"/>
      <c r="H994" s="316"/>
      <c r="I994" s="316"/>
      <c r="J994" s="316"/>
      <c r="K994" s="316"/>
      <c r="L994" s="316"/>
      <c r="M994" s="316"/>
      <c r="N994" s="291"/>
      <c r="O994" s="316"/>
      <c r="P994" s="316"/>
      <c r="Q994" s="316"/>
      <c r="R994" s="316"/>
      <c r="S994" s="316"/>
      <c r="T994" s="316"/>
      <c r="U994" s="316"/>
      <c r="V994" s="316"/>
      <c r="W994" s="316"/>
      <c r="X994" s="316"/>
      <c r="Y994" s="416"/>
      <c r="Z994" s="417"/>
      <c r="AA994" s="416"/>
      <c r="AB994" s="416"/>
      <c r="AC994" s="416"/>
      <c r="AD994" s="416"/>
      <c r="AE994" s="416"/>
      <c r="AF994" s="416"/>
      <c r="AG994" s="416"/>
      <c r="AH994" s="416"/>
      <c r="AI994" s="416"/>
      <c r="AJ994" s="416"/>
      <c r="AK994" s="416"/>
      <c r="AL994" s="416"/>
      <c r="AM994" s="313"/>
    </row>
    <row r="995" spans="1:40" ht="15" hidden="1" customHeight="1" outlineLevel="1">
      <c r="A995" s="532"/>
      <c r="B995" s="288" t="s">
        <v>10</v>
      </c>
      <c r="C995" s="289"/>
      <c r="D995" s="289"/>
      <c r="E995" s="289"/>
      <c r="F995" s="289"/>
      <c r="G995" s="289"/>
      <c r="H995" s="289"/>
      <c r="I995" s="289"/>
      <c r="J995" s="289"/>
      <c r="K995" s="289"/>
      <c r="L995" s="289"/>
      <c r="M995" s="289"/>
      <c r="N995" s="290"/>
      <c r="O995" s="289"/>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40" ht="15" hidden="1" customHeight="1" outlineLevel="1">
      <c r="A996" s="532">
        <v>11</v>
      </c>
      <c r="B996" s="428" t="s">
        <v>104</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26"/>
      <c r="Z996" s="415"/>
      <c r="AA996" s="415"/>
      <c r="AB996" s="415"/>
      <c r="AC996" s="415"/>
      <c r="AD996" s="415"/>
      <c r="AE996" s="415"/>
      <c r="AF996" s="415"/>
      <c r="AG996" s="415"/>
      <c r="AH996" s="415"/>
      <c r="AI996" s="415"/>
      <c r="AJ996" s="415"/>
      <c r="AK996" s="415"/>
      <c r="AL996" s="415"/>
      <c r="AM996" s="296">
        <f>SUM(Y996:AL996)</f>
        <v>0</v>
      </c>
    </row>
    <row r="997" spans="1:40"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2957">Z996</f>
        <v>0</v>
      </c>
      <c r="AA997" s="411">
        <f t="shared" ref="AA997" si="2958">AA996</f>
        <v>0</v>
      </c>
      <c r="AB997" s="411">
        <f t="shared" ref="AB997" si="2959">AB996</f>
        <v>0</v>
      </c>
      <c r="AC997" s="411">
        <f t="shared" ref="AC997" si="2960">AC996</f>
        <v>0</v>
      </c>
      <c r="AD997" s="411">
        <f t="shared" ref="AD997" si="2961">AD996</f>
        <v>0</v>
      </c>
      <c r="AE997" s="411">
        <f t="shared" ref="AE997" si="2962">AE996</f>
        <v>0</v>
      </c>
      <c r="AF997" s="411">
        <f t="shared" ref="AF997" si="2963">AF996</f>
        <v>0</v>
      </c>
      <c r="AG997" s="411">
        <f t="shared" ref="AG997" si="2964">AG996</f>
        <v>0</v>
      </c>
      <c r="AH997" s="411">
        <f t="shared" ref="AH997" si="2965">AH996</f>
        <v>0</v>
      </c>
      <c r="AI997" s="411">
        <f t="shared" ref="AI997" si="2966">AI996</f>
        <v>0</v>
      </c>
      <c r="AJ997" s="411">
        <f t="shared" ref="AJ997" si="2967">AJ996</f>
        <v>0</v>
      </c>
      <c r="AK997" s="411">
        <f t="shared" ref="AK997" si="2968">AK996</f>
        <v>0</v>
      </c>
      <c r="AL997" s="411">
        <f t="shared" ref="AL997" si="2969">AL996</f>
        <v>0</v>
      </c>
      <c r="AM997" s="297"/>
    </row>
    <row r="998" spans="1:40" ht="15" hidden="1" customHeight="1" outlineLevel="1">
      <c r="A998" s="532"/>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21"/>
      <c r="AA998" s="421"/>
      <c r="AB998" s="421"/>
      <c r="AC998" s="421"/>
      <c r="AD998" s="421"/>
      <c r="AE998" s="421"/>
      <c r="AF998" s="421"/>
      <c r="AG998" s="421"/>
      <c r="AH998" s="421"/>
      <c r="AI998" s="421"/>
      <c r="AJ998" s="421"/>
      <c r="AK998" s="421"/>
      <c r="AL998" s="421"/>
      <c r="AM998" s="306"/>
    </row>
    <row r="999" spans="1:40" ht="28.5" hidden="1" customHeight="1" outlineLevel="1">
      <c r="A999" s="532">
        <v>12</v>
      </c>
      <c r="B999" s="428" t="s">
        <v>105</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0"/>
      <c r="Z999" s="415"/>
      <c r="AA999" s="415"/>
      <c r="AB999" s="415"/>
      <c r="AC999" s="415"/>
      <c r="AD999" s="415"/>
      <c r="AE999" s="415"/>
      <c r="AF999" s="415"/>
      <c r="AG999" s="415"/>
      <c r="AH999" s="415"/>
      <c r="AI999" s="415"/>
      <c r="AJ999" s="415"/>
      <c r="AK999" s="415"/>
      <c r="AL999" s="415"/>
      <c r="AM999" s="296">
        <f>SUM(Y999:AL999)</f>
        <v>0</v>
      </c>
    </row>
    <row r="1000" spans="1:40" ht="15" hidden="1" customHeight="1" outlineLevel="1">
      <c r="A1000" s="532"/>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970">Z999</f>
        <v>0</v>
      </c>
      <c r="AA1000" s="411">
        <f t="shared" ref="AA1000" si="2971">AA999</f>
        <v>0</v>
      </c>
      <c r="AB1000" s="411">
        <f t="shared" ref="AB1000" si="2972">AB999</f>
        <v>0</v>
      </c>
      <c r="AC1000" s="411">
        <f t="shared" ref="AC1000" si="2973">AC999</f>
        <v>0</v>
      </c>
      <c r="AD1000" s="411">
        <f t="shared" ref="AD1000" si="2974">AD999</f>
        <v>0</v>
      </c>
      <c r="AE1000" s="411">
        <f t="shared" ref="AE1000" si="2975">AE999</f>
        <v>0</v>
      </c>
      <c r="AF1000" s="411">
        <f t="shared" ref="AF1000" si="2976">AF999</f>
        <v>0</v>
      </c>
      <c r="AG1000" s="411">
        <f t="shared" ref="AG1000" si="2977">AG999</f>
        <v>0</v>
      </c>
      <c r="AH1000" s="411">
        <f t="shared" ref="AH1000" si="2978">AH999</f>
        <v>0</v>
      </c>
      <c r="AI1000" s="411">
        <f t="shared" ref="AI1000" si="2979">AI999</f>
        <v>0</v>
      </c>
      <c r="AJ1000" s="411">
        <f t="shared" ref="AJ1000" si="2980">AJ999</f>
        <v>0</v>
      </c>
      <c r="AK1000" s="411">
        <f t="shared" ref="AK1000" si="2981">AK999</f>
        <v>0</v>
      </c>
      <c r="AL1000" s="411">
        <f t="shared" ref="AL1000" si="2982">AL999</f>
        <v>0</v>
      </c>
      <c r="AM1000" s="297"/>
    </row>
    <row r="1001" spans="1:40" ht="15" hidden="1" customHeight="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22"/>
      <c r="Z1001" s="422"/>
      <c r="AA1001" s="412"/>
      <c r="AB1001" s="412"/>
      <c r="AC1001" s="412"/>
      <c r="AD1001" s="412"/>
      <c r="AE1001" s="412"/>
      <c r="AF1001" s="412"/>
      <c r="AG1001" s="412"/>
      <c r="AH1001" s="412"/>
      <c r="AI1001" s="412"/>
      <c r="AJ1001" s="412"/>
      <c r="AK1001" s="412"/>
      <c r="AL1001" s="412"/>
      <c r="AM1001" s="306"/>
    </row>
    <row r="1002" spans="1:40" ht="15" hidden="1" customHeight="1" outlineLevel="1">
      <c r="A1002" s="532">
        <v>13</v>
      </c>
      <c r="B1002" s="428" t="s">
        <v>106</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0"/>
      <c r="Z1002" s="415"/>
      <c r="AA1002" s="415"/>
      <c r="AB1002" s="415"/>
      <c r="AC1002" s="415"/>
      <c r="AD1002" s="415"/>
      <c r="AE1002" s="415"/>
      <c r="AF1002" s="415"/>
      <c r="AG1002" s="415"/>
      <c r="AH1002" s="415"/>
      <c r="AI1002" s="415"/>
      <c r="AJ1002" s="415"/>
      <c r="AK1002" s="415"/>
      <c r="AL1002" s="415"/>
      <c r="AM1002" s="296">
        <f>SUM(Y1002:AL1002)</f>
        <v>0</v>
      </c>
    </row>
    <row r="1003" spans="1:40" ht="15" hidden="1" customHeight="1" outlineLevel="1">
      <c r="A1003" s="532"/>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983">Z1002</f>
        <v>0</v>
      </c>
      <c r="AA1003" s="411">
        <f t="shared" ref="AA1003" si="2984">AA1002</f>
        <v>0</v>
      </c>
      <c r="AB1003" s="411">
        <f t="shared" ref="AB1003" si="2985">AB1002</f>
        <v>0</v>
      </c>
      <c r="AC1003" s="411">
        <f t="shared" ref="AC1003" si="2986">AC1002</f>
        <v>0</v>
      </c>
      <c r="AD1003" s="411">
        <f t="shared" ref="AD1003" si="2987">AD1002</f>
        <v>0</v>
      </c>
      <c r="AE1003" s="411">
        <f t="shared" ref="AE1003" si="2988">AE1002</f>
        <v>0</v>
      </c>
      <c r="AF1003" s="411">
        <f t="shared" ref="AF1003" si="2989">AF1002</f>
        <v>0</v>
      </c>
      <c r="AG1003" s="411">
        <f t="shared" ref="AG1003" si="2990">AG1002</f>
        <v>0</v>
      </c>
      <c r="AH1003" s="411">
        <f t="shared" ref="AH1003" si="2991">AH1002</f>
        <v>0</v>
      </c>
      <c r="AI1003" s="411">
        <f t="shared" ref="AI1003" si="2992">AI1002</f>
        <v>0</v>
      </c>
      <c r="AJ1003" s="411">
        <f t="shared" ref="AJ1003" si="2993">AJ1002</f>
        <v>0</v>
      </c>
      <c r="AK1003" s="411">
        <f t="shared" ref="AK1003" si="2994">AK1002</f>
        <v>0</v>
      </c>
      <c r="AL1003" s="411">
        <f t="shared" ref="AL1003" si="2995">AL1002</f>
        <v>0</v>
      </c>
      <c r="AM1003" s="306"/>
    </row>
    <row r="1004" spans="1:40" ht="15" hidden="1" customHeight="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ht="15" hidden="1" customHeight="1" outlineLevel="1">
      <c r="A1005" s="532"/>
      <c r="B1005" s="288" t="s">
        <v>107</v>
      </c>
      <c r="C1005" s="289"/>
      <c r="D1005" s="290"/>
      <c r="E1005" s="290"/>
      <c r="F1005" s="290"/>
      <c r="G1005" s="290"/>
      <c r="H1005" s="290"/>
      <c r="I1005" s="290"/>
      <c r="J1005" s="290"/>
      <c r="K1005" s="290"/>
      <c r="L1005" s="290"/>
      <c r="M1005" s="290"/>
      <c r="N1005" s="290"/>
      <c r="O1005" s="290"/>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customHeight="1" outlineLevel="1">
      <c r="A1006" s="532">
        <v>14</v>
      </c>
      <c r="B1006" s="315" t="s">
        <v>108</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10"/>
      <c r="Z1006" s="410"/>
      <c r="AA1006" s="410"/>
      <c r="AB1006" s="410"/>
      <c r="AC1006" s="410"/>
      <c r="AD1006" s="410"/>
      <c r="AE1006" s="410"/>
      <c r="AF1006" s="410"/>
      <c r="AG1006" s="410"/>
      <c r="AH1006" s="410"/>
      <c r="AI1006" s="410"/>
      <c r="AJ1006" s="410"/>
      <c r="AK1006" s="410"/>
      <c r="AL1006" s="410"/>
      <c r="AM1006" s="296">
        <f>SUM(Y1006:AL1006)</f>
        <v>0</v>
      </c>
    </row>
    <row r="1007" spans="1:40" ht="15" hidden="1" customHeight="1" outlineLevel="1">
      <c r="A1007" s="532"/>
      <c r="B1007" s="294" t="s">
        <v>346</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 si="2996">Z1006</f>
        <v>0</v>
      </c>
      <c r="AA1007" s="411">
        <f t="shared" ref="AA1007" si="2997">AA1006</f>
        <v>0</v>
      </c>
      <c r="AB1007" s="411">
        <f t="shared" ref="AB1007" si="2998">AB1006</f>
        <v>0</v>
      </c>
      <c r="AC1007" s="411">
        <f t="shared" ref="AC1007" si="2999">AC1006</f>
        <v>0</v>
      </c>
      <c r="AD1007" s="411">
        <f t="shared" ref="AD1007" si="3000">AD1006</f>
        <v>0</v>
      </c>
      <c r="AE1007" s="411">
        <f t="shared" ref="AE1007" si="3001">AE1006</f>
        <v>0</v>
      </c>
      <c r="AF1007" s="411">
        <f t="shared" ref="AF1007" si="3002">AF1006</f>
        <v>0</v>
      </c>
      <c r="AG1007" s="411">
        <f t="shared" ref="AG1007" si="3003">AG1006</f>
        <v>0</v>
      </c>
      <c r="AH1007" s="411">
        <f t="shared" ref="AH1007" si="3004">AH1006</f>
        <v>0</v>
      </c>
      <c r="AI1007" s="411">
        <f t="shared" ref="AI1007" si="3005">AI1006</f>
        <v>0</v>
      </c>
      <c r="AJ1007" s="411">
        <f t="shared" ref="AJ1007" si="3006">AJ1006</f>
        <v>0</v>
      </c>
      <c r="AK1007" s="411">
        <f t="shared" ref="AK1007" si="3007">AK1006</f>
        <v>0</v>
      </c>
      <c r="AL1007" s="411">
        <f t="shared" ref="AL1007" si="3008">AL1006</f>
        <v>0</v>
      </c>
      <c r="AM1007" s="297"/>
    </row>
    <row r="1008" spans="1:40" ht="15" hidden="1" customHeight="1" outlineLevel="1">
      <c r="A1008" s="532"/>
      <c r="B1008" s="315"/>
      <c r="C1008" s="305"/>
      <c r="D1008" s="291"/>
      <c r="E1008" s="291"/>
      <c r="F1008" s="291"/>
      <c r="G1008" s="291"/>
      <c r="H1008" s="291"/>
      <c r="I1008" s="291"/>
      <c r="J1008" s="291"/>
      <c r="K1008" s="291"/>
      <c r="L1008" s="291"/>
      <c r="M1008" s="291"/>
      <c r="N1008" s="468"/>
      <c r="O1008" s="291"/>
      <c r="P1008" s="291"/>
      <c r="Q1008" s="291"/>
      <c r="R1008" s="291"/>
      <c r="S1008" s="291"/>
      <c r="T1008" s="291"/>
      <c r="U1008" s="291"/>
      <c r="V1008" s="291"/>
      <c r="W1008" s="291"/>
      <c r="X1008" s="291"/>
      <c r="Y1008" s="412"/>
      <c r="Z1008" s="412"/>
      <c r="AA1008" s="412"/>
      <c r="AB1008" s="412"/>
      <c r="AC1008" s="412"/>
      <c r="AD1008" s="412"/>
      <c r="AE1008" s="412"/>
      <c r="AF1008" s="412"/>
      <c r="AG1008" s="412"/>
      <c r="AH1008" s="412"/>
      <c r="AI1008" s="412"/>
      <c r="AJ1008" s="412"/>
      <c r="AK1008" s="412"/>
      <c r="AL1008" s="412"/>
      <c r="AM1008" s="301"/>
      <c r="AN1008" s="630"/>
    </row>
    <row r="1009" spans="1:40" s="309" customFormat="1" ht="15.6" hidden="1" outlineLevel="1">
      <c r="A1009" s="532"/>
      <c r="B1009" s="288" t="s">
        <v>489</v>
      </c>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12"/>
      <c r="AA1009" s="412"/>
      <c r="AB1009" s="412"/>
      <c r="AC1009" s="412"/>
      <c r="AD1009" s="412"/>
      <c r="AE1009" s="416"/>
      <c r="AF1009" s="416"/>
      <c r="AG1009" s="416"/>
      <c r="AH1009" s="416"/>
      <c r="AI1009" s="416"/>
      <c r="AJ1009" s="416"/>
      <c r="AK1009" s="416"/>
      <c r="AL1009" s="416"/>
      <c r="AM1009" s="517"/>
      <c r="AN1009" s="631"/>
    </row>
    <row r="1010" spans="1:40" ht="15" hidden="1" outlineLevel="1">
      <c r="A1010" s="532">
        <v>15</v>
      </c>
      <c r="B1010" s="294" t="s">
        <v>494</v>
      </c>
      <c r="C1010" s="291" t="s">
        <v>25</v>
      </c>
      <c r="D1010" s="295"/>
      <c r="E1010" s="295"/>
      <c r="F1010" s="295"/>
      <c r="G1010" s="295"/>
      <c r="H1010" s="295"/>
      <c r="I1010" s="295"/>
      <c r="J1010" s="295"/>
      <c r="K1010" s="295"/>
      <c r="L1010" s="295"/>
      <c r="M1010" s="295"/>
      <c r="N1010" s="295">
        <v>0</v>
      </c>
      <c r="O1010" s="295"/>
      <c r="P1010" s="295"/>
      <c r="Q1010" s="295"/>
      <c r="R1010" s="295"/>
      <c r="S1010" s="295"/>
      <c r="T1010" s="295"/>
      <c r="U1010" s="295"/>
      <c r="V1010" s="295"/>
      <c r="W1010" s="295"/>
      <c r="X1010" s="295"/>
      <c r="Y1010" s="410"/>
      <c r="Z1010" s="410"/>
      <c r="AA1010" s="410"/>
      <c r="AB1010" s="410"/>
      <c r="AC1010" s="410"/>
      <c r="AD1010" s="410"/>
      <c r="AE1010" s="410"/>
      <c r="AF1010" s="410"/>
      <c r="AG1010" s="410"/>
      <c r="AH1010" s="410"/>
      <c r="AI1010" s="410"/>
      <c r="AJ1010" s="410"/>
      <c r="AK1010" s="410"/>
      <c r="AL1010" s="410"/>
      <c r="AM1010" s="632">
        <f>SUM(Y1010:AL1010)</f>
        <v>0</v>
      </c>
      <c r="AN1010" s="630"/>
    </row>
    <row r="1011" spans="1:40" ht="15" hidden="1" outlineLevel="1">
      <c r="A1011" s="532"/>
      <c r="B1011" s="294" t="s">
        <v>342</v>
      </c>
      <c r="C1011" s="291" t="s">
        <v>163</v>
      </c>
      <c r="D1011" s="295"/>
      <c r="E1011" s="295"/>
      <c r="F1011" s="295"/>
      <c r="G1011" s="295"/>
      <c r="H1011" s="295"/>
      <c r="I1011" s="295"/>
      <c r="J1011" s="295"/>
      <c r="K1011" s="295"/>
      <c r="L1011" s="295"/>
      <c r="M1011" s="295"/>
      <c r="N1011" s="295">
        <f>N1010</f>
        <v>0</v>
      </c>
      <c r="O1011" s="295"/>
      <c r="P1011" s="295"/>
      <c r="Q1011" s="295"/>
      <c r="R1011" s="295"/>
      <c r="S1011" s="295"/>
      <c r="T1011" s="295"/>
      <c r="U1011" s="295"/>
      <c r="V1011" s="295"/>
      <c r="W1011" s="295"/>
      <c r="X1011" s="295"/>
      <c r="Y1011" s="411">
        <f>Y1010</f>
        <v>0</v>
      </c>
      <c r="Z1011" s="411">
        <f>Z1010</f>
        <v>0</v>
      </c>
      <c r="AA1011" s="411">
        <f t="shared" ref="AA1011:AL1011" si="3009">AA1010</f>
        <v>0</v>
      </c>
      <c r="AB1011" s="411">
        <f t="shared" si="3009"/>
        <v>0</v>
      </c>
      <c r="AC1011" s="411">
        <f t="shared" si="3009"/>
        <v>0</v>
      </c>
      <c r="AD1011" s="411">
        <f>AD1010</f>
        <v>0</v>
      </c>
      <c r="AE1011" s="411">
        <f t="shared" si="3009"/>
        <v>0</v>
      </c>
      <c r="AF1011" s="411">
        <f t="shared" si="3009"/>
        <v>0</v>
      </c>
      <c r="AG1011" s="411">
        <f t="shared" si="3009"/>
        <v>0</v>
      </c>
      <c r="AH1011" s="411">
        <f t="shared" si="3009"/>
        <v>0</v>
      </c>
      <c r="AI1011" s="411">
        <f t="shared" si="3009"/>
        <v>0</v>
      </c>
      <c r="AJ1011" s="411">
        <f t="shared" si="3009"/>
        <v>0</v>
      </c>
      <c r="AK1011" s="411">
        <f t="shared" si="3009"/>
        <v>0</v>
      </c>
      <c r="AL1011" s="411">
        <f t="shared" si="3009"/>
        <v>0</v>
      </c>
      <c r="AM1011" s="297"/>
    </row>
    <row r="1012" spans="1:40" ht="15" hidden="1" outlineLevel="1">
      <c r="A1012" s="532"/>
      <c r="B1012" s="315"/>
      <c r="C1012" s="305"/>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12"/>
      <c r="Z1012" s="412"/>
      <c r="AA1012" s="412"/>
      <c r="AB1012" s="412"/>
      <c r="AC1012" s="412"/>
      <c r="AD1012" s="412"/>
      <c r="AE1012" s="412"/>
      <c r="AF1012" s="412"/>
      <c r="AG1012" s="412"/>
      <c r="AH1012" s="412"/>
      <c r="AI1012" s="412"/>
      <c r="AJ1012" s="412"/>
      <c r="AK1012" s="412"/>
      <c r="AL1012" s="412"/>
      <c r="AM1012" s="306"/>
    </row>
    <row r="1013" spans="1:40" s="283" customFormat="1" ht="15" hidden="1" outlineLevel="1">
      <c r="A1013" s="532">
        <v>16</v>
      </c>
      <c r="B1013" s="324" t="s">
        <v>490</v>
      </c>
      <c r="C1013" s="291" t="s">
        <v>25</v>
      </c>
      <c r="D1013" s="295"/>
      <c r="E1013" s="295"/>
      <c r="F1013" s="295"/>
      <c r="G1013" s="295"/>
      <c r="H1013" s="295"/>
      <c r="I1013" s="295"/>
      <c r="J1013" s="295"/>
      <c r="K1013" s="295"/>
      <c r="L1013" s="295"/>
      <c r="M1013" s="295"/>
      <c r="N1013" s="295">
        <v>0</v>
      </c>
      <c r="O1013" s="295"/>
      <c r="P1013" s="295"/>
      <c r="Q1013" s="295"/>
      <c r="R1013" s="295"/>
      <c r="S1013" s="295"/>
      <c r="T1013" s="295"/>
      <c r="U1013" s="295"/>
      <c r="V1013" s="295"/>
      <c r="W1013" s="295"/>
      <c r="X1013" s="295"/>
      <c r="Y1013" s="410"/>
      <c r="Z1013" s="410"/>
      <c r="AA1013" s="410"/>
      <c r="AB1013" s="410"/>
      <c r="AC1013" s="410"/>
      <c r="AD1013" s="410"/>
      <c r="AE1013" s="410"/>
      <c r="AF1013" s="410"/>
      <c r="AG1013" s="410"/>
      <c r="AH1013" s="410"/>
      <c r="AI1013" s="410"/>
      <c r="AJ1013" s="410"/>
      <c r="AK1013" s="410"/>
      <c r="AL1013" s="410"/>
      <c r="AM1013" s="296">
        <f>SUM(Y1013:AL1013)</f>
        <v>0</v>
      </c>
    </row>
    <row r="1014" spans="1:40" s="283" customFormat="1" ht="15" hidden="1" outlineLevel="1">
      <c r="A1014" s="532"/>
      <c r="B1014" s="294" t="s">
        <v>342</v>
      </c>
      <c r="C1014" s="291" t="s">
        <v>163</v>
      </c>
      <c r="D1014" s="295"/>
      <c r="E1014" s="295"/>
      <c r="F1014" s="295"/>
      <c r="G1014" s="295"/>
      <c r="H1014" s="295"/>
      <c r="I1014" s="295"/>
      <c r="J1014" s="295"/>
      <c r="K1014" s="295"/>
      <c r="L1014" s="295"/>
      <c r="M1014" s="295"/>
      <c r="N1014" s="295">
        <f>N1013</f>
        <v>0</v>
      </c>
      <c r="O1014" s="295"/>
      <c r="P1014" s="295"/>
      <c r="Q1014" s="295"/>
      <c r="R1014" s="295"/>
      <c r="S1014" s="295"/>
      <c r="T1014" s="295"/>
      <c r="U1014" s="295"/>
      <c r="V1014" s="295"/>
      <c r="W1014" s="295"/>
      <c r="X1014" s="295"/>
      <c r="Y1014" s="411">
        <f>Y1013</f>
        <v>0</v>
      </c>
      <c r="Z1014" s="411">
        <f t="shared" ref="Z1014:AK1014" si="3010">Z1013</f>
        <v>0</v>
      </c>
      <c r="AA1014" s="411">
        <f t="shared" si="3010"/>
        <v>0</v>
      </c>
      <c r="AB1014" s="411">
        <f t="shared" si="3010"/>
        <v>0</v>
      </c>
      <c r="AC1014" s="411">
        <f t="shared" si="3010"/>
        <v>0</v>
      </c>
      <c r="AD1014" s="411">
        <f t="shared" si="3010"/>
        <v>0</v>
      </c>
      <c r="AE1014" s="411">
        <f t="shared" si="3010"/>
        <v>0</v>
      </c>
      <c r="AF1014" s="411">
        <f t="shared" si="3010"/>
        <v>0</v>
      </c>
      <c r="AG1014" s="411">
        <f t="shared" si="3010"/>
        <v>0</v>
      </c>
      <c r="AH1014" s="411">
        <f t="shared" si="3010"/>
        <v>0</v>
      </c>
      <c r="AI1014" s="411">
        <f t="shared" si="3010"/>
        <v>0</v>
      </c>
      <c r="AJ1014" s="411">
        <f t="shared" si="3010"/>
        <v>0</v>
      </c>
      <c r="AK1014" s="411">
        <f t="shared" si="3010"/>
        <v>0</v>
      </c>
      <c r="AL1014" s="411">
        <f>AL1013</f>
        <v>0</v>
      </c>
      <c r="AM1014" s="297"/>
    </row>
    <row r="1015" spans="1:40" s="283" customFormat="1" ht="15" hidden="1" outlineLevel="1">
      <c r="A1015" s="532"/>
      <c r="B1015" s="324"/>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6"/>
      <c r="AF1015" s="416"/>
      <c r="AG1015" s="416"/>
      <c r="AH1015" s="416"/>
      <c r="AI1015" s="416"/>
      <c r="AJ1015" s="416"/>
      <c r="AK1015" s="416"/>
      <c r="AL1015" s="416"/>
      <c r="AM1015" s="313"/>
    </row>
    <row r="1016" spans="1:40" ht="15.6" hidden="1" outlineLevel="1">
      <c r="A1016" s="532"/>
      <c r="B1016" s="519" t="s">
        <v>495</v>
      </c>
      <c r="C1016" s="320"/>
      <c r="D1016" s="290"/>
      <c r="E1016" s="289"/>
      <c r="F1016" s="289"/>
      <c r="G1016" s="289"/>
      <c r="H1016" s="289"/>
      <c r="I1016" s="289"/>
      <c r="J1016" s="289"/>
      <c r="K1016" s="289"/>
      <c r="L1016" s="289"/>
      <c r="M1016" s="289"/>
      <c r="N1016" s="290"/>
      <c r="O1016" s="289"/>
      <c r="P1016" s="289"/>
      <c r="Q1016" s="289"/>
      <c r="R1016" s="289"/>
      <c r="S1016" s="289"/>
      <c r="T1016" s="289"/>
      <c r="U1016" s="289"/>
      <c r="V1016" s="289"/>
      <c r="W1016" s="289"/>
      <c r="X1016" s="289"/>
      <c r="Y1016" s="414"/>
      <c r="Z1016" s="414"/>
      <c r="AA1016" s="414"/>
      <c r="AB1016" s="414"/>
      <c r="AC1016" s="414"/>
      <c r="AD1016" s="414"/>
      <c r="AE1016" s="414"/>
      <c r="AF1016" s="414"/>
      <c r="AG1016" s="414"/>
      <c r="AH1016" s="414"/>
      <c r="AI1016" s="414"/>
      <c r="AJ1016" s="414"/>
      <c r="AK1016" s="414"/>
      <c r="AL1016" s="414"/>
      <c r="AM1016" s="292"/>
    </row>
    <row r="1017" spans="1:40" ht="15" hidden="1" outlineLevel="1">
      <c r="A1017" s="532">
        <v>17</v>
      </c>
      <c r="B1017" s="428" t="s">
        <v>112</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6"/>
      <c r="Z1017" s="410"/>
      <c r="AA1017" s="410"/>
      <c r="AB1017" s="410"/>
      <c r="AC1017" s="410"/>
      <c r="AD1017" s="410"/>
      <c r="AE1017" s="410"/>
      <c r="AF1017" s="415"/>
      <c r="AG1017" s="415"/>
      <c r="AH1017" s="415"/>
      <c r="AI1017" s="415"/>
      <c r="AJ1017" s="415"/>
      <c r="AK1017" s="415"/>
      <c r="AL1017" s="415"/>
      <c r="AM1017" s="296">
        <f>SUM(Y1017:AL1017)</f>
        <v>0</v>
      </c>
    </row>
    <row r="1018" spans="1:40" ht="15" hidden="1" outlineLevel="1">
      <c r="A1018" s="532"/>
      <c r="B1018" s="294" t="s">
        <v>342</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1">
        <f>Y1017</f>
        <v>0</v>
      </c>
      <c r="Z1018" s="411">
        <f t="shared" ref="Z1018:AL1018" si="3011">Z1017</f>
        <v>0</v>
      </c>
      <c r="AA1018" s="411">
        <f t="shared" si="3011"/>
        <v>0</v>
      </c>
      <c r="AB1018" s="411">
        <f t="shared" si="3011"/>
        <v>0</v>
      </c>
      <c r="AC1018" s="411">
        <f t="shared" si="3011"/>
        <v>0</v>
      </c>
      <c r="AD1018" s="411">
        <f t="shared" si="3011"/>
        <v>0</v>
      </c>
      <c r="AE1018" s="411">
        <f t="shared" si="3011"/>
        <v>0</v>
      </c>
      <c r="AF1018" s="411">
        <f t="shared" si="3011"/>
        <v>0</v>
      </c>
      <c r="AG1018" s="411">
        <f t="shared" si="3011"/>
        <v>0</v>
      </c>
      <c r="AH1018" s="411">
        <f t="shared" si="3011"/>
        <v>0</v>
      </c>
      <c r="AI1018" s="411">
        <f t="shared" si="3011"/>
        <v>0</v>
      </c>
      <c r="AJ1018" s="411">
        <f t="shared" si="3011"/>
        <v>0</v>
      </c>
      <c r="AK1018" s="411">
        <f t="shared" si="3011"/>
        <v>0</v>
      </c>
      <c r="AL1018" s="411">
        <f t="shared" si="3011"/>
        <v>0</v>
      </c>
      <c r="AM1018" s="306"/>
    </row>
    <row r="1019" spans="1:40" ht="15" hidden="1" outlineLevel="1">
      <c r="A1019" s="532"/>
      <c r="B1019" s="294"/>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40" ht="15" hidden="1" outlineLevel="1">
      <c r="A1020" s="532">
        <v>18</v>
      </c>
      <c r="B1020" s="428" t="s">
        <v>109</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6"/>
      <c r="Z1020" s="410"/>
      <c r="AA1020" s="410"/>
      <c r="AB1020" s="410"/>
      <c r="AC1020" s="410"/>
      <c r="AD1020" s="410"/>
      <c r="AE1020" s="410"/>
      <c r="AF1020" s="415"/>
      <c r="AG1020" s="415"/>
      <c r="AH1020" s="415"/>
      <c r="AI1020" s="415"/>
      <c r="AJ1020" s="415"/>
      <c r="AK1020" s="415"/>
      <c r="AL1020" s="415"/>
      <c r="AM1020" s="296">
        <f>SUM(Y1020:AL1020)</f>
        <v>0</v>
      </c>
    </row>
    <row r="1021" spans="1:40" ht="15" hidden="1" outlineLevel="1">
      <c r="A1021" s="532"/>
      <c r="B1021" s="294" t="s">
        <v>342</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1">
        <f>Y1020</f>
        <v>0</v>
      </c>
      <c r="Z1021" s="411">
        <f t="shared" ref="Z1021:AL1021" si="3012">Z1020</f>
        <v>0</v>
      </c>
      <c r="AA1021" s="411">
        <f t="shared" si="3012"/>
        <v>0</v>
      </c>
      <c r="AB1021" s="411">
        <f t="shared" si="3012"/>
        <v>0</v>
      </c>
      <c r="AC1021" s="411">
        <f t="shared" si="3012"/>
        <v>0</v>
      </c>
      <c r="AD1021" s="411">
        <f t="shared" si="3012"/>
        <v>0</v>
      </c>
      <c r="AE1021" s="411">
        <f t="shared" si="3012"/>
        <v>0</v>
      </c>
      <c r="AF1021" s="411">
        <f t="shared" si="3012"/>
        <v>0</v>
      </c>
      <c r="AG1021" s="411">
        <f t="shared" si="3012"/>
        <v>0</v>
      </c>
      <c r="AH1021" s="411">
        <f t="shared" si="3012"/>
        <v>0</v>
      </c>
      <c r="AI1021" s="411">
        <f t="shared" si="3012"/>
        <v>0</v>
      </c>
      <c r="AJ1021" s="411">
        <f t="shared" si="3012"/>
        <v>0</v>
      </c>
      <c r="AK1021" s="411">
        <f t="shared" si="3012"/>
        <v>0</v>
      </c>
      <c r="AL1021" s="411">
        <f t="shared" si="3012"/>
        <v>0</v>
      </c>
      <c r="AM1021" s="306"/>
    </row>
    <row r="1022" spans="1:40" ht="15" hidden="1" outlineLevel="1">
      <c r="A1022" s="532"/>
      <c r="B1022" s="322"/>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3"/>
      <c r="Z1022" s="424"/>
      <c r="AA1022" s="424"/>
      <c r="AB1022" s="424"/>
      <c r="AC1022" s="424"/>
      <c r="AD1022" s="424"/>
      <c r="AE1022" s="424"/>
      <c r="AF1022" s="424"/>
      <c r="AG1022" s="424"/>
      <c r="AH1022" s="424"/>
      <c r="AI1022" s="424"/>
      <c r="AJ1022" s="424"/>
      <c r="AK1022" s="424"/>
      <c r="AL1022" s="424"/>
      <c r="AM1022" s="297"/>
    </row>
    <row r="1023" spans="1:40" ht="15" hidden="1" outlineLevel="1">
      <c r="A1023" s="532">
        <v>19</v>
      </c>
      <c r="B1023" s="428" t="s">
        <v>111</v>
      </c>
      <c r="C1023" s="291" t="s">
        <v>25</v>
      </c>
      <c r="D1023" s="295"/>
      <c r="E1023" s="295"/>
      <c r="F1023" s="295"/>
      <c r="G1023" s="295"/>
      <c r="H1023" s="295"/>
      <c r="I1023" s="295"/>
      <c r="J1023" s="295"/>
      <c r="K1023" s="295"/>
      <c r="L1023" s="295"/>
      <c r="M1023" s="295"/>
      <c r="N1023" s="295">
        <v>12</v>
      </c>
      <c r="O1023" s="295"/>
      <c r="P1023" s="295"/>
      <c r="Q1023" s="295"/>
      <c r="R1023" s="295"/>
      <c r="S1023" s="295"/>
      <c r="T1023" s="295"/>
      <c r="U1023" s="295"/>
      <c r="V1023" s="295"/>
      <c r="W1023" s="295"/>
      <c r="X1023" s="295"/>
      <c r="Y1023" s="426"/>
      <c r="Z1023" s="410"/>
      <c r="AA1023" s="410"/>
      <c r="AB1023" s="410"/>
      <c r="AC1023" s="410"/>
      <c r="AD1023" s="410"/>
      <c r="AE1023" s="410"/>
      <c r="AF1023" s="415"/>
      <c r="AG1023" s="415"/>
      <c r="AH1023" s="415"/>
      <c r="AI1023" s="415"/>
      <c r="AJ1023" s="415"/>
      <c r="AK1023" s="415"/>
      <c r="AL1023" s="415"/>
      <c r="AM1023" s="296">
        <f>SUM(Y1023:AL1023)</f>
        <v>0</v>
      </c>
    </row>
    <row r="1024" spans="1:40" ht="15" hidden="1" outlineLevel="1">
      <c r="A1024" s="532"/>
      <c r="B1024" s="294" t="s">
        <v>342</v>
      </c>
      <c r="C1024" s="291" t="s">
        <v>163</v>
      </c>
      <c r="D1024" s="295"/>
      <c r="E1024" s="295"/>
      <c r="F1024" s="295"/>
      <c r="G1024" s="295"/>
      <c r="H1024" s="295"/>
      <c r="I1024" s="295"/>
      <c r="J1024" s="295"/>
      <c r="K1024" s="295"/>
      <c r="L1024" s="295"/>
      <c r="M1024" s="295"/>
      <c r="N1024" s="295">
        <f>N1023</f>
        <v>12</v>
      </c>
      <c r="O1024" s="295"/>
      <c r="P1024" s="295"/>
      <c r="Q1024" s="295"/>
      <c r="R1024" s="295"/>
      <c r="S1024" s="295"/>
      <c r="T1024" s="295"/>
      <c r="U1024" s="295"/>
      <c r="V1024" s="295"/>
      <c r="W1024" s="295"/>
      <c r="X1024" s="295"/>
      <c r="Y1024" s="411">
        <f>Y1023</f>
        <v>0</v>
      </c>
      <c r="Z1024" s="411">
        <f t="shared" ref="Z1024:AL1024" si="3013">Z1023</f>
        <v>0</v>
      </c>
      <c r="AA1024" s="411">
        <f t="shared" si="3013"/>
        <v>0</v>
      </c>
      <c r="AB1024" s="411">
        <f t="shared" si="3013"/>
        <v>0</v>
      </c>
      <c r="AC1024" s="411">
        <f t="shared" si="3013"/>
        <v>0</v>
      </c>
      <c r="AD1024" s="411">
        <f t="shared" si="3013"/>
        <v>0</v>
      </c>
      <c r="AE1024" s="411">
        <f t="shared" si="3013"/>
        <v>0</v>
      </c>
      <c r="AF1024" s="411">
        <f t="shared" si="3013"/>
        <v>0</v>
      </c>
      <c r="AG1024" s="411">
        <f t="shared" si="3013"/>
        <v>0</v>
      </c>
      <c r="AH1024" s="411">
        <f t="shared" si="3013"/>
        <v>0</v>
      </c>
      <c r="AI1024" s="411">
        <f t="shared" si="3013"/>
        <v>0</v>
      </c>
      <c r="AJ1024" s="411">
        <f t="shared" si="3013"/>
        <v>0</v>
      </c>
      <c r="AK1024" s="411">
        <f t="shared" si="3013"/>
        <v>0</v>
      </c>
      <c r="AL1024" s="411">
        <f t="shared" si="3013"/>
        <v>0</v>
      </c>
      <c r="AM1024" s="297"/>
    </row>
    <row r="1025" spans="1:39" ht="15" hidden="1" outlineLevel="1">
      <c r="A1025" s="532"/>
      <c r="B1025" s="322"/>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2"/>
      <c r="AF1025" s="412"/>
      <c r="AG1025" s="412"/>
      <c r="AH1025" s="412"/>
      <c r="AI1025" s="412"/>
      <c r="AJ1025" s="412"/>
      <c r="AK1025" s="412"/>
      <c r="AL1025" s="412"/>
      <c r="AM1025" s="306"/>
    </row>
    <row r="1026" spans="1:39" ht="15" hidden="1" outlineLevel="1">
      <c r="A1026" s="532">
        <v>20</v>
      </c>
      <c r="B1026" s="428" t="s">
        <v>110</v>
      </c>
      <c r="C1026" s="291" t="s">
        <v>25</v>
      </c>
      <c r="D1026" s="295"/>
      <c r="E1026" s="295"/>
      <c r="F1026" s="295"/>
      <c r="G1026" s="295"/>
      <c r="H1026" s="295"/>
      <c r="I1026" s="295"/>
      <c r="J1026" s="295"/>
      <c r="K1026" s="295"/>
      <c r="L1026" s="295"/>
      <c r="M1026" s="295"/>
      <c r="N1026" s="295">
        <v>12</v>
      </c>
      <c r="O1026" s="295"/>
      <c r="P1026" s="295"/>
      <c r="Q1026" s="295"/>
      <c r="R1026" s="295"/>
      <c r="S1026" s="295"/>
      <c r="T1026" s="295"/>
      <c r="U1026" s="295"/>
      <c r="V1026" s="295"/>
      <c r="W1026" s="295"/>
      <c r="X1026" s="295"/>
      <c r="Y1026" s="426"/>
      <c r="Z1026" s="410"/>
      <c r="AA1026" s="410"/>
      <c r="AB1026" s="410"/>
      <c r="AC1026" s="410"/>
      <c r="AD1026" s="410"/>
      <c r="AE1026" s="410"/>
      <c r="AF1026" s="415"/>
      <c r="AG1026" s="415"/>
      <c r="AH1026" s="415"/>
      <c r="AI1026" s="415"/>
      <c r="AJ1026" s="415"/>
      <c r="AK1026" s="415"/>
      <c r="AL1026" s="415"/>
      <c r="AM1026" s="296">
        <f>SUM(Y1026:AL1026)</f>
        <v>0</v>
      </c>
    </row>
    <row r="1027" spans="1:39" ht="15" hidden="1" outlineLevel="1">
      <c r="A1027" s="532"/>
      <c r="B1027" s="294" t="s">
        <v>342</v>
      </c>
      <c r="C1027" s="291" t="s">
        <v>163</v>
      </c>
      <c r="D1027" s="295"/>
      <c r="E1027" s="295"/>
      <c r="F1027" s="295"/>
      <c r="G1027" s="295"/>
      <c r="H1027" s="295"/>
      <c r="I1027" s="295"/>
      <c r="J1027" s="295"/>
      <c r="K1027" s="295"/>
      <c r="L1027" s="295"/>
      <c r="M1027" s="295"/>
      <c r="N1027" s="295">
        <f>N1026</f>
        <v>12</v>
      </c>
      <c r="O1027" s="295"/>
      <c r="P1027" s="295"/>
      <c r="Q1027" s="295"/>
      <c r="R1027" s="295"/>
      <c r="S1027" s="295"/>
      <c r="T1027" s="295"/>
      <c r="U1027" s="295"/>
      <c r="V1027" s="295"/>
      <c r="W1027" s="295"/>
      <c r="X1027" s="295"/>
      <c r="Y1027" s="411">
        <f t="shared" ref="Y1027:AL1027" si="3014">Y1026</f>
        <v>0</v>
      </c>
      <c r="Z1027" s="411">
        <f t="shared" si="3014"/>
        <v>0</v>
      </c>
      <c r="AA1027" s="411">
        <f t="shared" si="3014"/>
        <v>0</v>
      </c>
      <c r="AB1027" s="411">
        <f t="shared" si="3014"/>
        <v>0</v>
      </c>
      <c r="AC1027" s="411">
        <f t="shared" si="3014"/>
        <v>0</v>
      </c>
      <c r="AD1027" s="411">
        <f t="shared" si="3014"/>
        <v>0</v>
      </c>
      <c r="AE1027" s="411">
        <f t="shared" si="3014"/>
        <v>0</v>
      </c>
      <c r="AF1027" s="411">
        <f t="shared" si="3014"/>
        <v>0</v>
      </c>
      <c r="AG1027" s="411">
        <f t="shared" si="3014"/>
        <v>0</v>
      </c>
      <c r="AH1027" s="411">
        <f t="shared" si="3014"/>
        <v>0</v>
      </c>
      <c r="AI1027" s="411">
        <f t="shared" si="3014"/>
        <v>0</v>
      </c>
      <c r="AJ1027" s="411">
        <f t="shared" si="3014"/>
        <v>0</v>
      </c>
      <c r="AK1027" s="411">
        <f t="shared" si="3014"/>
        <v>0</v>
      </c>
      <c r="AL1027" s="411">
        <f t="shared" si="3014"/>
        <v>0</v>
      </c>
      <c r="AM1027" s="306"/>
    </row>
    <row r="1028" spans="1:39" ht="15.6" hidden="1" outlineLevel="1">
      <c r="A1028" s="532"/>
      <c r="B1028" s="323"/>
      <c r="C1028" s="300"/>
      <c r="D1028" s="291"/>
      <c r="E1028" s="291"/>
      <c r="F1028" s="291"/>
      <c r="G1028" s="291"/>
      <c r="H1028" s="291"/>
      <c r="I1028" s="291"/>
      <c r="J1028" s="291"/>
      <c r="K1028" s="291"/>
      <c r="L1028" s="291"/>
      <c r="M1028" s="291"/>
      <c r="N1028" s="300"/>
      <c r="O1028" s="291"/>
      <c r="P1028" s="291"/>
      <c r="Q1028" s="291"/>
      <c r="R1028" s="291"/>
      <c r="S1028" s="291"/>
      <c r="T1028" s="291"/>
      <c r="U1028" s="291"/>
      <c r="V1028" s="291"/>
      <c r="W1028" s="291"/>
      <c r="X1028" s="291"/>
      <c r="Y1028" s="412"/>
      <c r="Z1028" s="412"/>
      <c r="AA1028" s="412"/>
      <c r="AB1028" s="412"/>
      <c r="AC1028" s="412"/>
      <c r="AD1028" s="412"/>
      <c r="AE1028" s="412"/>
      <c r="AF1028" s="412"/>
      <c r="AG1028" s="412"/>
      <c r="AH1028" s="412"/>
      <c r="AI1028" s="412"/>
      <c r="AJ1028" s="412"/>
      <c r="AK1028" s="412"/>
      <c r="AL1028" s="412"/>
      <c r="AM1028" s="306"/>
    </row>
    <row r="1029" spans="1:39" ht="15.6" hidden="1" outlineLevel="1">
      <c r="A1029" s="532"/>
      <c r="B1029" s="518" t="s">
        <v>502</v>
      </c>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6" hidden="1" outlineLevel="1">
      <c r="A1030" s="532"/>
      <c r="B1030" s="504" t="s">
        <v>498</v>
      </c>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2"/>
      <c r="Z1030" s="425"/>
      <c r="AA1030" s="425"/>
      <c r="AB1030" s="425"/>
      <c r="AC1030" s="425"/>
      <c r="AD1030" s="425"/>
      <c r="AE1030" s="425"/>
      <c r="AF1030" s="425"/>
      <c r="AG1030" s="425"/>
      <c r="AH1030" s="425"/>
      <c r="AI1030" s="425"/>
      <c r="AJ1030" s="425"/>
      <c r="AK1030" s="425"/>
      <c r="AL1030" s="425"/>
      <c r="AM1030" s="306"/>
    </row>
    <row r="1031" spans="1:39" ht="15" hidden="1" customHeight="1" outlineLevel="1">
      <c r="A1031" s="532">
        <v>21</v>
      </c>
      <c r="B1031" s="428" t="s">
        <v>113</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0"/>
      <c r="Z1031" s="410"/>
      <c r="AA1031" s="410"/>
      <c r="AB1031" s="410"/>
      <c r="AC1031" s="410"/>
      <c r="AD1031" s="410"/>
      <c r="AE1031" s="410"/>
      <c r="AF1031" s="410"/>
      <c r="AG1031" s="410"/>
      <c r="AH1031" s="410"/>
      <c r="AI1031" s="410"/>
      <c r="AJ1031" s="410"/>
      <c r="AK1031" s="410"/>
      <c r="AL1031" s="410"/>
      <c r="AM1031" s="296">
        <f>SUM(Y1031:AL1031)</f>
        <v>0</v>
      </c>
    </row>
    <row r="1032" spans="1:39" ht="15" hidden="1" customHeight="1" outlineLevel="1">
      <c r="A1032" s="532"/>
      <c r="B1032" s="294" t="s">
        <v>346</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1">
        <f>Y1031</f>
        <v>0</v>
      </c>
      <c r="Z1032" s="411">
        <f t="shared" ref="Z1032" si="3015">Z1031</f>
        <v>0</v>
      </c>
      <c r="AA1032" s="411">
        <f t="shared" ref="AA1032" si="3016">AA1031</f>
        <v>0</v>
      </c>
      <c r="AB1032" s="411">
        <f t="shared" ref="AB1032" si="3017">AB1031</f>
        <v>0</v>
      </c>
      <c r="AC1032" s="411">
        <f t="shared" ref="AC1032" si="3018">AC1031</f>
        <v>0</v>
      </c>
      <c r="AD1032" s="411">
        <f t="shared" ref="AD1032" si="3019">AD1031</f>
        <v>0</v>
      </c>
      <c r="AE1032" s="411">
        <f t="shared" ref="AE1032" si="3020">AE1031</f>
        <v>0</v>
      </c>
      <c r="AF1032" s="411">
        <f t="shared" ref="AF1032" si="3021">AF1031</f>
        <v>0</v>
      </c>
      <c r="AG1032" s="411">
        <f t="shared" ref="AG1032" si="3022">AG1031</f>
        <v>0</v>
      </c>
      <c r="AH1032" s="411">
        <f t="shared" ref="AH1032" si="3023">AH1031</f>
        <v>0</v>
      </c>
      <c r="AI1032" s="411">
        <f t="shared" ref="AI1032" si="3024">AI1031</f>
        <v>0</v>
      </c>
      <c r="AJ1032" s="411">
        <f t="shared" ref="AJ1032" si="3025">AJ1031</f>
        <v>0</v>
      </c>
      <c r="AK1032" s="411">
        <f t="shared" ref="AK1032" si="3026">AK1031</f>
        <v>0</v>
      </c>
      <c r="AL1032" s="411">
        <f t="shared" ref="AL1032" si="3027">AL1031</f>
        <v>0</v>
      </c>
      <c r="AM1032" s="306"/>
    </row>
    <row r="1033" spans="1:39" ht="15" hidden="1" customHeight="1" outlineLevel="1">
      <c r="A1033" s="532"/>
      <c r="B1033" s="294"/>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2"/>
      <c r="Z1033" s="425"/>
      <c r="AA1033" s="425"/>
      <c r="AB1033" s="425"/>
      <c r="AC1033" s="425"/>
      <c r="AD1033" s="425"/>
      <c r="AE1033" s="425"/>
      <c r="AF1033" s="425"/>
      <c r="AG1033" s="425"/>
      <c r="AH1033" s="425"/>
      <c r="AI1033" s="425"/>
      <c r="AJ1033" s="425"/>
      <c r="AK1033" s="425"/>
      <c r="AL1033" s="425"/>
      <c r="AM1033" s="306"/>
    </row>
    <row r="1034" spans="1:39" ht="15" hidden="1" customHeight="1" outlineLevel="1">
      <c r="A1034" s="532">
        <v>22</v>
      </c>
      <c r="B1034" s="428" t="s">
        <v>114</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10"/>
      <c r="Z1034" s="410"/>
      <c r="AA1034" s="410"/>
      <c r="AB1034" s="410"/>
      <c r="AC1034" s="410"/>
      <c r="AD1034" s="410"/>
      <c r="AE1034" s="410"/>
      <c r="AF1034" s="410"/>
      <c r="AG1034" s="410"/>
      <c r="AH1034" s="410"/>
      <c r="AI1034" s="410"/>
      <c r="AJ1034" s="410"/>
      <c r="AK1034" s="410"/>
      <c r="AL1034" s="410"/>
      <c r="AM1034" s="296">
        <f>SUM(Y1034:AL1034)</f>
        <v>0</v>
      </c>
    </row>
    <row r="1035" spans="1:39" ht="15" hidden="1" customHeight="1" outlineLevel="1">
      <c r="A1035" s="532"/>
      <c r="B1035" s="294" t="s">
        <v>346</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1">
        <f>Y1034</f>
        <v>0</v>
      </c>
      <c r="Z1035" s="411">
        <f t="shared" ref="Z1035" si="3028">Z1034</f>
        <v>0</v>
      </c>
      <c r="AA1035" s="411">
        <f t="shared" ref="AA1035" si="3029">AA1034</f>
        <v>0</v>
      </c>
      <c r="AB1035" s="411">
        <f t="shared" ref="AB1035" si="3030">AB1034</f>
        <v>0</v>
      </c>
      <c r="AC1035" s="411">
        <f t="shared" ref="AC1035" si="3031">AC1034</f>
        <v>0</v>
      </c>
      <c r="AD1035" s="411">
        <f t="shared" ref="AD1035" si="3032">AD1034</f>
        <v>0</v>
      </c>
      <c r="AE1035" s="411">
        <f t="shared" ref="AE1035" si="3033">AE1034</f>
        <v>0</v>
      </c>
      <c r="AF1035" s="411">
        <f t="shared" ref="AF1035" si="3034">AF1034</f>
        <v>0</v>
      </c>
      <c r="AG1035" s="411">
        <f t="shared" ref="AG1035" si="3035">AG1034</f>
        <v>0</v>
      </c>
      <c r="AH1035" s="411">
        <f t="shared" ref="AH1035" si="3036">AH1034</f>
        <v>0</v>
      </c>
      <c r="AI1035" s="411">
        <f t="shared" ref="AI1035" si="3037">AI1034</f>
        <v>0</v>
      </c>
      <c r="AJ1035" s="411">
        <f t="shared" ref="AJ1035" si="3038">AJ1034</f>
        <v>0</v>
      </c>
      <c r="AK1035" s="411">
        <f t="shared" ref="AK1035" si="3039">AK1034</f>
        <v>0</v>
      </c>
      <c r="AL1035" s="411">
        <f t="shared" ref="AL1035" si="3040">AL1034</f>
        <v>0</v>
      </c>
      <c r="AM1035" s="306"/>
    </row>
    <row r="1036" spans="1:39" ht="15" hidden="1" customHeight="1" outlineLevel="1">
      <c r="A1036" s="532"/>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2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v>23</v>
      </c>
      <c r="B1037" s="428" t="s">
        <v>115</v>
      </c>
      <c r="C1037" s="291" t="s">
        <v>25</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0"/>
      <c r="Z1037" s="410"/>
      <c r="AA1037" s="410"/>
      <c r="AB1037" s="410"/>
      <c r="AC1037" s="410"/>
      <c r="AD1037" s="410"/>
      <c r="AE1037" s="410"/>
      <c r="AF1037" s="410"/>
      <c r="AG1037" s="410"/>
      <c r="AH1037" s="410"/>
      <c r="AI1037" s="410"/>
      <c r="AJ1037" s="410"/>
      <c r="AK1037" s="410"/>
      <c r="AL1037" s="410"/>
      <c r="AM1037" s="296">
        <f>SUM(Y1037:AL1037)</f>
        <v>0</v>
      </c>
    </row>
    <row r="1038" spans="1:39" ht="15" hidden="1" customHeight="1" outlineLevel="1">
      <c r="A1038" s="532"/>
      <c r="B1038" s="294" t="s">
        <v>346</v>
      </c>
      <c r="C1038" s="291" t="s">
        <v>163</v>
      </c>
      <c r="D1038" s="295"/>
      <c r="E1038" s="295"/>
      <c r="F1038" s="295"/>
      <c r="G1038" s="295"/>
      <c r="H1038" s="295"/>
      <c r="I1038" s="295"/>
      <c r="J1038" s="295"/>
      <c r="K1038" s="295"/>
      <c r="L1038" s="295"/>
      <c r="M1038" s="295"/>
      <c r="N1038" s="291"/>
      <c r="O1038" s="295"/>
      <c r="P1038" s="295"/>
      <c r="Q1038" s="295"/>
      <c r="R1038" s="295"/>
      <c r="S1038" s="295"/>
      <c r="T1038" s="295"/>
      <c r="U1038" s="295"/>
      <c r="V1038" s="295"/>
      <c r="W1038" s="295"/>
      <c r="X1038" s="295"/>
      <c r="Y1038" s="411">
        <f>Y1037</f>
        <v>0</v>
      </c>
      <c r="Z1038" s="411">
        <f t="shared" ref="Z1038" si="3041">Z1037</f>
        <v>0</v>
      </c>
      <c r="AA1038" s="411">
        <f t="shared" ref="AA1038" si="3042">AA1037</f>
        <v>0</v>
      </c>
      <c r="AB1038" s="411">
        <f t="shared" ref="AB1038" si="3043">AB1037</f>
        <v>0</v>
      </c>
      <c r="AC1038" s="411">
        <f t="shared" ref="AC1038" si="3044">AC1037</f>
        <v>0</v>
      </c>
      <c r="AD1038" s="411">
        <f t="shared" ref="AD1038" si="3045">AD1037</f>
        <v>0</v>
      </c>
      <c r="AE1038" s="411">
        <f t="shared" ref="AE1038" si="3046">AE1037</f>
        <v>0</v>
      </c>
      <c r="AF1038" s="411">
        <f t="shared" ref="AF1038" si="3047">AF1037</f>
        <v>0</v>
      </c>
      <c r="AG1038" s="411">
        <f t="shared" ref="AG1038" si="3048">AG1037</f>
        <v>0</v>
      </c>
      <c r="AH1038" s="411">
        <f t="shared" ref="AH1038" si="3049">AH1037</f>
        <v>0</v>
      </c>
      <c r="AI1038" s="411">
        <f t="shared" ref="AI1038" si="3050">AI1037</f>
        <v>0</v>
      </c>
      <c r="AJ1038" s="411">
        <f t="shared" ref="AJ1038" si="3051">AJ1037</f>
        <v>0</v>
      </c>
      <c r="AK1038" s="411">
        <f t="shared" ref="AK1038" si="3052">AK1037</f>
        <v>0</v>
      </c>
      <c r="AL1038" s="411">
        <f t="shared" ref="AL1038" si="3053">AL1037</f>
        <v>0</v>
      </c>
      <c r="AM1038" s="306"/>
    </row>
    <row r="1039" spans="1:39" ht="15" hidden="1" customHeight="1" outlineLevel="1">
      <c r="A1039" s="532"/>
      <c r="B1039" s="430"/>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2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2">
        <v>24</v>
      </c>
      <c r="B1040" s="428" t="s">
        <v>116</v>
      </c>
      <c r="C1040" s="291" t="s">
        <v>25</v>
      </c>
      <c r="D1040" s="295"/>
      <c r="E1040" s="295"/>
      <c r="F1040" s="295"/>
      <c r="G1040" s="295"/>
      <c r="H1040" s="295"/>
      <c r="I1040" s="295"/>
      <c r="J1040" s="295"/>
      <c r="K1040" s="295"/>
      <c r="L1040" s="295"/>
      <c r="M1040" s="295"/>
      <c r="N1040" s="291"/>
      <c r="O1040" s="295"/>
      <c r="P1040" s="295"/>
      <c r="Q1040" s="295"/>
      <c r="R1040" s="295"/>
      <c r="S1040" s="295"/>
      <c r="T1040" s="295"/>
      <c r="U1040" s="295"/>
      <c r="V1040" s="295"/>
      <c r="W1040" s="295"/>
      <c r="X1040" s="295"/>
      <c r="Y1040" s="410"/>
      <c r="Z1040" s="410"/>
      <c r="AA1040" s="410"/>
      <c r="AB1040" s="410"/>
      <c r="AC1040" s="410"/>
      <c r="AD1040" s="410"/>
      <c r="AE1040" s="410"/>
      <c r="AF1040" s="410"/>
      <c r="AG1040" s="410"/>
      <c r="AH1040" s="410"/>
      <c r="AI1040" s="410"/>
      <c r="AJ1040" s="410"/>
      <c r="AK1040" s="410"/>
      <c r="AL1040" s="410"/>
      <c r="AM1040" s="296">
        <f>SUM(Y1040:AL1040)</f>
        <v>0</v>
      </c>
    </row>
    <row r="1041" spans="1:39" ht="15" hidden="1" customHeight="1" outlineLevel="1">
      <c r="A1041" s="532"/>
      <c r="B1041" s="294" t="s">
        <v>346</v>
      </c>
      <c r="C1041" s="291" t="s">
        <v>163</v>
      </c>
      <c r="D1041" s="295"/>
      <c r="E1041" s="295"/>
      <c r="F1041" s="295"/>
      <c r="G1041" s="295"/>
      <c r="H1041" s="295"/>
      <c r="I1041" s="295"/>
      <c r="J1041" s="295"/>
      <c r="K1041" s="295"/>
      <c r="L1041" s="295"/>
      <c r="M1041" s="295"/>
      <c r="N1041" s="291"/>
      <c r="O1041" s="295"/>
      <c r="P1041" s="295"/>
      <c r="Q1041" s="295"/>
      <c r="R1041" s="295"/>
      <c r="S1041" s="295"/>
      <c r="T1041" s="295"/>
      <c r="U1041" s="295"/>
      <c r="V1041" s="295"/>
      <c r="W1041" s="295"/>
      <c r="X1041" s="295"/>
      <c r="Y1041" s="411">
        <f>Y1040</f>
        <v>0</v>
      </c>
      <c r="Z1041" s="411">
        <f t="shared" ref="Z1041" si="3054">Z1040</f>
        <v>0</v>
      </c>
      <c r="AA1041" s="411">
        <f t="shared" ref="AA1041" si="3055">AA1040</f>
        <v>0</v>
      </c>
      <c r="AB1041" s="411">
        <f t="shared" ref="AB1041" si="3056">AB1040</f>
        <v>0</v>
      </c>
      <c r="AC1041" s="411">
        <f t="shared" ref="AC1041" si="3057">AC1040</f>
        <v>0</v>
      </c>
      <c r="AD1041" s="411">
        <f t="shared" ref="AD1041" si="3058">AD1040</f>
        <v>0</v>
      </c>
      <c r="AE1041" s="411">
        <f t="shared" ref="AE1041" si="3059">AE1040</f>
        <v>0</v>
      </c>
      <c r="AF1041" s="411">
        <f t="shared" ref="AF1041" si="3060">AF1040</f>
        <v>0</v>
      </c>
      <c r="AG1041" s="411">
        <f t="shared" ref="AG1041" si="3061">AG1040</f>
        <v>0</v>
      </c>
      <c r="AH1041" s="411">
        <f t="shared" ref="AH1041" si="3062">AH1040</f>
        <v>0</v>
      </c>
      <c r="AI1041" s="411">
        <f t="shared" ref="AI1041" si="3063">AI1040</f>
        <v>0</v>
      </c>
      <c r="AJ1041" s="411">
        <f t="shared" ref="AJ1041" si="3064">AJ1040</f>
        <v>0</v>
      </c>
      <c r="AK1041" s="411">
        <f t="shared" ref="AK1041" si="3065">AK1040</f>
        <v>0</v>
      </c>
      <c r="AL1041" s="411">
        <f t="shared" ref="AL1041" si="3066">AL1040</f>
        <v>0</v>
      </c>
      <c r="AM1041" s="306"/>
    </row>
    <row r="1042" spans="1:39" ht="15" hidden="1" customHeight="1" outlineLevel="1">
      <c r="A1042" s="532"/>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2"/>
      <c r="B1043" s="288" t="s">
        <v>499</v>
      </c>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15" hidden="1" customHeight="1" outlineLevel="1">
      <c r="A1044" s="532">
        <v>25</v>
      </c>
      <c r="B1044" s="428" t="s">
        <v>117</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6"/>
      <c r="Z1044" s="415"/>
      <c r="AA1044" s="415"/>
      <c r="AB1044" s="415"/>
      <c r="AC1044" s="415"/>
      <c r="AD1044" s="415"/>
      <c r="AE1044" s="415"/>
      <c r="AF1044" s="415"/>
      <c r="AG1044" s="415"/>
      <c r="AH1044" s="415"/>
      <c r="AI1044" s="415"/>
      <c r="AJ1044" s="415"/>
      <c r="AK1044" s="415"/>
      <c r="AL1044" s="415"/>
      <c r="AM1044" s="296">
        <f>SUM(Y1044:AL1044)</f>
        <v>0</v>
      </c>
    </row>
    <row r="1045" spans="1:39" ht="15" hidden="1" customHeight="1" outlineLevel="1">
      <c r="A1045" s="532"/>
      <c r="B1045" s="294" t="s">
        <v>346</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1">
        <f>Y1044</f>
        <v>0</v>
      </c>
      <c r="Z1045" s="411">
        <f t="shared" ref="Z1045" si="3067">Z1044</f>
        <v>0</v>
      </c>
      <c r="AA1045" s="411">
        <f t="shared" ref="AA1045" si="3068">AA1044</f>
        <v>0</v>
      </c>
      <c r="AB1045" s="411">
        <f t="shared" ref="AB1045" si="3069">AB1044</f>
        <v>0</v>
      </c>
      <c r="AC1045" s="411">
        <f t="shared" ref="AC1045" si="3070">AC1044</f>
        <v>0</v>
      </c>
      <c r="AD1045" s="411">
        <f t="shared" ref="AD1045" si="3071">AD1044</f>
        <v>0</v>
      </c>
      <c r="AE1045" s="411">
        <f t="shared" ref="AE1045" si="3072">AE1044</f>
        <v>0</v>
      </c>
      <c r="AF1045" s="411">
        <f t="shared" ref="AF1045" si="3073">AF1044</f>
        <v>0</v>
      </c>
      <c r="AG1045" s="411">
        <f t="shared" ref="AG1045" si="3074">AG1044</f>
        <v>0</v>
      </c>
      <c r="AH1045" s="411">
        <f t="shared" ref="AH1045" si="3075">AH1044</f>
        <v>0</v>
      </c>
      <c r="AI1045" s="411">
        <f t="shared" ref="AI1045" si="3076">AI1044</f>
        <v>0</v>
      </c>
      <c r="AJ1045" s="411">
        <f t="shared" ref="AJ1045" si="3077">AJ1044</f>
        <v>0</v>
      </c>
      <c r="AK1045" s="411">
        <f t="shared" ref="AK1045" si="3078">AK1044</f>
        <v>0</v>
      </c>
      <c r="AL1045" s="411">
        <f t="shared" ref="AL1045" si="3079">AL1044</f>
        <v>0</v>
      </c>
      <c r="AM1045" s="306"/>
    </row>
    <row r="1046" spans="1:39" ht="15" hidden="1" customHeight="1" outlineLevel="1">
      <c r="A1046" s="532"/>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32">
        <v>26</v>
      </c>
      <c r="B1047" s="428" t="s">
        <v>118</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6"/>
      <c r="Z1047" s="415"/>
      <c r="AA1047" s="415"/>
      <c r="AB1047" s="415"/>
      <c r="AC1047" s="415"/>
      <c r="AD1047" s="415"/>
      <c r="AE1047" s="415"/>
      <c r="AF1047" s="415"/>
      <c r="AG1047" s="415"/>
      <c r="AH1047" s="415"/>
      <c r="AI1047" s="415"/>
      <c r="AJ1047" s="415"/>
      <c r="AK1047" s="415"/>
      <c r="AL1047" s="415"/>
      <c r="AM1047" s="296">
        <f>SUM(Y1047:AL1047)</f>
        <v>0</v>
      </c>
    </row>
    <row r="1048" spans="1:39" ht="15" hidden="1" customHeight="1" outlineLevel="1">
      <c r="A1048" s="532"/>
      <c r="B1048" s="294" t="s">
        <v>346</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1">
        <f>Y1047</f>
        <v>0</v>
      </c>
      <c r="Z1048" s="411">
        <f t="shared" ref="Z1048" si="3080">Z1047</f>
        <v>0</v>
      </c>
      <c r="AA1048" s="411">
        <f t="shared" ref="AA1048" si="3081">AA1047</f>
        <v>0</v>
      </c>
      <c r="AB1048" s="411">
        <f t="shared" ref="AB1048" si="3082">AB1047</f>
        <v>0</v>
      </c>
      <c r="AC1048" s="411">
        <f t="shared" ref="AC1048" si="3083">AC1047</f>
        <v>0</v>
      </c>
      <c r="AD1048" s="411">
        <f t="shared" ref="AD1048" si="3084">AD1047</f>
        <v>0</v>
      </c>
      <c r="AE1048" s="411">
        <f t="shared" ref="AE1048" si="3085">AE1047</f>
        <v>0</v>
      </c>
      <c r="AF1048" s="411">
        <f t="shared" ref="AF1048" si="3086">AF1047</f>
        <v>0</v>
      </c>
      <c r="AG1048" s="411">
        <f t="shared" ref="AG1048" si="3087">AG1047</f>
        <v>0</v>
      </c>
      <c r="AH1048" s="411">
        <f t="shared" ref="AH1048" si="3088">AH1047</f>
        <v>0</v>
      </c>
      <c r="AI1048" s="411">
        <f t="shared" ref="AI1048" si="3089">AI1047</f>
        <v>0</v>
      </c>
      <c r="AJ1048" s="411">
        <f t="shared" ref="AJ1048" si="3090">AJ1047</f>
        <v>0</v>
      </c>
      <c r="AK1048" s="411">
        <f t="shared" ref="AK1048" si="3091">AK1047</f>
        <v>0</v>
      </c>
      <c r="AL1048" s="411">
        <f t="shared" ref="AL1048" si="3092">AL1047</f>
        <v>0</v>
      </c>
      <c r="AM1048" s="306"/>
    </row>
    <row r="1049" spans="1:39" ht="15" hidden="1" customHeight="1" outlineLevel="1">
      <c r="A1049" s="532"/>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2">
        <v>27</v>
      </c>
      <c r="B1050" s="428" t="s">
        <v>119</v>
      </c>
      <c r="C1050" s="291" t="s">
        <v>25</v>
      </c>
      <c r="D1050" s="295"/>
      <c r="E1050" s="295"/>
      <c r="F1050" s="295"/>
      <c r="G1050" s="295"/>
      <c r="H1050" s="295"/>
      <c r="I1050" s="295"/>
      <c r="J1050" s="295"/>
      <c r="K1050" s="295"/>
      <c r="L1050" s="295"/>
      <c r="M1050" s="295"/>
      <c r="N1050" s="295">
        <v>12</v>
      </c>
      <c r="O1050" s="295"/>
      <c r="P1050" s="295"/>
      <c r="Q1050" s="295"/>
      <c r="R1050" s="295"/>
      <c r="S1050" s="295"/>
      <c r="T1050" s="295"/>
      <c r="U1050" s="295"/>
      <c r="V1050" s="295"/>
      <c r="W1050" s="295"/>
      <c r="X1050" s="295"/>
      <c r="Y1050" s="426"/>
      <c r="Z1050" s="415"/>
      <c r="AA1050" s="415"/>
      <c r="AB1050" s="415"/>
      <c r="AC1050" s="415"/>
      <c r="AD1050" s="415"/>
      <c r="AE1050" s="415"/>
      <c r="AF1050" s="415"/>
      <c r="AG1050" s="415"/>
      <c r="AH1050" s="415"/>
      <c r="AI1050" s="415"/>
      <c r="AJ1050" s="415"/>
      <c r="AK1050" s="415"/>
      <c r="AL1050" s="415"/>
      <c r="AM1050" s="296">
        <f>SUM(Y1050:AL1050)</f>
        <v>0</v>
      </c>
    </row>
    <row r="1051" spans="1:39" ht="15" hidden="1" customHeight="1" outlineLevel="1">
      <c r="A1051" s="532"/>
      <c r="B1051" s="294" t="s">
        <v>346</v>
      </c>
      <c r="C1051" s="291" t="s">
        <v>163</v>
      </c>
      <c r="D1051" s="295"/>
      <c r="E1051" s="295"/>
      <c r="F1051" s="295"/>
      <c r="G1051" s="295"/>
      <c r="H1051" s="295"/>
      <c r="I1051" s="295"/>
      <c r="J1051" s="295"/>
      <c r="K1051" s="295"/>
      <c r="L1051" s="295"/>
      <c r="M1051" s="295"/>
      <c r="N1051" s="295">
        <f>N1050</f>
        <v>12</v>
      </c>
      <c r="O1051" s="295"/>
      <c r="P1051" s="295"/>
      <c r="Q1051" s="295"/>
      <c r="R1051" s="295"/>
      <c r="S1051" s="295"/>
      <c r="T1051" s="295"/>
      <c r="U1051" s="295"/>
      <c r="V1051" s="295"/>
      <c r="W1051" s="295"/>
      <c r="X1051" s="295"/>
      <c r="Y1051" s="411">
        <f>Y1050</f>
        <v>0</v>
      </c>
      <c r="Z1051" s="411">
        <f t="shared" ref="Z1051" si="3093">Z1050</f>
        <v>0</v>
      </c>
      <c r="AA1051" s="411">
        <f t="shared" ref="AA1051" si="3094">AA1050</f>
        <v>0</v>
      </c>
      <c r="AB1051" s="411">
        <f t="shared" ref="AB1051" si="3095">AB1050</f>
        <v>0</v>
      </c>
      <c r="AC1051" s="411">
        <f t="shared" ref="AC1051" si="3096">AC1050</f>
        <v>0</v>
      </c>
      <c r="AD1051" s="411">
        <f t="shared" ref="AD1051" si="3097">AD1050</f>
        <v>0</v>
      </c>
      <c r="AE1051" s="411">
        <f t="shared" ref="AE1051" si="3098">AE1050</f>
        <v>0</v>
      </c>
      <c r="AF1051" s="411">
        <f t="shared" ref="AF1051" si="3099">AF1050</f>
        <v>0</v>
      </c>
      <c r="AG1051" s="411">
        <f t="shared" ref="AG1051" si="3100">AG1050</f>
        <v>0</v>
      </c>
      <c r="AH1051" s="411">
        <f t="shared" ref="AH1051" si="3101">AH1050</f>
        <v>0</v>
      </c>
      <c r="AI1051" s="411">
        <f t="shared" ref="AI1051" si="3102">AI1050</f>
        <v>0</v>
      </c>
      <c r="AJ1051" s="411">
        <f t="shared" ref="AJ1051" si="3103">AJ1050</f>
        <v>0</v>
      </c>
      <c r="AK1051" s="411">
        <f t="shared" ref="AK1051" si="3104">AK1050</f>
        <v>0</v>
      </c>
      <c r="AL1051" s="411">
        <f t="shared" ref="AL1051" si="3105">AL1050</f>
        <v>0</v>
      </c>
      <c r="AM1051" s="306"/>
    </row>
    <row r="1052" spans="1:39" ht="15" hidden="1" customHeight="1" outlineLevel="1">
      <c r="A1052" s="532"/>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2">
        <v>28</v>
      </c>
      <c r="B1053" s="428" t="s">
        <v>120</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6"/>
      <c r="Z1053" s="415"/>
      <c r="AA1053" s="415"/>
      <c r="AB1053" s="415"/>
      <c r="AC1053" s="415"/>
      <c r="AD1053" s="415"/>
      <c r="AE1053" s="415"/>
      <c r="AF1053" s="415"/>
      <c r="AG1053" s="415"/>
      <c r="AH1053" s="415"/>
      <c r="AI1053" s="415"/>
      <c r="AJ1053" s="415"/>
      <c r="AK1053" s="415"/>
      <c r="AL1053" s="415"/>
      <c r="AM1053" s="296">
        <f>SUM(Y1053:AL1053)</f>
        <v>0</v>
      </c>
    </row>
    <row r="1054" spans="1:39" ht="15" hidden="1" customHeight="1" outlineLevel="1">
      <c r="A1054" s="532"/>
      <c r="B1054" s="294" t="s">
        <v>346</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1">
        <f>Y1053</f>
        <v>0</v>
      </c>
      <c r="Z1054" s="411">
        <f>Z1053</f>
        <v>0</v>
      </c>
      <c r="AA1054" s="411">
        <f t="shared" ref="AA1054" si="3106">AA1053</f>
        <v>0</v>
      </c>
      <c r="AB1054" s="411">
        <f t="shared" ref="AB1054" si="3107">AB1053</f>
        <v>0</v>
      </c>
      <c r="AC1054" s="411">
        <f t="shared" ref="AC1054" si="3108">AC1053</f>
        <v>0</v>
      </c>
      <c r="AD1054" s="411">
        <f t="shared" ref="AD1054" si="3109">AD1053</f>
        <v>0</v>
      </c>
      <c r="AE1054" s="411">
        <f>AE1053</f>
        <v>0</v>
      </c>
      <c r="AF1054" s="411">
        <f t="shared" ref="AF1054" si="3110">AF1053</f>
        <v>0</v>
      </c>
      <c r="AG1054" s="411">
        <f t="shared" ref="AG1054" si="3111">AG1053</f>
        <v>0</v>
      </c>
      <c r="AH1054" s="411">
        <f t="shared" ref="AH1054" si="3112">AH1053</f>
        <v>0</v>
      </c>
      <c r="AI1054" s="411">
        <f t="shared" ref="AI1054" si="3113">AI1053</f>
        <v>0</v>
      </c>
      <c r="AJ1054" s="411">
        <f t="shared" ref="AJ1054" si="3114">AJ1053</f>
        <v>0</v>
      </c>
      <c r="AK1054" s="411">
        <f t="shared" ref="AK1054" si="3115">AK1053</f>
        <v>0</v>
      </c>
      <c r="AL1054" s="411">
        <f t="shared" ref="AL1054" si="3116">AL1053</f>
        <v>0</v>
      </c>
      <c r="AM1054" s="306"/>
    </row>
    <row r="1055" spans="1:39" ht="15" hidden="1" customHeight="1" outlineLevel="1">
      <c r="A1055" s="532"/>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2">
        <v>29</v>
      </c>
      <c r="B1056" s="428" t="s">
        <v>121</v>
      </c>
      <c r="C1056" s="291" t="s">
        <v>25</v>
      </c>
      <c r="D1056" s="295"/>
      <c r="E1056" s="295"/>
      <c r="F1056" s="295"/>
      <c r="G1056" s="295"/>
      <c r="H1056" s="295"/>
      <c r="I1056" s="295"/>
      <c r="J1056" s="295"/>
      <c r="K1056" s="295"/>
      <c r="L1056" s="295"/>
      <c r="M1056" s="295"/>
      <c r="N1056" s="295">
        <v>3</v>
      </c>
      <c r="O1056" s="295"/>
      <c r="P1056" s="295"/>
      <c r="Q1056" s="295"/>
      <c r="R1056" s="295"/>
      <c r="S1056" s="295"/>
      <c r="T1056" s="295"/>
      <c r="U1056" s="295"/>
      <c r="V1056" s="295"/>
      <c r="W1056" s="295"/>
      <c r="X1056" s="295"/>
      <c r="Y1056" s="426"/>
      <c r="Z1056" s="415"/>
      <c r="AA1056" s="415"/>
      <c r="AB1056" s="415"/>
      <c r="AC1056" s="415"/>
      <c r="AD1056" s="415"/>
      <c r="AE1056" s="415"/>
      <c r="AF1056" s="415"/>
      <c r="AG1056" s="415"/>
      <c r="AH1056" s="415"/>
      <c r="AI1056" s="415"/>
      <c r="AJ1056" s="415"/>
      <c r="AK1056" s="415"/>
      <c r="AL1056" s="415"/>
      <c r="AM1056" s="296">
        <f>SUM(Y1056:AL1056)</f>
        <v>0</v>
      </c>
    </row>
    <row r="1057" spans="1:39" ht="15" hidden="1" customHeight="1" outlineLevel="1">
      <c r="A1057" s="532"/>
      <c r="B1057" s="294" t="s">
        <v>346</v>
      </c>
      <c r="C1057" s="291" t="s">
        <v>163</v>
      </c>
      <c r="D1057" s="295"/>
      <c r="E1057" s="295"/>
      <c r="F1057" s="295"/>
      <c r="G1057" s="295"/>
      <c r="H1057" s="295"/>
      <c r="I1057" s="295"/>
      <c r="J1057" s="295"/>
      <c r="K1057" s="295"/>
      <c r="L1057" s="295"/>
      <c r="M1057" s="295"/>
      <c r="N1057" s="295">
        <f>N1056</f>
        <v>3</v>
      </c>
      <c r="O1057" s="295"/>
      <c r="P1057" s="295"/>
      <c r="Q1057" s="295"/>
      <c r="R1057" s="295"/>
      <c r="S1057" s="295"/>
      <c r="T1057" s="295"/>
      <c r="U1057" s="295"/>
      <c r="V1057" s="295"/>
      <c r="W1057" s="295"/>
      <c r="X1057" s="295"/>
      <c r="Y1057" s="411">
        <f>Y1056</f>
        <v>0</v>
      </c>
      <c r="Z1057" s="411">
        <f t="shared" ref="Z1057" si="3117">Z1056</f>
        <v>0</v>
      </c>
      <c r="AA1057" s="411">
        <f t="shared" ref="AA1057" si="3118">AA1056</f>
        <v>0</v>
      </c>
      <c r="AB1057" s="411">
        <f t="shared" ref="AB1057" si="3119">AB1056</f>
        <v>0</v>
      </c>
      <c r="AC1057" s="411">
        <f t="shared" ref="AC1057" si="3120">AC1056</f>
        <v>0</v>
      </c>
      <c r="AD1057" s="411">
        <f t="shared" ref="AD1057" si="3121">AD1056</f>
        <v>0</v>
      </c>
      <c r="AE1057" s="411">
        <f t="shared" ref="AE1057" si="3122">AE1056</f>
        <v>0</v>
      </c>
      <c r="AF1057" s="411">
        <f t="shared" ref="AF1057" si="3123">AF1056</f>
        <v>0</v>
      </c>
      <c r="AG1057" s="411">
        <f t="shared" ref="AG1057" si="3124">AG1056</f>
        <v>0</v>
      </c>
      <c r="AH1057" s="411">
        <f t="shared" ref="AH1057" si="3125">AH1056</f>
        <v>0</v>
      </c>
      <c r="AI1057" s="411">
        <f t="shared" ref="AI1057" si="3126">AI1056</f>
        <v>0</v>
      </c>
      <c r="AJ1057" s="411">
        <f t="shared" ref="AJ1057" si="3127">AJ1056</f>
        <v>0</v>
      </c>
      <c r="AK1057" s="411">
        <f t="shared" ref="AK1057" si="3128">AK1056</f>
        <v>0</v>
      </c>
      <c r="AL1057" s="411">
        <f t="shared" ref="AL1057" si="3129">AL1056</f>
        <v>0</v>
      </c>
      <c r="AM1057" s="306"/>
    </row>
    <row r="1058" spans="1:39" ht="15" hidden="1" customHeight="1" outlineLevel="1">
      <c r="A1058" s="532"/>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v>30</v>
      </c>
      <c r="B1059" s="428" t="s">
        <v>122</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1">
      <c r="A1060" s="532"/>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1">
        <f>Y1059</f>
        <v>0</v>
      </c>
      <c r="Z1060" s="411">
        <f t="shared" ref="Z1060" si="3130">Z1059</f>
        <v>0</v>
      </c>
      <c r="AA1060" s="411">
        <f t="shared" ref="AA1060" si="3131">AA1059</f>
        <v>0</v>
      </c>
      <c r="AB1060" s="411">
        <f t="shared" ref="AB1060" si="3132">AB1059</f>
        <v>0</v>
      </c>
      <c r="AC1060" s="411">
        <f t="shared" ref="AC1060" si="3133">AC1059</f>
        <v>0</v>
      </c>
      <c r="AD1060" s="411">
        <f t="shared" ref="AD1060" si="3134">AD1059</f>
        <v>0</v>
      </c>
      <c r="AE1060" s="411">
        <f t="shared" ref="AE1060" si="3135">AE1059</f>
        <v>0</v>
      </c>
      <c r="AF1060" s="411">
        <f t="shared" ref="AF1060" si="3136">AF1059</f>
        <v>0</v>
      </c>
      <c r="AG1060" s="411">
        <f t="shared" ref="AG1060" si="3137">AG1059</f>
        <v>0</v>
      </c>
      <c r="AH1060" s="411">
        <f t="shared" ref="AH1060" si="3138">AH1059</f>
        <v>0</v>
      </c>
      <c r="AI1060" s="411">
        <f t="shared" ref="AI1060" si="3139">AI1059</f>
        <v>0</v>
      </c>
      <c r="AJ1060" s="411">
        <f t="shared" ref="AJ1060" si="3140">AJ1059</f>
        <v>0</v>
      </c>
      <c r="AK1060" s="411">
        <f t="shared" ref="AK1060" si="3141">AK1059</f>
        <v>0</v>
      </c>
      <c r="AL1060" s="411">
        <f t="shared" ref="AL1060" si="3142">AL1059</f>
        <v>0</v>
      </c>
      <c r="AM1060" s="306"/>
    </row>
    <row r="1061" spans="1:39" ht="15" hidden="1" customHeight="1" outlineLevel="1">
      <c r="A1061" s="532"/>
      <c r="B1061" s="294"/>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v>31</v>
      </c>
      <c r="B1062" s="428" t="s">
        <v>123</v>
      </c>
      <c r="C1062" s="291" t="s">
        <v>25</v>
      </c>
      <c r="D1062" s="295"/>
      <c r="E1062" s="295"/>
      <c r="F1062" s="295"/>
      <c r="G1062" s="295"/>
      <c r="H1062" s="295"/>
      <c r="I1062" s="295"/>
      <c r="J1062" s="295"/>
      <c r="K1062" s="295"/>
      <c r="L1062" s="295"/>
      <c r="M1062" s="295"/>
      <c r="N1062" s="295">
        <v>12</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32"/>
      <c r="B1063" s="294" t="s">
        <v>346</v>
      </c>
      <c r="C1063" s="291" t="s">
        <v>163</v>
      </c>
      <c r="D1063" s="295"/>
      <c r="E1063" s="295"/>
      <c r="F1063" s="295"/>
      <c r="G1063" s="295"/>
      <c r="H1063" s="295"/>
      <c r="I1063" s="295"/>
      <c r="J1063" s="295"/>
      <c r="K1063" s="295"/>
      <c r="L1063" s="295"/>
      <c r="M1063" s="295"/>
      <c r="N1063" s="295">
        <f>N1062</f>
        <v>12</v>
      </c>
      <c r="O1063" s="295"/>
      <c r="P1063" s="295"/>
      <c r="Q1063" s="295"/>
      <c r="R1063" s="295"/>
      <c r="S1063" s="295"/>
      <c r="T1063" s="295"/>
      <c r="U1063" s="295"/>
      <c r="V1063" s="295"/>
      <c r="W1063" s="295"/>
      <c r="X1063" s="295"/>
      <c r="Y1063" s="411">
        <f>Y1062</f>
        <v>0</v>
      </c>
      <c r="Z1063" s="411">
        <f t="shared" ref="Z1063" si="3143">Z1062</f>
        <v>0</v>
      </c>
      <c r="AA1063" s="411">
        <f t="shared" ref="AA1063" si="3144">AA1062</f>
        <v>0</v>
      </c>
      <c r="AB1063" s="411">
        <f t="shared" ref="AB1063" si="3145">AB1062</f>
        <v>0</v>
      </c>
      <c r="AC1063" s="411">
        <f t="shared" ref="AC1063" si="3146">AC1062</f>
        <v>0</v>
      </c>
      <c r="AD1063" s="411">
        <f t="shared" ref="AD1063" si="3147">AD1062</f>
        <v>0</v>
      </c>
      <c r="AE1063" s="411">
        <f t="shared" ref="AE1063" si="3148">AE1062</f>
        <v>0</v>
      </c>
      <c r="AF1063" s="411">
        <f t="shared" ref="AF1063" si="3149">AF1062</f>
        <v>0</v>
      </c>
      <c r="AG1063" s="411">
        <f t="shared" ref="AG1063" si="3150">AG1062</f>
        <v>0</v>
      </c>
      <c r="AH1063" s="411">
        <f t="shared" ref="AH1063" si="3151">AH1062</f>
        <v>0</v>
      </c>
      <c r="AI1063" s="411">
        <f t="shared" ref="AI1063" si="3152">AI1062</f>
        <v>0</v>
      </c>
      <c r="AJ1063" s="411">
        <f t="shared" ref="AJ1063" si="3153">AJ1062</f>
        <v>0</v>
      </c>
      <c r="AK1063" s="411">
        <f t="shared" ref="AK1063" si="3154">AK1062</f>
        <v>0</v>
      </c>
      <c r="AL1063" s="411">
        <f t="shared" ref="AL1063" si="3155">AL1062</f>
        <v>0</v>
      </c>
      <c r="AM1063" s="306"/>
    </row>
    <row r="1064" spans="1:39" ht="15" hidden="1" customHeight="1" outlineLevel="1">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2">
        <v>32</v>
      </c>
      <c r="B1065" s="428" t="s">
        <v>124</v>
      </c>
      <c r="C1065" s="291" t="s">
        <v>25</v>
      </c>
      <c r="D1065" s="295"/>
      <c r="E1065" s="295"/>
      <c r="F1065" s="295"/>
      <c r="G1065" s="295"/>
      <c r="H1065" s="295"/>
      <c r="I1065" s="295"/>
      <c r="J1065" s="295"/>
      <c r="K1065" s="295"/>
      <c r="L1065" s="295"/>
      <c r="M1065" s="295"/>
      <c r="N1065" s="295">
        <v>12</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346</v>
      </c>
      <c r="C1066" s="291" t="s">
        <v>163</v>
      </c>
      <c r="D1066" s="295"/>
      <c r="E1066" s="295"/>
      <c r="F1066" s="295"/>
      <c r="G1066" s="295"/>
      <c r="H1066" s="295"/>
      <c r="I1066" s="295"/>
      <c r="J1066" s="295"/>
      <c r="K1066" s="295"/>
      <c r="L1066" s="295"/>
      <c r="M1066" s="295"/>
      <c r="N1066" s="295">
        <f>N1065</f>
        <v>12</v>
      </c>
      <c r="O1066" s="295"/>
      <c r="P1066" s="295"/>
      <c r="Q1066" s="295"/>
      <c r="R1066" s="295"/>
      <c r="S1066" s="295"/>
      <c r="T1066" s="295"/>
      <c r="U1066" s="295"/>
      <c r="V1066" s="295"/>
      <c r="W1066" s="295"/>
      <c r="X1066" s="295"/>
      <c r="Y1066" s="411">
        <f>Y1065</f>
        <v>0</v>
      </c>
      <c r="Z1066" s="411">
        <f t="shared" ref="Z1066" si="3156">Z1065</f>
        <v>0</v>
      </c>
      <c r="AA1066" s="411">
        <f t="shared" ref="AA1066" si="3157">AA1065</f>
        <v>0</v>
      </c>
      <c r="AB1066" s="411">
        <f t="shared" ref="AB1066" si="3158">AB1065</f>
        <v>0</v>
      </c>
      <c r="AC1066" s="411">
        <f t="shared" ref="AC1066" si="3159">AC1065</f>
        <v>0</v>
      </c>
      <c r="AD1066" s="411">
        <f t="shared" ref="AD1066" si="3160">AD1065</f>
        <v>0</v>
      </c>
      <c r="AE1066" s="411">
        <f t="shared" ref="AE1066" si="3161">AE1065</f>
        <v>0</v>
      </c>
      <c r="AF1066" s="411">
        <f t="shared" ref="AF1066" si="3162">AF1065</f>
        <v>0</v>
      </c>
      <c r="AG1066" s="411">
        <f t="shared" ref="AG1066" si="3163">AG1065</f>
        <v>0</v>
      </c>
      <c r="AH1066" s="411">
        <f t="shared" ref="AH1066" si="3164">AH1065</f>
        <v>0</v>
      </c>
      <c r="AI1066" s="411">
        <f t="shared" ref="AI1066" si="3165">AI1065</f>
        <v>0</v>
      </c>
      <c r="AJ1066" s="411">
        <f t="shared" ref="AJ1066" si="3166">AJ1065</f>
        <v>0</v>
      </c>
      <c r="AK1066" s="411">
        <f t="shared" ref="AK1066" si="3167">AK1065</f>
        <v>0</v>
      </c>
      <c r="AL1066" s="411">
        <f t="shared" ref="AL1066" si="3168">AL1065</f>
        <v>0</v>
      </c>
      <c r="AM1066" s="306"/>
    </row>
    <row r="1067" spans="1:39" ht="15" hidden="1" customHeight="1" outlineLevel="1">
      <c r="A1067" s="532"/>
      <c r="B1067" s="428"/>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c r="B1068" s="288" t="s">
        <v>500</v>
      </c>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2">
        <v>33</v>
      </c>
      <c r="B1069" s="428" t="s">
        <v>125</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1">
        <f>Y1069</f>
        <v>0</v>
      </c>
      <c r="Z1070" s="411">
        <f t="shared" ref="Z1070" si="3169">Z1069</f>
        <v>0</v>
      </c>
      <c r="AA1070" s="411">
        <f t="shared" ref="AA1070" si="3170">AA1069</f>
        <v>0</v>
      </c>
      <c r="AB1070" s="411">
        <f t="shared" ref="AB1070" si="3171">AB1069</f>
        <v>0</v>
      </c>
      <c r="AC1070" s="411">
        <f t="shared" ref="AC1070" si="3172">AC1069</f>
        <v>0</v>
      </c>
      <c r="AD1070" s="411">
        <f t="shared" ref="AD1070" si="3173">AD1069</f>
        <v>0</v>
      </c>
      <c r="AE1070" s="411">
        <f t="shared" ref="AE1070" si="3174">AE1069</f>
        <v>0</v>
      </c>
      <c r="AF1070" s="411">
        <f t="shared" ref="AF1070" si="3175">AF1069</f>
        <v>0</v>
      </c>
      <c r="AG1070" s="411">
        <f t="shared" ref="AG1070" si="3176">AG1069</f>
        <v>0</v>
      </c>
      <c r="AH1070" s="411">
        <f t="shared" ref="AH1070" si="3177">AH1069</f>
        <v>0</v>
      </c>
      <c r="AI1070" s="411">
        <f t="shared" ref="AI1070" si="3178">AI1069</f>
        <v>0</v>
      </c>
      <c r="AJ1070" s="411">
        <f t="shared" ref="AJ1070" si="3179">AJ1069</f>
        <v>0</v>
      </c>
      <c r="AK1070" s="411">
        <f t="shared" ref="AK1070" si="3180">AK1069</f>
        <v>0</v>
      </c>
      <c r="AL1070" s="411">
        <f t="shared" ref="AL1070" si="3181">AL1069</f>
        <v>0</v>
      </c>
      <c r="AM1070" s="306"/>
    </row>
    <row r="1071" spans="1:39" ht="15" hidden="1" customHeight="1" outlineLevel="1">
      <c r="A1071" s="532"/>
      <c r="B1071" s="428"/>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v>34</v>
      </c>
      <c r="B1072" s="428" t="s">
        <v>126</v>
      </c>
      <c r="C1072" s="291" t="s">
        <v>25</v>
      </c>
      <c r="D1072" s="295"/>
      <c r="E1072" s="295"/>
      <c r="F1072" s="295"/>
      <c r="G1072" s="295"/>
      <c r="H1072" s="295"/>
      <c r="I1072" s="295"/>
      <c r="J1072" s="295"/>
      <c r="K1072" s="295"/>
      <c r="L1072" s="295"/>
      <c r="M1072" s="295"/>
      <c r="N1072" s="295">
        <v>0</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0</v>
      </c>
      <c r="O1073" s="295"/>
      <c r="P1073" s="295"/>
      <c r="Q1073" s="295"/>
      <c r="R1073" s="295"/>
      <c r="S1073" s="295"/>
      <c r="T1073" s="295"/>
      <c r="U1073" s="295"/>
      <c r="V1073" s="295"/>
      <c r="W1073" s="295"/>
      <c r="X1073" s="295"/>
      <c r="Y1073" s="411">
        <f>Y1072</f>
        <v>0</v>
      </c>
      <c r="Z1073" s="411">
        <f t="shared" ref="Z1073" si="3182">Z1072</f>
        <v>0</v>
      </c>
      <c r="AA1073" s="411">
        <f t="shared" ref="AA1073" si="3183">AA1072</f>
        <v>0</v>
      </c>
      <c r="AB1073" s="411">
        <f t="shared" ref="AB1073" si="3184">AB1072</f>
        <v>0</v>
      </c>
      <c r="AC1073" s="411">
        <f t="shared" ref="AC1073" si="3185">AC1072</f>
        <v>0</v>
      </c>
      <c r="AD1073" s="411">
        <f t="shared" ref="AD1073" si="3186">AD1072</f>
        <v>0</v>
      </c>
      <c r="AE1073" s="411">
        <f t="shared" ref="AE1073" si="3187">AE1072</f>
        <v>0</v>
      </c>
      <c r="AF1073" s="411">
        <f t="shared" ref="AF1073" si="3188">AF1072</f>
        <v>0</v>
      </c>
      <c r="AG1073" s="411">
        <f t="shared" ref="AG1073" si="3189">AG1072</f>
        <v>0</v>
      </c>
      <c r="AH1073" s="411">
        <f t="shared" ref="AH1073" si="3190">AH1072</f>
        <v>0</v>
      </c>
      <c r="AI1073" s="411">
        <f t="shared" ref="AI1073" si="3191">AI1072</f>
        <v>0</v>
      </c>
      <c r="AJ1073" s="411">
        <f t="shared" ref="AJ1073" si="3192">AJ1072</f>
        <v>0</v>
      </c>
      <c r="AK1073" s="411">
        <f t="shared" ref="AK1073" si="3193">AK1072</f>
        <v>0</v>
      </c>
      <c r="AL1073" s="411">
        <f t="shared" ref="AL1073" si="3194">AL1072</f>
        <v>0</v>
      </c>
      <c r="AM1073" s="306"/>
    </row>
    <row r="1074" spans="1:39" ht="15" hidden="1" customHeight="1" outlineLevel="1">
      <c r="A1074" s="532"/>
      <c r="B1074" s="428"/>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35</v>
      </c>
      <c r="B1075" s="428" t="s">
        <v>127</v>
      </c>
      <c r="C1075" s="291" t="s">
        <v>25</v>
      </c>
      <c r="D1075" s="295"/>
      <c r="E1075" s="295"/>
      <c r="F1075" s="295"/>
      <c r="G1075" s="295"/>
      <c r="H1075" s="295"/>
      <c r="I1075" s="295"/>
      <c r="J1075" s="295"/>
      <c r="K1075" s="295"/>
      <c r="L1075" s="295"/>
      <c r="M1075" s="295"/>
      <c r="N1075" s="295">
        <v>0</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0</v>
      </c>
      <c r="O1076" s="295"/>
      <c r="P1076" s="295"/>
      <c r="Q1076" s="295"/>
      <c r="R1076" s="295"/>
      <c r="S1076" s="295"/>
      <c r="T1076" s="295"/>
      <c r="U1076" s="295"/>
      <c r="V1076" s="295"/>
      <c r="W1076" s="295"/>
      <c r="X1076" s="295"/>
      <c r="Y1076" s="411">
        <f>Y1075</f>
        <v>0</v>
      </c>
      <c r="Z1076" s="411">
        <f t="shared" ref="Z1076" si="3195">Z1075</f>
        <v>0</v>
      </c>
      <c r="AA1076" s="411">
        <f t="shared" ref="AA1076" si="3196">AA1075</f>
        <v>0</v>
      </c>
      <c r="AB1076" s="411">
        <f t="shared" ref="AB1076" si="3197">AB1075</f>
        <v>0</v>
      </c>
      <c r="AC1076" s="411">
        <f t="shared" ref="AC1076" si="3198">AC1075</f>
        <v>0</v>
      </c>
      <c r="AD1076" s="411">
        <f t="shared" ref="AD1076" si="3199">AD1075</f>
        <v>0</v>
      </c>
      <c r="AE1076" s="411">
        <f t="shared" ref="AE1076" si="3200">AE1075</f>
        <v>0</v>
      </c>
      <c r="AF1076" s="411">
        <f t="shared" ref="AF1076" si="3201">AF1075</f>
        <v>0</v>
      </c>
      <c r="AG1076" s="411">
        <f t="shared" ref="AG1076" si="3202">AG1075</f>
        <v>0</v>
      </c>
      <c r="AH1076" s="411">
        <f t="shared" ref="AH1076" si="3203">AH1075</f>
        <v>0</v>
      </c>
      <c r="AI1076" s="411">
        <f t="shared" ref="AI1076" si="3204">AI1075</f>
        <v>0</v>
      </c>
      <c r="AJ1076" s="411">
        <f t="shared" ref="AJ1076" si="3205">AJ1075</f>
        <v>0</v>
      </c>
      <c r="AK1076" s="411">
        <f t="shared" ref="AK1076" si="3206">AK1075</f>
        <v>0</v>
      </c>
      <c r="AL1076" s="411">
        <f t="shared" ref="AL1076" si="3207">AL1075</f>
        <v>0</v>
      </c>
      <c r="AM1076" s="306"/>
    </row>
    <row r="1077" spans="1:39" ht="15" hidden="1" customHeight="1" outlineLevel="1">
      <c r="A1077" s="532"/>
      <c r="B1077" s="431"/>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c r="B1078" s="288" t="s">
        <v>501</v>
      </c>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2"/>
      <c r="Z1078" s="425"/>
      <c r="AA1078" s="425"/>
      <c r="AB1078" s="425"/>
      <c r="AC1078" s="425"/>
      <c r="AD1078" s="425"/>
      <c r="AE1078" s="425"/>
      <c r="AF1078" s="425"/>
      <c r="AG1078" s="425"/>
      <c r="AH1078" s="425"/>
      <c r="AI1078" s="425"/>
      <c r="AJ1078" s="425"/>
      <c r="AK1078" s="425"/>
      <c r="AL1078" s="425"/>
      <c r="AM1078" s="306"/>
    </row>
    <row r="1079" spans="1:39" ht="28.5" hidden="1" customHeight="1" outlineLevel="1">
      <c r="A1079" s="532">
        <v>36</v>
      </c>
      <c r="B1079" s="428" t="s">
        <v>128</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6"/>
      <c r="Z1079" s="415"/>
      <c r="AA1079" s="415"/>
      <c r="AB1079" s="415"/>
      <c r="AC1079" s="415"/>
      <c r="AD1079" s="415"/>
      <c r="AE1079" s="415"/>
      <c r="AF1079" s="415"/>
      <c r="AG1079" s="415"/>
      <c r="AH1079" s="415"/>
      <c r="AI1079" s="415"/>
      <c r="AJ1079" s="415"/>
      <c r="AK1079" s="415"/>
      <c r="AL1079" s="415"/>
      <c r="AM1079" s="296">
        <f>SUM(Y1079:AL1079)</f>
        <v>0</v>
      </c>
    </row>
    <row r="1080" spans="1:39" ht="15" hidden="1" customHeight="1" outlineLevel="1">
      <c r="A1080" s="532"/>
      <c r="B1080" s="294" t="s">
        <v>346</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1">
        <f>Y1079</f>
        <v>0</v>
      </c>
      <c r="Z1080" s="411">
        <f t="shared" ref="Z1080" si="3208">Z1079</f>
        <v>0</v>
      </c>
      <c r="AA1080" s="411">
        <f t="shared" ref="AA1080" si="3209">AA1079</f>
        <v>0</v>
      </c>
      <c r="AB1080" s="411">
        <f t="shared" ref="AB1080" si="3210">AB1079</f>
        <v>0</v>
      </c>
      <c r="AC1080" s="411">
        <f t="shared" ref="AC1080" si="3211">AC1079</f>
        <v>0</v>
      </c>
      <c r="AD1080" s="411">
        <f t="shared" ref="AD1080" si="3212">AD1079</f>
        <v>0</v>
      </c>
      <c r="AE1080" s="411">
        <f t="shared" ref="AE1080" si="3213">AE1079</f>
        <v>0</v>
      </c>
      <c r="AF1080" s="411">
        <f t="shared" ref="AF1080" si="3214">AF1079</f>
        <v>0</v>
      </c>
      <c r="AG1080" s="411">
        <f t="shared" ref="AG1080" si="3215">AG1079</f>
        <v>0</v>
      </c>
      <c r="AH1080" s="411">
        <f t="shared" ref="AH1080" si="3216">AH1079</f>
        <v>0</v>
      </c>
      <c r="AI1080" s="411">
        <f t="shared" ref="AI1080" si="3217">AI1079</f>
        <v>0</v>
      </c>
      <c r="AJ1080" s="411">
        <f t="shared" ref="AJ1080" si="3218">AJ1079</f>
        <v>0</v>
      </c>
      <c r="AK1080" s="411">
        <f t="shared" ref="AK1080" si="3219">AK1079</f>
        <v>0</v>
      </c>
      <c r="AL1080" s="411">
        <f t="shared" ref="AL1080" si="3220">AL1079</f>
        <v>0</v>
      </c>
      <c r="AM1080" s="306"/>
    </row>
    <row r="1081" spans="1:39" ht="15" hidden="1" customHeight="1" outlineLevel="1">
      <c r="A1081" s="532"/>
      <c r="B1081" s="428"/>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2"/>
      <c r="Z1081" s="425"/>
      <c r="AA1081" s="425"/>
      <c r="AB1081" s="425"/>
      <c r="AC1081" s="425"/>
      <c r="AD1081" s="425"/>
      <c r="AE1081" s="425"/>
      <c r="AF1081" s="425"/>
      <c r="AG1081" s="425"/>
      <c r="AH1081" s="425"/>
      <c r="AI1081" s="425"/>
      <c r="AJ1081" s="425"/>
      <c r="AK1081" s="425"/>
      <c r="AL1081" s="425"/>
      <c r="AM1081" s="306"/>
    </row>
    <row r="1082" spans="1:39" ht="15" hidden="1" customHeight="1" outlineLevel="1">
      <c r="A1082" s="532">
        <v>37</v>
      </c>
      <c r="B1082" s="428" t="s">
        <v>129</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6"/>
      <c r="Z1082" s="415"/>
      <c r="AA1082" s="415"/>
      <c r="AB1082" s="415"/>
      <c r="AC1082" s="415"/>
      <c r="AD1082" s="415"/>
      <c r="AE1082" s="415"/>
      <c r="AF1082" s="415"/>
      <c r="AG1082" s="415"/>
      <c r="AH1082" s="415"/>
      <c r="AI1082" s="415"/>
      <c r="AJ1082" s="415"/>
      <c r="AK1082" s="415"/>
      <c r="AL1082" s="415"/>
      <c r="AM1082" s="296">
        <f>SUM(Y1082:AL1082)</f>
        <v>0</v>
      </c>
    </row>
    <row r="1083" spans="1:39" ht="15" hidden="1" customHeight="1" outlineLevel="1">
      <c r="A1083" s="532"/>
      <c r="B1083" s="294" t="s">
        <v>346</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1">
        <f>Y1082</f>
        <v>0</v>
      </c>
      <c r="Z1083" s="411">
        <f t="shared" ref="Z1083" si="3221">Z1082</f>
        <v>0</v>
      </c>
      <c r="AA1083" s="411">
        <f t="shared" ref="AA1083" si="3222">AA1082</f>
        <v>0</v>
      </c>
      <c r="AB1083" s="411">
        <f t="shared" ref="AB1083" si="3223">AB1082</f>
        <v>0</v>
      </c>
      <c r="AC1083" s="411">
        <f t="shared" ref="AC1083" si="3224">AC1082</f>
        <v>0</v>
      </c>
      <c r="AD1083" s="411">
        <f t="shared" ref="AD1083" si="3225">AD1082</f>
        <v>0</v>
      </c>
      <c r="AE1083" s="411">
        <f t="shared" ref="AE1083" si="3226">AE1082</f>
        <v>0</v>
      </c>
      <c r="AF1083" s="411">
        <f t="shared" ref="AF1083" si="3227">AF1082</f>
        <v>0</v>
      </c>
      <c r="AG1083" s="411">
        <f t="shared" ref="AG1083" si="3228">AG1082</f>
        <v>0</v>
      </c>
      <c r="AH1083" s="411">
        <f t="shared" ref="AH1083" si="3229">AH1082</f>
        <v>0</v>
      </c>
      <c r="AI1083" s="411">
        <f t="shared" ref="AI1083" si="3230">AI1082</f>
        <v>0</v>
      </c>
      <c r="AJ1083" s="411">
        <f t="shared" ref="AJ1083" si="3231">AJ1082</f>
        <v>0</v>
      </c>
      <c r="AK1083" s="411">
        <f t="shared" ref="AK1083" si="3232">AK1082</f>
        <v>0</v>
      </c>
      <c r="AL1083" s="411">
        <f t="shared" ref="AL1083" si="3233">AL1082</f>
        <v>0</v>
      </c>
      <c r="AM1083" s="306"/>
    </row>
    <row r="1084" spans="1:39" ht="15" hidden="1" customHeight="1" outlineLevel="1">
      <c r="A1084" s="532"/>
      <c r="B1084" s="428"/>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32">
        <v>38</v>
      </c>
      <c r="B1085" s="428" t="s">
        <v>130</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32"/>
      <c r="B1086" s="294" t="s">
        <v>346</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1">
        <f>Y1085</f>
        <v>0</v>
      </c>
      <c r="Z1086" s="411">
        <f t="shared" ref="Z1086" si="3234">Z1085</f>
        <v>0</v>
      </c>
      <c r="AA1086" s="411">
        <f t="shared" ref="AA1086" si="3235">AA1085</f>
        <v>0</v>
      </c>
      <c r="AB1086" s="411">
        <f t="shared" ref="AB1086" si="3236">AB1085</f>
        <v>0</v>
      </c>
      <c r="AC1086" s="411">
        <f t="shared" ref="AC1086" si="3237">AC1085</f>
        <v>0</v>
      </c>
      <c r="AD1086" s="411">
        <f t="shared" ref="AD1086" si="3238">AD1085</f>
        <v>0</v>
      </c>
      <c r="AE1086" s="411">
        <f t="shared" ref="AE1086" si="3239">AE1085</f>
        <v>0</v>
      </c>
      <c r="AF1086" s="411">
        <f t="shared" ref="AF1086" si="3240">AF1085</f>
        <v>0</v>
      </c>
      <c r="AG1086" s="411">
        <f t="shared" ref="AG1086" si="3241">AG1085</f>
        <v>0</v>
      </c>
      <c r="AH1086" s="411">
        <f t="shared" ref="AH1086" si="3242">AH1085</f>
        <v>0</v>
      </c>
      <c r="AI1086" s="411">
        <f t="shared" ref="AI1086" si="3243">AI1085</f>
        <v>0</v>
      </c>
      <c r="AJ1086" s="411">
        <f t="shared" ref="AJ1086" si="3244">AJ1085</f>
        <v>0</v>
      </c>
      <c r="AK1086" s="411">
        <f t="shared" ref="AK1086" si="3245">AK1085</f>
        <v>0</v>
      </c>
      <c r="AL1086" s="411">
        <f t="shared" ref="AL1086" si="3246">AL1085</f>
        <v>0</v>
      </c>
      <c r="AM1086" s="306"/>
    </row>
    <row r="1087" spans="1:39" ht="15" hidden="1" customHeight="1" outlineLevel="1">
      <c r="A1087" s="532"/>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32">
        <v>39</v>
      </c>
      <c r="B1088" s="428" t="s">
        <v>131</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2"/>
      <c r="B1089" s="294" t="s">
        <v>346</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1">
        <f>Y1088</f>
        <v>0</v>
      </c>
      <c r="Z1089" s="411">
        <f t="shared" ref="Z1089" si="3247">Z1088</f>
        <v>0</v>
      </c>
      <c r="AA1089" s="411">
        <f t="shared" ref="AA1089" si="3248">AA1088</f>
        <v>0</v>
      </c>
      <c r="AB1089" s="411">
        <f t="shared" ref="AB1089" si="3249">AB1088</f>
        <v>0</v>
      </c>
      <c r="AC1089" s="411">
        <f t="shared" ref="AC1089" si="3250">AC1088</f>
        <v>0</v>
      </c>
      <c r="AD1089" s="411">
        <f t="shared" ref="AD1089" si="3251">AD1088</f>
        <v>0</v>
      </c>
      <c r="AE1089" s="411">
        <f t="shared" ref="AE1089" si="3252">AE1088</f>
        <v>0</v>
      </c>
      <c r="AF1089" s="411">
        <f t="shared" ref="AF1089" si="3253">AF1088</f>
        <v>0</v>
      </c>
      <c r="AG1089" s="411">
        <f t="shared" ref="AG1089" si="3254">AG1088</f>
        <v>0</v>
      </c>
      <c r="AH1089" s="411">
        <f t="shared" ref="AH1089" si="3255">AH1088</f>
        <v>0</v>
      </c>
      <c r="AI1089" s="411">
        <f t="shared" ref="AI1089" si="3256">AI1088</f>
        <v>0</v>
      </c>
      <c r="AJ1089" s="411">
        <f t="shared" ref="AJ1089" si="3257">AJ1088</f>
        <v>0</v>
      </c>
      <c r="AK1089" s="411">
        <f t="shared" ref="AK1089" si="3258">AK1088</f>
        <v>0</v>
      </c>
      <c r="AL1089" s="411">
        <f t="shared" ref="AL1089" si="3259">AL1088</f>
        <v>0</v>
      </c>
      <c r="AM1089" s="306"/>
    </row>
    <row r="1090" spans="1:39" ht="15" hidden="1" customHeight="1" outlineLevel="1">
      <c r="A1090" s="532"/>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32">
        <v>40</v>
      </c>
      <c r="B1091" s="428" t="s">
        <v>132</v>
      </c>
      <c r="C1091" s="291" t="s">
        <v>25</v>
      </c>
      <c r="D1091" s="295"/>
      <c r="E1091" s="295"/>
      <c r="F1091" s="295"/>
      <c r="G1091" s="295"/>
      <c r="H1091" s="295"/>
      <c r="I1091" s="295"/>
      <c r="J1091" s="295"/>
      <c r="K1091" s="295"/>
      <c r="L1091" s="295"/>
      <c r="M1091" s="295"/>
      <c r="N1091" s="295">
        <v>12</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2"/>
      <c r="B1092" s="294" t="s">
        <v>346</v>
      </c>
      <c r="C1092" s="291" t="s">
        <v>163</v>
      </c>
      <c r="D1092" s="295"/>
      <c r="E1092" s="295"/>
      <c r="F1092" s="295"/>
      <c r="G1092" s="295"/>
      <c r="H1092" s="295"/>
      <c r="I1092" s="295"/>
      <c r="J1092" s="295"/>
      <c r="K1092" s="295"/>
      <c r="L1092" s="295"/>
      <c r="M1092" s="295"/>
      <c r="N1092" s="295">
        <f>N1091</f>
        <v>12</v>
      </c>
      <c r="O1092" s="295"/>
      <c r="P1092" s="295"/>
      <c r="Q1092" s="295"/>
      <c r="R1092" s="295"/>
      <c r="S1092" s="295"/>
      <c r="T1092" s="295"/>
      <c r="U1092" s="295"/>
      <c r="V1092" s="295"/>
      <c r="W1092" s="295"/>
      <c r="X1092" s="295"/>
      <c r="Y1092" s="411">
        <f>Y1091</f>
        <v>0</v>
      </c>
      <c r="Z1092" s="411">
        <f t="shared" ref="Z1092" si="3260">Z1091</f>
        <v>0</v>
      </c>
      <c r="AA1092" s="411">
        <f t="shared" ref="AA1092" si="3261">AA1091</f>
        <v>0</v>
      </c>
      <c r="AB1092" s="411">
        <f t="shared" ref="AB1092" si="3262">AB1091</f>
        <v>0</v>
      </c>
      <c r="AC1092" s="411">
        <f t="shared" ref="AC1092" si="3263">AC1091</f>
        <v>0</v>
      </c>
      <c r="AD1092" s="411">
        <f t="shared" ref="AD1092" si="3264">AD1091</f>
        <v>0</v>
      </c>
      <c r="AE1092" s="411">
        <f t="shared" ref="AE1092" si="3265">AE1091</f>
        <v>0</v>
      </c>
      <c r="AF1092" s="411">
        <f t="shared" ref="AF1092" si="3266">AF1091</f>
        <v>0</v>
      </c>
      <c r="AG1092" s="411">
        <f t="shared" ref="AG1092" si="3267">AG1091</f>
        <v>0</v>
      </c>
      <c r="AH1092" s="411">
        <f t="shared" ref="AH1092" si="3268">AH1091</f>
        <v>0</v>
      </c>
      <c r="AI1092" s="411">
        <f t="shared" ref="AI1092" si="3269">AI1091</f>
        <v>0</v>
      </c>
      <c r="AJ1092" s="411">
        <f t="shared" ref="AJ1092" si="3270">AJ1091</f>
        <v>0</v>
      </c>
      <c r="AK1092" s="411">
        <f t="shared" ref="AK1092" si="3271">AK1091</f>
        <v>0</v>
      </c>
      <c r="AL1092" s="411">
        <f t="shared" ref="AL1092" si="3272">AL1091</f>
        <v>0</v>
      </c>
      <c r="AM1092" s="306"/>
    </row>
    <row r="1093" spans="1:39" ht="15" hidden="1" customHeight="1" outlineLevel="1">
      <c r="A1093" s="532"/>
      <c r="B1093" s="428"/>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28.5" hidden="1" customHeight="1" outlineLevel="1">
      <c r="A1094" s="532">
        <v>41</v>
      </c>
      <c r="B1094" s="428" t="s">
        <v>133</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6"/>
      <c r="Z1094" s="415"/>
      <c r="AA1094" s="415"/>
      <c r="AB1094" s="415"/>
      <c r="AC1094" s="415"/>
      <c r="AD1094" s="415"/>
      <c r="AE1094" s="415"/>
      <c r="AF1094" s="415"/>
      <c r="AG1094" s="415"/>
      <c r="AH1094" s="415"/>
      <c r="AI1094" s="415"/>
      <c r="AJ1094" s="415"/>
      <c r="AK1094" s="415"/>
      <c r="AL1094" s="415"/>
      <c r="AM1094" s="296">
        <f>SUM(Y1094:AL1094)</f>
        <v>0</v>
      </c>
    </row>
    <row r="1095" spans="1:39" ht="15" hidden="1" customHeight="1" outlineLevel="1">
      <c r="A1095" s="532"/>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1">
        <f>Y1094</f>
        <v>0</v>
      </c>
      <c r="Z1095" s="411">
        <f t="shared" ref="Z1095" si="3273">Z1094</f>
        <v>0</v>
      </c>
      <c r="AA1095" s="411">
        <f t="shared" ref="AA1095" si="3274">AA1094</f>
        <v>0</v>
      </c>
      <c r="AB1095" s="411">
        <f t="shared" ref="AB1095" si="3275">AB1094</f>
        <v>0</v>
      </c>
      <c r="AC1095" s="411">
        <f t="shared" ref="AC1095" si="3276">AC1094</f>
        <v>0</v>
      </c>
      <c r="AD1095" s="411">
        <f t="shared" ref="AD1095" si="3277">AD1094</f>
        <v>0</v>
      </c>
      <c r="AE1095" s="411">
        <f t="shared" ref="AE1095" si="3278">AE1094</f>
        <v>0</v>
      </c>
      <c r="AF1095" s="411">
        <f t="shared" ref="AF1095" si="3279">AF1094</f>
        <v>0</v>
      </c>
      <c r="AG1095" s="411">
        <f t="shared" ref="AG1095" si="3280">AG1094</f>
        <v>0</v>
      </c>
      <c r="AH1095" s="411">
        <f t="shared" ref="AH1095" si="3281">AH1094</f>
        <v>0</v>
      </c>
      <c r="AI1095" s="411">
        <f t="shared" ref="AI1095" si="3282">AI1094</f>
        <v>0</v>
      </c>
      <c r="AJ1095" s="411">
        <f t="shared" ref="AJ1095" si="3283">AJ1094</f>
        <v>0</v>
      </c>
      <c r="AK1095" s="411">
        <f t="shared" ref="AK1095" si="3284">AK1094</f>
        <v>0</v>
      </c>
      <c r="AL1095" s="411">
        <f t="shared" ref="AL1095" si="3285">AL1094</f>
        <v>0</v>
      </c>
      <c r="AM1095" s="306"/>
    </row>
    <row r="1096" spans="1:39" ht="15" hidden="1" customHeight="1" outlineLevel="1">
      <c r="A1096" s="532"/>
      <c r="B1096" s="428"/>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2"/>
      <c r="Z1096" s="425"/>
      <c r="AA1096" s="425"/>
      <c r="AB1096" s="425"/>
      <c r="AC1096" s="425"/>
      <c r="AD1096" s="425"/>
      <c r="AE1096" s="425"/>
      <c r="AF1096" s="425"/>
      <c r="AG1096" s="425"/>
      <c r="AH1096" s="425"/>
      <c r="AI1096" s="425"/>
      <c r="AJ1096" s="425"/>
      <c r="AK1096" s="425"/>
      <c r="AL1096" s="425"/>
      <c r="AM1096" s="306"/>
    </row>
    <row r="1097" spans="1:39" ht="28.5" hidden="1" customHeight="1" outlineLevel="1">
      <c r="A1097" s="532">
        <v>42</v>
      </c>
      <c r="B1097" s="428" t="s">
        <v>134</v>
      </c>
      <c r="C1097" s="291" t="s">
        <v>25</v>
      </c>
      <c r="D1097" s="295"/>
      <c r="E1097" s="295"/>
      <c r="F1097" s="295"/>
      <c r="G1097" s="295"/>
      <c r="H1097" s="295"/>
      <c r="I1097" s="295"/>
      <c r="J1097" s="295"/>
      <c r="K1097" s="295"/>
      <c r="L1097" s="295"/>
      <c r="M1097" s="295"/>
      <c r="N1097" s="291"/>
      <c r="O1097" s="295"/>
      <c r="P1097" s="295"/>
      <c r="Q1097" s="295"/>
      <c r="R1097" s="295"/>
      <c r="S1097" s="295"/>
      <c r="T1097" s="295"/>
      <c r="U1097" s="295"/>
      <c r="V1097" s="295"/>
      <c r="W1097" s="295"/>
      <c r="X1097" s="295"/>
      <c r="Y1097" s="426"/>
      <c r="Z1097" s="415"/>
      <c r="AA1097" s="415"/>
      <c r="AB1097" s="415"/>
      <c r="AC1097" s="415"/>
      <c r="AD1097" s="415"/>
      <c r="AE1097" s="415"/>
      <c r="AF1097" s="415"/>
      <c r="AG1097" s="415"/>
      <c r="AH1097" s="415"/>
      <c r="AI1097" s="415"/>
      <c r="AJ1097" s="415"/>
      <c r="AK1097" s="415"/>
      <c r="AL1097" s="415"/>
      <c r="AM1097" s="296">
        <f>SUM(Y1097:AL1097)</f>
        <v>0</v>
      </c>
    </row>
    <row r="1098" spans="1:39" ht="15" hidden="1" customHeight="1" outlineLevel="1">
      <c r="A1098" s="532"/>
      <c r="B1098" s="294" t="s">
        <v>346</v>
      </c>
      <c r="C1098" s="291" t="s">
        <v>163</v>
      </c>
      <c r="D1098" s="295"/>
      <c r="E1098" s="295"/>
      <c r="F1098" s="295"/>
      <c r="G1098" s="295"/>
      <c r="H1098" s="295"/>
      <c r="I1098" s="295"/>
      <c r="J1098" s="295"/>
      <c r="K1098" s="295"/>
      <c r="L1098" s="295"/>
      <c r="M1098" s="295"/>
      <c r="N1098" s="468"/>
      <c r="O1098" s="295"/>
      <c r="P1098" s="295"/>
      <c r="Q1098" s="295"/>
      <c r="R1098" s="295"/>
      <c r="S1098" s="295"/>
      <c r="T1098" s="295"/>
      <c r="U1098" s="295"/>
      <c r="V1098" s="295"/>
      <c r="W1098" s="295"/>
      <c r="X1098" s="295"/>
      <c r="Y1098" s="411">
        <f>Y1097</f>
        <v>0</v>
      </c>
      <c r="Z1098" s="411">
        <f t="shared" ref="Z1098" si="3286">Z1097</f>
        <v>0</v>
      </c>
      <c r="AA1098" s="411">
        <f t="shared" ref="AA1098" si="3287">AA1097</f>
        <v>0</v>
      </c>
      <c r="AB1098" s="411">
        <f t="shared" ref="AB1098" si="3288">AB1097</f>
        <v>0</v>
      </c>
      <c r="AC1098" s="411">
        <f t="shared" ref="AC1098" si="3289">AC1097</f>
        <v>0</v>
      </c>
      <c r="AD1098" s="411">
        <f t="shared" ref="AD1098" si="3290">AD1097</f>
        <v>0</v>
      </c>
      <c r="AE1098" s="411">
        <f t="shared" ref="AE1098" si="3291">AE1097</f>
        <v>0</v>
      </c>
      <c r="AF1098" s="411">
        <f t="shared" ref="AF1098" si="3292">AF1097</f>
        <v>0</v>
      </c>
      <c r="AG1098" s="411">
        <f t="shared" ref="AG1098" si="3293">AG1097</f>
        <v>0</v>
      </c>
      <c r="AH1098" s="411">
        <f t="shared" ref="AH1098" si="3294">AH1097</f>
        <v>0</v>
      </c>
      <c r="AI1098" s="411">
        <f t="shared" ref="AI1098" si="3295">AI1097</f>
        <v>0</v>
      </c>
      <c r="AJ1098" s="411">
        <f t="shared" ref="AJ1098" si="3296">AJ1097</f>
        <v>0</v>
      </c>
      <c r="AK1098" s="411">
        <f t="shared" ref="AK1098" si="3297">AK1097</f>
        <v>0</v>
      </c>
      <c r="AL1098" s="411">
        <f t="shared" ref="AL1098" si="3298">AL1097</f>
        <v>0</v>
      </c>
      <c r="AM1098" s="306"/>
    </row>
    <row r="1099" spans="1:39" ht="15" hidden="1" customHeight="1" outlineLevel="1">
      <c r="A1099" s="532"/>
      <c r="B1099" s="428"/>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2"/>
      <c r="Z1099" s="425"/>
      <c r="AA1099" s="425"/>
      <c r="AB1099" s="425"/>
      <c r="AC1099" s="425"/>
      <c r="AD1099" s="425"/>
      <c r="AE1099" s="425"/>
      <c r="AF1099" s="425"/>
      <c r="AG1099" s="425"/>
      <c r="AH1099" s="425"/>
      <c r="AI1099" s="425"/>
      <c r="AJ1099" s="425"/>
      <c r="AK1099" s="425"/>
      <c r="AL1099" s="425"/>
      <c r="AM1099" s="306"/>
    </row>
    <row r="1100" spans="1:39" ht="15" hidden="1" customHeight="1" outlineLevel="1">
      <c r="A1100" s="532">
        <v>43</v>
      </c>
      <c r="B1100" s="428" t="s">
        <v>135</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6"/>
      <c r="Z1100" s="415"/>
      <c r="AA1100" s="415"/>
      <c r="AB1100" s="415"/>
      <c r="AC1100" s="415"/>
      <c r="AD1100" s="415"/>
      <c r="AE1100" s="415"/>
      <c r="AF1100" s="415"/>
      <c r="AG1100" s="415"/>
      <c r="AH1100" s="415"/>
      <c r="AI1100" s="415"/>
      <c r="AJ1100" s="415"/>
      <c r="AK1100" s="415"/>
      <c r="AL1100" s="415"/>
      <c r="AM1100" s="296">
        <f>SUM(Y1100:AL1100)</f>
        <v>0</v>
      </c>
    </row>
    <row r="1101" spans="1:39" ht="15" hidden="1" customHeight="1" outlineLevel="1">
      <c r="A1101" s="532"/>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1">
        <f>Y1100</f>
        <v>0</v>
      </c>
      <c r="Z1101" s="411">
        <f t="shared" ref="Z1101" si="3299">Z1100</f>
        <v>0</v>
      </c>
      <c r="AA1101" s="411">
        <f t="shared" ref="AA1101" si="3300">AA1100</f>
        <v>0</v>
      </c>
      <c r="AB1101" s="411">
        <f t="shared" ref="AB1101" si="3301">AB1100</f>
        <v>0</v>
      </c>
      <c r="AC1101" s="411">
        <f t="shared" ref="AC1101" si="3302">AC1100</f>
        <v>0</v>
      </c>
      <c r="AD1101" s="411">
        <f t="shared" ref="AD1101" si="3303">AD1100</f>
        <v>0</v>
      </c>
      <c r="AE1101" s="411">
        <f t="shared" ref="AE1101" si="3304">AE1100</f>
        <v>0</v>
      </c>
      <c r="AF1101" s="411">
        <f t="shared" ref="AF1101" si="3305">AF1100</f>
        <v>0</v>
      </c>
      <c r="AG1101" s="411">
        <f t="shared" ref="AG1101" si="3306">AG1100</f>
        <v>0</v>
      </c>
      <c r="AH1101" s="411">
        <f t="shared" ref="AH1101" si="3307">AH1100</f>
        <v>0</v>
      </c>
      <c r="AI1101" s="411">
        <f t="shared" ref="AI1101" si="3308">AI1100</f>
        <v>0</v>
      </c>
      <c r="AJ1101" s="411">
        <f t="shared" ref="AJ1101" si="3309">AJ1100</f>
        <v>0</v>
      </c>
      <c r="AK1101" s="411">
        <f t="shared" ref="AK1101" si="3310">AK1100</f>
        <v>0</v>
      </c>
      <c r="AL1101" s="411">
        <f t="shared" ref="AL1101" si="3311">AL1100</f>
        <v>0</v>
      </c>
      <c r="AM1101" s="306"/>
    </row>
    <row r="1102" spans="1:39" ht="15" hidden="1" customHeight="1" outlineLevel="1">
      <c r="A1102" s="532"/>
      <c r="B1102" s="428"/>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2"/>
      <c r="Z1102" s="425"/>
      <c r="AA1102" s="425"/>
      <c r="AB1102" s="425"/>
      <c r="AC1102" s="425"/>
      <c r="AD1102" s="425"/>
      <c r="AE1102" s="425"/>
      <c r="AF1102" s="425"/>
      <c r="AG1102" s="425"/>
      <c r="AH1102" s="425"/>
      <c r="AI1102" s="425"/>
      <c r="AJ1102" s="425"/>
      <c r="AK1102" s="425"/>
      <c r="AL1102" s="425"/>
      <c r="AM1102" s="306"/>
    </row>
    <row r="1103" spans="1:39" ht="28.5" hidden="1" customHeight="1" outlineLevel="1">
      <c r="A1103" s="532">
        <v>44</v>
      </c>
      <c r="B1103" s="428" t="s">
        <v>136</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6"/>
      <c r="Z1103" s="415"/>
      <c r="AA1103" s="415"/>
      <c r="AB1103" s="415"/>
      <c r="AC1103" s="415"/>
      <c r="AD1103" s="415"/>
      <c r="AE1103" s="415"/>
      <c r="AF1103" s="415"/>
      <c r="AG1103" s="415"/>
      <c r="AH1103" s="415"/>
      <c r="AI1103" s="415"/>
      <c r="AJ1103" s="415"/>
      <c r="AK1103" s="415"/>
      <c r="AL1103" s="415"/>
      <c r="AM1103" s="296">
        <f>SUM(Y1103:AL1103)</f>
        <v>0</v>
      </c>
    </row>
    <row r="1104" spans="1:39" ht="15" hidden="1" customHeight="1" outlineLevel="1">
      <c r="A1104" s="532"/>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1">
        <f>Y1103</f>
        <v>0</v>
      </c>
      <c r="Z1104" s="411">
        <f t="shared" ref="Z1104" si="3312">Z1103</f>
        <v>0</v>
      </c>
      <c r="AA1104" s="411">
        <f t="shared" ref="AA1104" si="3313">AA1103</f>
        <v>0</v>
      </c>
      <c r="AB1104" s="411">
        <f t="shared" ref="AB1104" si="3314">AB1103</f>
        <v>0</v>
      </c>
      <c r="AC1104" s="411">
        <f t="shared" ref="AC1104" si="3315">AC1103</f>
        <v>0</v>
      </c>
      <c r="AD1104" s="411">
        <f t="shared" ref="AD1104" si="3316">AD1103</f>
        <v>0</v>
      </c>
      <c r="AE1104" s="411">
        <f t="shared" ref="AE1104" si="3317">AE1103</f>
        <v>0</v>
      </c>
      <c r="AF1104" s="411">
        <f t="shared" ref="AF1104" si="3318">AF1103</f>
        <v>0</v>
      </c>
      <c r="AG1104" s="411">
        <f t="shared" ref="AG1104" si="3319">AG1103</f>
        <v>0</v>
      </c>
      <c r="AH1104" s="411">
        <f t="shared" ref="AH1104" si="3320">AH1103</f>
        <v>0</v>
      </c>
      <c r="AI1104" s="411">
        <f t="shared" ref="AI1104" si="3321">AI1103</f>
        <v>0</v>
      </c>
      <c r="AJ1104" s="411">
        <f t="shared" ref="AJ1104" si="3322">AJ1103</f>
        <v>0</v>
      </c>
      <c r="AK1104" s="411">
        <f t="shared" ref="AK1104" si="3323">AK1103</f>
        <v>0</v>
      </c>
      <c r="AL1104" s="411">
        <f t="shared" ref="AL1104" si="3324">AL1103</f>
        <v>0</v>
      </c>
      <c r="AM1104" s="306"/>
    </row>
    <row r="1105" spans="1:39" ht="15" hidden="1" customHeight="1" outlineLevel="1">
      <c r="A1105" s="532"/>
      <c r="B1105" s="428"/>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2"/>
      <c r="Z1105" s="425"/>
      <c r="AA1105" s="425"/>
      <c r="AB1105" s="425"/>
      <c r="AC1105" s="425"/>
      <c r="AD1105" s="425"/>
      <c r="AE1105" s="425"/>
      <c r="AF1105" s="425"/>
      <c r="AG1105" s="425"/>
      <c r="AH1105" s="425"/>
      <c r="AI1105" s="425"/>
      <c r="AJ1105" s="425"/>
      <c r="AK1105" s="425"/>
      <c r="AL1105" s="425"/>
      <c r="AM1105" s="306"/>
    </row>
    <row r="1106" spans="1:39" ht="32.4" hidden="1" customHeight="1" outlineLevel="1">
      <c r="A1106" s="532">
        <v>45</v>
      </c>
      <c r="B1106" s="428" t="s">
        <v>137</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6"/>
      <c r="Z1106" s="415"/>
      <c r="AA1106" s="415"/>
      <c r="AB1106" s="415"/>
      <c r="AC1106" s="415"/>
      <c r="AD1106" s="415"/>
      <c r="AE1106" s="415"/>
      <c r="AF1106" s="415"/>
      <c r="AG1106" s="415"/>
      <c r="AH1106" s="415"/>
      <c r="AI1106" s="415"/>
      <c r="AJ1106" s="415"/>
      <c r="AK1106" s="415"/>
      <c r="AL1106" s="415"/>
      <c r="AM1106" s="296">
        <f>SUM(Y1106:AL1106)</f>
        <v>0</v>
      </c>
    </row>
    <row r="1107" spans="1:39" ht="15" hidden="1" customHeight="1" outlineLevel="1">
      <c r="A1107" s="532"/>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1">
        <f>Y1106</f>
        <v>0</v>
      </c>
      <c r="Z1107" s="411">
        <f t="shared" ref="Z1107" si="3325">Z1106</f>
        <v>0</v>
      </c>
      <c r="AA1107" s="411">
        <f t="shared" ref="AA1107" si="3326">AA1106</f>
        <v>0</v>
      </c>
      <c r="AB1107" s="411">
        <f t="shared" ref="AB1107" si="3327">AB1106</f>
        <v>0</v>
      </c>
      <c r="AC1107" s="411">
        <f t="shared" ref="AC1107" si="3328">AC1106</f>
        <v>0</v>
      </c>
      <c r="AD1107" s="411">
        <f t="shared" ref="AD1107" si="3329">AD1106</f>
        <v>0</v>
      </c>
      <c r="AE1107" s="411">
        <f t="shared" ref="AE1107" si="3330">AE1106</f>
        <v>0</v>
      </c>
      <c r="AF1107" s="411">
        <f t="shared" ref="AF1107" si="3331">AF1106</f>
        <v>0</v>
      </c>
      <c r="AG1107" s="411">
        <f t="shared" ref="AG1107" si="3332">AG1106</f>
        <v>0</v>
      </c>
      <c r="AH1107" s="411">
        <f t="shared" ref="AH1107" si="3333">AH1106</f>
        <v>0</v>
      </c>
      <c r="AI1107" s="411">
        <f t="shared" ref="AI1107" si="3334">AI1106</f>
        <v>0</v>
      </c>
      <c r="AJ1107" s="411">
        <f t="shared" ref="AJ1107" si="3335">AJ1106</f>
        <v>0</v>
      </c>
      <c r="AK1107" s="411">
        <f t="shared" ref="AK1107" si="3336">AK1106</f>
        <v>0</v>
      </c>
      <c r="AL1107" s="411">
        <f t="shared" ref="AL1107" si="3337">AL1106</f>
        <v>0</v>
      </c>
      <c r="AM1107" s="306"/>
    </row>
    <row r="1108" spans="1:39" ht="15" hidden="1" customHeight="1" outlineLevel="1">
      <c r="A1108" s="532"/>
      <c r="B1108" s="428"/>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2"/>
      <c r="Z1108" s="425"/>
      <c r="AA1108" s="425"/>
      <c r="AB1108" s="425"/>
      <c r="AC1108" s="425"/>
      <c r="AD1108" s="425"/>
      <c r="AE1108" s="425"/>
      <c r="AF1108" s="425"/>
      <c r="AG1108" s="425"/>
      <c r="AH1108" s="425"/>
      <c r="AI1108" s="425"/>
      <c r="AJ1108" s="425"/>
      <c r="AK1108" s="425"/>
      <c r="AL1108" s="425"/>
      <c r="AM1108" s="306"/>
    </row>
    <row r="1109" spans="1:39" ht="32.1" hidden="1" customHeight="1" outlineLevel="1">
      <c r="A1109" s="532">
        <v>46</v>
      </c>
      <c r="B1109" s="428" t="s">
        <v>138</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6"/>
      <c r="Z1109" s="415"/>
      <c r="AA1109" s="415"/>
      <c r="AB1109" s="415"/>
      <c r="AC1109" s="415"/>
      <c r="AD1109" s="415"/>
      <c r="AE1109" s="415"/>
      <c r="AF1109" s="415"/>
      <c r="AG1109" s="415"/>
      <c r="AH1109" s="415"/>
      <c r="AI1109" s="415"/>
      <c r="AJ1109" s="415"/>
      <c r="AK1109" s="415"/>
      <c r="AL1109" s="415"/>
      <c r="AM1109" s="296">
        <f>SUM(Y1109:AL1109)</f>
        <v>0</v>
      </c>
    </row>
    <row r="1110" spans="1:39" ht="15" hidden="1" customHeight="1" outlineLevel="1">
      <c r="A1110" s="532"/>
      <c r="B1110" s="294" t="s">
        <v>346</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1">
        <f>Y1109</f>
        <v>0</v>
      </c>
      <c r="Z1110" s="411">
        <f t="shared" ref="Z1110" si="3338">Z1109</f>
        <v>0</v>
      </c>
      <c r="AA1110" s="411">
        <f t="shared" ref="AA1110" si="3339">AA1109</f>
        <v>0</v>
      </c>
      <c r="AB1110" s="411">
        <f t="shared" ref="AB1110" si="3340">AB1109</f>
        <v>0</v>
      </c>
      <c r="AC1110" s="411">
        <f t="shared" ref="AC1110" si="3341">AC1109</f>
        <v>0</v>
      </c>
      <c r="AD1110" s="411">
        <f t="shared" ref="AD1110" si="3342">AD1109</f>
        <v>0</v>
      </c>
      <c r="AE1110" s="411">
        <f t="shared" ref="AE1110" si="3343">AE1109</f>
        <v>0</v>
      </c>
      <c r="AF1110" s="411">
        <f t="shared" ref="AF1110" si="3344">AF1109</f>
        <v>0</v>
      </c>
      <c r="AG1110" s="411">
        <f t="shared" ref="AG1110" si="3345">AG1109</f>
        <v>0</v>
      </c>
      <c r="AH1110" s="411">
        <f t="shared" ref="AH1110" si="3346">AH1109</f>
        <v>0</v>
      </c>
      <c r="AI1110" s="411">
        <f t="shared" ref="AI1110" si="3347">AI1109</f>
        <v>0</v>
      </c>
      <c r="AJ1110" s="411">
        <f t="shared" ref="AJ1110" si="3348">AJ1109</f>
        <v>0</v>
      </c>
      <c r="AK1110" s="411">
        <f t="shared" ref="AK1110" si="3349">AK1109</f>
        <v>0</v>
      </c>
      <c r="AL1110" s="411">
        <f t="shared" ref="AL1110" si="3350">AL1109</f>
        <v>0</v>
      </c>
      <c r="AM1110" s="306"/>
    </row>
    <row r="1111" spans="1:39" ht="15" hidden="1" customHeight="1" outlineLevel="1">
      <c r="A1111" s="532"/>
      <c r="B1111" s="428"/>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2"/>
      <c r="Z1111" s="425"/>
      <c r="AA1111" s="425"/>
      <c r="AB1111" s="425"/>
      <c r="AC1111" s="425"/>
      <c r="AD1111" s="425"/>
      <c r="AE1111" s="425"/>
      <c r="AF1111" s="425"/>
      <c r="AG1111" s="425"/>
      <c r="AH1111" s="425"/>
      <c r="AI1111" s="425"/>
      <c r="AJ1111" s="425"/>
      <c r="AK1111" s="425"/>
      <c r="AL1111" s="425"/>
      <c r="AM1111" s="306"/>
    </row>
    <row r="1112" spans="1:39" ht="35.4" hidden="1" customHeight="1" outlineLevel="1">
      <c r="A1112" s="532">
        <v>47</v>
      </c>
      <c r="B1112" s="428" t="s">
        <v>139</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6"/>
      <c r="Z1112" s="415"/>
      <c r="AA1112" s="415"/>
      <c r="AB1112" s="415"/>
      <c r="AC1112" s="415"/>
      <c r="AD1112" s="415"/>
      <c r="AE1112" s="415"/>
      <c r="AF1112" s="415"/>
      <c r="AG1112" s="415"/>
      <c r="AH1112" s="415"/>
      <c r="AI1112" s="415"/>
      <c r="AJ1112" s="415"/>
      <c r="AK1112" s="415"/>
      <c r="AL1112" s="415"/>
      <c r="AM1112" s="296">
        <f>SUM(Y1112:AL1112)</f>
        <v>0</v>
      </c>
    </row>
    <row r="1113" spans="1:39" ht="15" hidden="1" customHeight="1" outlineLevel="1">
      <c r="A1113" s="532"/>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1">
        <f>Y1112</f>
        <v>0</v>
      </c>
      <c r="Z1113" s="411">
        <f t="shared" ref="Z1113" si="3351">Z1112</f>
        <v>0</v>
      </c>
      <c r="AA1113" s="411">
        <f t="shared" ref="AA1113" si="3352">AA1112</f>
        <v>0</v>
      </c>
      <c r="AB1113" s="411">
        <f t="shared" ref="AB1113" si="3353">AB1112</f>
        <v>0</v>
      </c>
      <c r="AC1113" s="411">
        <f t="shared" ref="AC1113" si="3354">AC1112</f>
        <v>0</v>
      </c>
      <c r="AD1113" s="411">
        <f t="shared" ref="AD1113" si="3355">AD1112</f>
        <v>0</v>
      </c>
      <c r="AE1113" s="411">
        <f t="shared" ref="AE1113" si="3356">AE1112</f>
        <v>0</v>
      </c>
      <c r="AF1113" s="411">
        <f t="shared" ref="AF1113" si="3357">AF1112</f>
        <v>0</v>
      </c>
      <c r="AG1113" s="411">
        <f t="shared" ref="AG1113" si="3358">AG1112</f>
        <v>0</v>
      </c>
      <c r="AH1113" s="411">
        <f t="shared" ref="AH1113" si="3359">AH1112</f>
        <v>0</v>
      </c>
      <c r="AI1113" s="411">
        <f t="shared" ref="AI1113" si="3360">AI1112</f>
        <v>0</v>
      </c>
      <c r="AJ1113" s="411">
        <f t="shared" ref="AJ1113" si="3361">AJ1112</f>
        <v>0</v>
      </c>
      <c r="AK1113" s="411">
        <f t="shared" ref="AK1113" si="3362">AK1112</f>
        <v>0</v>
      </c>
      <c r="AL1113" s="411">
        <f t="shared" ref="AL1113" si="3363">AL1112</f>
        <v>0</v>
      </c>
      <c r="AM1113" s="306"/>
    </row>
    <row r="1114" spans="1:39" ht="15" hidden="1" customHeight="1" outlineLevel="1">
      <c r="A1114" s="532"/>
      <c r="B1114" s="428"/>
      <c r="C1114" s="291"/>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412"/>
      <c r="Z1114" s="425"/>
      <c r="AA1114" s="425"/>
      <c r="AB1114" s="425"/>
      <c r="AC1114" s="425"/>
      <c r="AD1114" s="425"/>
      <c r="AE1114" s="425"/>
      <c r="AF1114" s="425"/>
      <c r="AG1114" s="425"/>
      <c r="AH1114" s="425"/>
      <c r="AI1114" s="425"/>
      <c r="AJ1114" s="425"/>
      <c r="AK1114" s="425"/>
      <c r="AL1114" s="425"/>
      <c r="AM1114" s="306"/>
    </row>
    <row r="1115" spans="1:39" ht="39.6" hidden="1" customHeight="1" outlineLevel="1">
      <c r="A1115" s="532">
        <v>48</v>
      </c>
      <c r="B1115" s="428" t="s">
        <v>140</v>
      </c>
      <c r="C1115" s="291" t="s">
        <v>25</v>
      </c>
      <c r="D1115" s="295"/>
      <c r="E1115" s="295"/>
      <c r="F1115" s="295"/>
      <c r="G1115" s="295"/>
      <c r="H1115" s="295"/>
      <c r="I1115" s="295"/>
      <c r="J1115" s="295"/>
      <c r="K1115" s="295"/>
      <c r="L1115" s="295"/>
      <c r="M1115" s="295"/>
      <c r="N1115" s="295">
        <v>12</v>
      </c>
      <c r="O1115" s="295"/>
      <c r="P1115" s="295"/>
      <c r="Q1115" s="295"/>
      <c r="R1115" s="295"/>
      <c r="S1115" s="295"/>
      <c r="T1115" s="295"/>
      <c r="U1115" s="295"/>
      <c r="V1115" s="295"/>
      <c r="W1115" s="295"/>
      <c r="X1115" s="295"/>
      <c r="Y1115" s="426"/>
      <c r="Z1115" s="415"/>
      <c r="AA1115" s="415"/>
      <c r="AB1115" s="415"/>
      <c r="AC1115" s="415"/>
      <c r="AD1115" s="415"/>
      <c r="AE1115" s="415"/>
      <c r="AF1115" s="415"/>
      <c r="AG1115" s="415"/>
      <c r="AH1115" s="415"/>
      <c r="AI1115" s="415"/>
      <c r="AJ1115" s="415"/>
      <c r="AK1115" s="415"/>
      <c r="AL1115" s="415"/>
      <c r="AM1115" s="296">
        <f>SUM(Y1115:AL1115)</f>
        <v>0</v>
      </c>
    </row>
    <row r="1116" spans="1:39" ht="15" hidden="1" customHeight="1" outlineLevel="1">
      <c r="A1116" s="532"/>
      <c r="B1116" s="294" t="s">
        <v>346</v>
      </c>
      <c r="C1116" s="291" t="s">
        <v>163</v>
      </c>
      <c r="D1116" s="295"/>
      <c r="E1116" s="295"/>
      <c r="F1116" s="295"/>
      <c r="G1116" s="295"/>
      <c r="H1116" s="295"/>
      <c r="I1116" s="295"/>
      <c r="J1116" s="295"/>
      <c r="K1116" s="295"/>
      <c r="L1116" s="295"/>
      <c r="M1116" s="295"/>
      <c r="N1116" s="295">
        <f>N1115</f>
        <v>12</v>
      </c>
      <c r="O1116" s="295"/>
      <c r="P1116" s="295"/>
      <c r="Q1116" s="295"/>
      <c r="R1116" s="295"/>
      <c r="S1116" s="295"/>
      <c r="T1116" s="295"/>
      <c r="U1116" s="295"/>
      <c r="V1116" s="295"/>
      <c r="W1116" s="295"/>
      <c r="X1116" s="295"/>
      <c r="Y1116" s="411">
        <f>Y1115</f>
        <v>0</v>
      </c>
      <c r="Z1116" s="411">
        <f t="shared" ref="Z1116" si="3364">Z1115</f>
        <v>0</v>
      </c>
      <c r="AA1116" s="411">
        <f t="shared" ref="AA1116" si="3365">AA1115</f>
        <v>0</v>
      </c>
      <c r="AB1116" s="411">
        <f t="shared" ref="AB1116" si="3366">AB1115</f>
        <v>0</v>
      </c>
      <c r="AC1116" s="411">
        <f t="shared" ref="AC1116" si="3367">AC1115</f>
        <v>0</v>
      </c>
      <c r="AD1116" s="411">
        <f t="shared" ref="AD1116" si="3368">AD1115</f>
        <v>0</v>
      </c>
      <c r="AE1116" s="411">
        <f t="shared" ref="AE1116" si="3369">AE1115</f>
        <v>0</v>
      </c>
      <c r="AF1116" s="411">
        <f t="shared" ref="AF1116" si="3370">AF1115</f>
        <v>0</v>
      </c>
      <c r="AG1116" s="411">
        <f t="shared" ref="AG1116" si="3371">AG1115</f>
        <v>0</v>
      </c>
      <c r="AH1116" s="411">
        <f t="shared" ref="AH1116" si="3372">AH1115</f>
        <v>0</v>
      </c>
      <c r="AI1116" s="411">
        <f t="shared" ref="AI1116" si="3373">AI1115</f>
        <v>0</v>
      </c>
      <c r="AJ1116" s="411">
        <f t="shared" ref="AJ1116" si="3374">AJ1115</f>
        <v>0</v>
      </c>
      <c r="AK1116" s="411">
        <f t="shared" ref="AK1116" si="3375">AK1115</f>
        <v>0</v>
      </c>
      <c r="AL1116" s="411">
        <f t="shared" ref="AL1116" si="3376">AL1115</f>
        <v>0</v>
      </c>
      <c r="AM1116" s="306"/>
    </row>
    <row r="1117" spans="1:39" ht="15" hidden="1" customHeight="1" outlineLevel="1">
      <c r="A1117" s="532"/>
      <c r="B1117" s="428"/>
      <c r="C1117" s="291"/>
      <c r="D1117" s="291"/>
      <c r="E1117" s="291"/>
      <c r="F1117" s="291"/>
      <c r="G1117" s="291"/>
      <c r="H1117" s="291"/>
      <c r="I1117" s="291"/>
      <c r="J1117" s="291"/>
      <c r="K1117" s="291"/>
      <c r="L1117" s="291"/>
      <c r="M1117" s="291"/>
      <c r="N1117" s="291"/>
      <c r="O1117" s="291"/>
      <c r="P1117" s="291"/>
      <c r="Q1117" s="291"/>
      <c r="R1117" s="291"/>
      <c r="S1117" s="291"/>
      <c r="T1117" s="291"/>
      <c r="U1117" s="291"/>
      <c r="V1117" s="291"/>
      <c r="W1117" s="291"/>
      <c r="X1117" s="291"/>
      <c r="Y1117" s="412"/>
      <c r="Z1117" s="425"/>
      <c r="AA1117" s="425"/>
      <c r="AB1117" s="425"/>
      <c r="AC1117" s="425"/>
      <c r="AD1117" s="425"/>
      <c r="AE1117" s="425"/>
      <c r="AF1117" s="425"/>
      <c r="AG1117" s="425"/>
      <c r="AH1117" s="425"/>
      <c r="AI1117" s="425"/>
      <c r="AJ1117" s="425"/>
      <c r="AK1117" s="425"/>
      <c r="AL1117" s="425"/>
      <c r="AM1117" s="306"/>
    </row>
    <row r="1118" spans="1:39" ht="33" hidden="1" customHeight="1" outlineLevel="1">
      <c r="A1118" s="532">
        <v>49</v>
      </c>
      <c r="B1118" s="428" t="s">
        <v>141</v>
      </c>
      <c r="C1118" s="291" t="s">
        <v>25</v>
      </c>
      <c r="D1118" s="295"/>
      <c r="E1118" s="295"/>
      <c r="F1118" s="295"/>
      <c r="G1118" s="295"/>
      <c r="H1118" s="295"/>
      <c r="I1118" s="295"/>
      <c r="J1118" s="295"/>
      <c r="K1118" s="295"/>
      <c r="L1118" s="295"/>
      <c r="M1118" s="295"/>
      <c r="N1118" s="295">
        <v>12</v>
      </c>
      <c r="O1118" s="295"/>
      <c r="P1118" s="295"/>
      <c r="Q1118" s="295"/>
      <c r="R1118" s="295"/>
      <c r="S1118" s="295"/>
      <c r="T1118" s="295"/>
      <c r="U1118" s="295"/>
      <c r="V1118" s="295"/>
      <c r="W1118" s="295"/>
      <c r="X1118" s="295"/>
      <c r="Y1118" s="426"/>
      <c r="Z1118" s="415"/>
      <c r="AA1118" s="415"/>
      <c r="AB1118" s="415"/>
      <c r="AC1118" s="415"/>
      <c r="AD1118" s="415"/>
      <c r="AE1118" s="415"/>
      <c r="AF1118" s="415"/>
      <c r="AG1118" s="415"/>
      <c r="AH1118" s="415"/>
      <c r="AI1118" s="415"/>
      <c r="AJ1118" s="415"/>
      <c r="AK1118" s="415"/>
      <c r="AL1118" s="415"/>
      <c r="AM1118" s="296">
        <f>SUM(Y1118:AL1118)</f>
        <v>0</v>
      </c>
    </row>
    <row r="1119" spans="1:39" ht="15" hidden="1" customHeight="1" outlineLevel="1">
      <c r="A1119" s="532"/>
      <c r="B1119" s="294" t="s">
        <v>346</v>
      </c>
      <c r="C1119" s="291" t="s">
        <v>163</v>
      </c>
      <c r="D1119" s="295"/>
      <c r="E1119" s="295"/>
      <c r="F1119" s="295"/>
      <c r="G1119" s="295"/>
      <c r="H1119" s="295"/>
      <c r="I1119" s="295"/>
      <c r="J1119" s="295"/>
      <c r="K1119" s="295"/>
      <c r="L1119" s="295"/>
      <c r="M1119" s="295"/>
      <c r="N1119" s="295">
        <f>N1118</f>
        <v>12</v>
      </c>
      <c r="O1119" s="295"/>
      <c r="P1119" s="295"/>
      <c r="Q1119" s="295"/>
      <c r="R1119" s="295"/>
      <c r="S1119" s="295"/>
      <c r="T1119" s="295"/>
      <c r="U1119" s="295"/>
      <c r="V1119" s="295"/>
      <c r="W1119" s="295"/>
      <c r="X1119" s="295"/>
      <c r="Y1119" s="411">
        <f>Y1118</f>
        <v>0</v>
      </c>
      <c r="Z1119" s="411">
        <f t="shared" ref="Z1119" si="3377">Z1118</f>
        <v>0</v>
      </c>
      <c r="AA1119" s="411">
        <f t="shared" ref="AA1119" si="3378">AA1118</f>
        <v>0</v>
      </c>
      <c r="AB1119" s="411">
        <f t="shared" ref="AB1119" si="3379">AB1118</f>
        <v>0</v>
      </c>
      <c r="AC1119" s="411">
        <f t="shared" ref="AC1119" si="3380">AC1118</f>
        <v>0</v>
      </c>
      <c r="AD1119" s="411">
        <f t="shared" ref="AD1119" si="3381">AD1118</f>
        <v>0</v>
      </c>
      <c r="AE1119" s="411">
        <f t="shared" ref="AE1119" si="3382">AE1118</f>
        <v>0</v>
      </c>
      <c r="AF1119" s="411">
        <f t="shared" ref="AF1119" si="3383">AF1118</f>
        <v>0</v>
      </c>
      <c r="AG1119" s="411">
        <f t="shared" ref="AG1119" si="3384">AG1118</f>
        <v>0</v>
      </c>
      <c r="AH1119" s="411">
        <f t="shared" ref="AH1119" si="3385">AH1118</f>
        <v>0</v>
      </c>
      <c r="AI1119" s="411">
        <f t="shared" ref="AI1119" si="3386">AI1118</f>
        <v>0</v>
      </c>
      <c r="AJ1119" s="411">
        <f t="shared" ref="AJ1119" si="3387">AJ1118</f>
        <v>0</v>
      </c>
      <c r="AK1119" s="411">
        <f t="shared" ref="AK1119" si="3388">AK1118</f>
        <v>0</v>
      </c>
      <c r="AL1119" s="411">
        <f t="shared" ref="AL1119" si="3389">AL1118</f>
        <v>0</v>
      </c>
      <c r="AM1119" s="306"/>
    </row>
    <row r="1120" spans="1:39" ht="15" hidden="1" customHeight="1" outlineLevel="1">
      <c r="A1120" s="532"/>
      <c r="B1120" s="294"/>
      <c r="C1120" s="305"/>
      <c r="D1120" s="291"/>
      <c r="E1120" s="291"/>
      <c r="F1120" s="291"/>
      <c r="G1120" s="291"/>
      <c r="H1120" s="291"/>
      <c r="I1120" s="291"/>
      <c r="J1120" s="291"/>
      <c r="K1120" s="291"/>
      <c r="L1120" s="291"/>
      <c r="M1120" s="291"/>
      <c r="N1120" s="291"/>
      <c r="O1120" s="291"/>
      <c r="P1120" s="291"/>
      <c r="Q1120" s="291"/>
      <c r="R1120" s="291"/>
      <c r="S1120" s="291"/>
      <c r="T1120" s="291"/>
      <c r="U1120" s="291"/>
      <c r="V1120" s="291"/>
      <c r="W1120" s="291"/>
      <c r="X1120" s="291"/>
      <c r="Y1120" s="301"/>
      <c r="Z1120" s="301"/>
      <c r="AA1120" s="301"/>
      <c r="AB1120" s="301"/>
      <c r="AC1120" s="301"/>
      <c r="AD1120" s="301"/>
      <c r="AE1120" s="301"/>
      <c r="AF1120" s="301"/>
      <c r="AG1120" s="301"/>
      <c r="AH1120" s="301"/>
      <c r="AI1120" s="301"/>
      <c r="AJ1120" s="301"/>
      <c r="AK1120" s="301"/>
      <c r="AL1120" s="301"/>
      <c r="AM1120" s="306"/>
    </row>
    <row r="1121" spans="2:39" ht="15.6" collapsed="1">
      <c r="B1121" s="327" t="s">
        <v>347</v>
      </c>
      <c r="C1121" s="329"/>
      <c r="D1121" s="329">
        <f>SUM(D964:D1119)</f>
        <v>0</v>
      </c>
      <c r="E1121" s="329"/>
      <c r="F1121" s="329"/>
      <c r="G1121" s="329"/>
      <c r="H1121" s="329"/>
      <c r="I1121" s="329"/>
      <c r="J1121" s="329"/>
      <c r="K1121" s="329"/>
      <c r="L1121" s="329"/>
      <c r="M1121" s="329"/>
      <c r="N1121" s="329"/>
      <c r="O1121" s="329">
        <f>SUM(O964:O1119)</f>
        <v>0</v>
      </c>
      <c r="P1121" s="329"/>
      <c r="Q1121" s="329"/>
      <c r="R1121" s="329"/>
      <c r="S1121" s="329"/>
      <c r="T1121" s="329"/>
      <c r="U1121" s="329"/>
      <c r="V1121" s="329"/>
      <c r="W1121" s="329"/>
      <c r="X1121" s="329"/>
      <c r="Y1121" s="329">
        <f>IF(Y962="kWh",SUMPRODUCT(D964:D1119,Y964:Y1119))</f>
        <v>0</v>
      </c>
      <c r="Z1121" s="329">
        <f>IF(Z962="kWh",SUMPRODUCT(D964:D1119,Z964:Z1119))</f>
        <v>0</v>
      </c>
      <c r="AA1121" s="329">
        <f>IF(AA962="kw",SUMPRODUCT(N964:N1119,O964:O1119,AA964:AA1119),SUMPRODUCT(D964:D1119,AA964:AA1119))</f>
        <v>0</v>
      </c>
      <c r="AB1121" s="329">
        <f>IF(AB962="kw",SUMPRODUCT(N964:N1119,O964:O1119,AB964:AB1119),SUMPRODUCT(D964:D1119,AB964:AB1119))</f>
        <v>0</v>
      </c>
      <c r="AC1121" s="329">
        <f>IF(AC962="kw",SUMPRODUCT(N964:N1119,O964:O1119,AC964:AC1119),SUMPRODUCT(D964:D1119,AC964:AC1119))</f>
        <v>0</v>
      </c>
      <c r="AD1121" s="329">
        <f>IF(AD962="kw",SUMPRODUCT(N964:N1119,O964:O1119,AD964:AD1119),SUMPRODUCT(D964:D1119,AD964:AD1119))</f>
        <v>0</v>
      </c>
      <c r="AE1121" s="329">
        <f>IF(AE962="kw",SUMPRODUCT(N964:N1119,O964:O1119,AE964:AE1119),SUMPRODUCT(D964:D1119,AE964:AE1119))</f>
        <v>0</v>
      </c>
      <c r="AF1121" s="329">
        <f>IF(AF962="kw",SUMPRODUCT(N964:N1119,O964:O1119,AF964:AF1119),SUMPRODUCT(D964:D1119,AF964:AF1119))</f>
        <v>0</v>
      </c>
      <c r="AG1121" s="329">
        <f>IF(AG962="kw",SUMPRODUCT(N964:N1119,O964:O1119,AG964:AG1119),SUMPRODUCT(D964:D1119,AG964:AG1119))</f>
        <v>0</v>
      </c>
      <c r="AH1121" s="329">
        <f>IF(AH962="kw",SUMPRODUCT(N964:N1119,O964:O1119,AH964:AH1119),SUMPRODUCT(D964:D1119,AH964:AH1119))</f>
        <v>0</v>
      </c>
      <c r="AI1121" s="329">
        <f>IF(AI962="kw",SUMPRODUCT(N964:N1119,O964:O1119,AI964:AI1119),SUMPRODUCT(D964:D1119,AI964:AI1119))</f>
        <v>0</v>
      </c>
      <c r="AJ1121" s="329">
        <f>IF(AJ962="kw",SUMPRODUCT(N964:N1119,O964:O1119,AJ964:AJ1119),SUMPRODUCT(D964:D1119,AJ964:AJ1119))</f>
        <v>0</v>
      </c>
      <c r="AK1121" s="329">
        <f>IF(AK962="kw",SUMPRODUCT(N964:N1119,O964:O1119,AK964:AK1119),SUMPRODUCT(D964:D1119,AK964:AK1119))</f>
        <v>0</v>
      </c>
      <c r="AL1121" s="329">
        <f>IF(AL962="kw",SUMPRODUCT(N964:N1119,O964:O1119,AL964:AL1119),SUMPRODUCT(D964:D1119,AL964:AL1119))</f>
        <v>0</v>
      </c>
      <c r="AM1121" s="330"/>
    </row>
    <row r="1122" spans="2:39" ht="15.6">
      <c r="B1122" s="391" t="s">
        <v>348</v>
      </c>
      <c r="C1122" s="392"/>
      <c r="D1122" s="392"/>
      <c r="E1122" s="392"/>
      <c r="F1122" s="392"/>
      <c r="G1122" s="392"/>
      <c r="H1122" s="392"/>
      <c r="I1122" s="392"/>
      <c r="J1122" s="392"/>
      <c r="K1122" s="392"/>
      <c r="L1122" s="392"/>
      <c r="M1122" s="392"/>
      <c r="N1122" s="392"/>
      <c r="O1122" s="392"/>
      <c r="P1122" s="392"/>
      <c r="Q1122" s="392"/>
      <c r="R1122" s="392"/>
      <c r="S1122" s="392"/>
      <c r="T1122" s="392"/>
      <c r="U1122" s="392"/>
      <c r="V1122" s="392"/>
      <c r="W1122" s="392"/>
      <c r="X1122" s="392"/>
      <c r="Y1122" s="392">
        <f>HLOOKUP(Y778,'2. LRAMVA Threshold'!$B$42:$Q$53,12,FALSE)</f>
        <v>0</v>
      </c>
      <c r="Z1122" s="392">
        <f>HLOOKUP(Z778,'2. LRAMVA Threshold'!$B$42:$Q$53,12,FALSE)</f>
        <v>0</v>
      </c>
      <c r="AA1122" s="392">
        <f>HLOOKUP(AA778,'2. LRAMVA Threshold'!$B$42:$Q$53,12,FALSE)</f>
        <v>0</v>
      </c>
      <c r="AB1122" s="392">
        <f>HLOOKUP(AB778,'2. LRAMVA Threshold'!$B$42:$Q$53,12,FALSE)</f>
        <v>0</v>
      </c>
      <c r="AC1122" s="392">
        <f>HLOOKUP(AC778,'2. LRAMVA Threshold'!$B$42:$Q$53,12,FALSE)</f>
        <v>0</v>
      </c>
      <c r="AD1122" s="392">
        <f>HLOOKUP(AD778,'2. LRAMVA Threshold'!$B$42:$Q$53,12,FALSE)</f>
        <v>0</v>
      </c>
      <c r="AE1122" s="392">
        <f>HLOOKUP(AE778,'2. LRAMVA Threshold'!$B$42:$Q$53,12,FALSE)</f>
        <v>0</v>
      </c>
      <c r="AF1122" s="392">
        <f>HLOOKUP(AF778,'2. LRAMVA Threshold'!$B$42:$Q$53,12,FALSE)</f>
        <v>0</v>
      </c>
      <c r="AG1122" s="392">
        <f>HLOOKUP(AG778,'2. LRAMVA Threshold'!$B$42:$Q$53,12,FALSE)</f>
        <v>0</v>
      </c>
      <c r="AH1122" s="392">
        <f>HLOOKUP(AH778,'2. LRAMVA Threshold'!$B$42:$Q$53,12,FALSE)</f>
        <v>0</v>
      </c>
      <c r="AI1122" s="392">
        <f>HLOOKUP(AI778,'2. LRAMVA Threshold'!$B$42:$Q$53,12,FALSE)</f>
        <v>0</v>
      </c>
      <c r="AJ1122" s="392">
        <f>HLOOKUP(AJ778,'2. LRAMVA Threshold'!$B$42:$Q$53,12,FALSE)</f>
        <v>0</v>
      </c>
      <c r="AK1122" s="392">
        <f>HLOOKUP(AK778,'2. LRAMVA Threshold'!$B$42:$Q$53,12,FALSE)</f>
        <v>0</v>
      </c>
      <c r="AL1122" s="392">
        <f>HLOOKUP(AL778,'2. LRAMVA Threshold'!$B$42:$Q$53,12,FALSE)</f>
        <v>0</v>
      </c>
      <c r="AM1122" s="442"/>
    </row>
    <row r="1123" spans="2:39" ht="15">
      <c r="B1123" s="394"/>
      <c r="C1123" s="432"/>
      <c r="D1123" s="433"/>
      <c r="E1123" s="433"/>
      <c r="F1123" s="433"/>
      <c r="G1123" s="433"/>
      <c r="H1123" s="433"/>
      <c r="I1123" s="433"/>
      <c r="J1123" s="433"/>
      <c r="K1123" s="433"/>
      <c r="L1123" s="433"/>
      <c r="M1123" s="433"/>
      <c r="N1123" s="433"/>
      <c r="O1123" s="434"/>
      <c r="P1123" s="433"/>
      <c r="Q1123" s="433"/>
      <c r="R1123" s="433"/>
      <c r="S1123" s="435"/>
      <c r="T1123" s="435"/>
      <c r="U1123" s="435"/>
      <c r="V1123" s="435"/>
      <c r="W1123" s="433"/>
      <c r="X1123" s="433"/>
      <c r="Y1123" s="436"/>
      <c r="Z1123" s="436"/>
      <c r="AA1123" s="436"/>
      <c r="AB1123" s="436"/>
      <c r="AC1123" s="436"/>
      <c r="AD1123" s="436"/>
      <c r="AE1123" s="436"/>
      <c r="AF1123" s="399"/>
      <c r="AG1123" s="399"/>
      <c r="AH1123" s="399"/>
      <c r="AI1123" s="399"/>
      <c r="AJ1123" s="399"/>
      <c r="AK1123" s="399"/>
      <c r="AL1123" s="399"/>
      <c r="AM1123" s="400"/>
    </row>
    <row r="1124" spans="2:39" ht="15">
      <c r="B1124" s="324" t="s">
        <v>349</v>
      </c>
      <c r="C1124" s="338"/>
      <c r="D1124" s="338"/>
      <c r="E1124" s="376"/>
      <c r="F1124" s="376"/>
      <c r="G1124" s="376"/>
      <c r="H1124" s="376"/>
      <c r="I1124" s="376"/>
      <c r="J1124" s="376"/>
      <c r="K1124" s="376"/>
      <c r="L1124" s="376"/>
      <c r="M1124" s="376"/>
      <c r="N1124" s="376"/>
      <c r="O1124" s="291"/>
      <c r="P1124" s="340"/>
      <c r="Q1124" s="340"/>
      <c r="R1124" s="340"/>
      <c r="S1124" s="339"/>
      <c r="T1124" s="339"/>
      <c r="U1124" s="339"/>
      <c r="V1124" s="339"/>
      <c r="W1124" s="340"/>
      <c r="X1124" s="340"/>
      <c r="Y1124" s="341">
        <f>HLOOKUP(Y$35,'3.  Distribution Rates'!$C$122:$P$133,12,FALSE)</f>
        <v>0</v>
      </c>
      <c r="Z1124" s="341">
        <f>HLOOKUP(Z$35,'3.  Distribution Rates'!$C$122:$P$133,12,FALSE)</f>
        <v>0</v>
      </c>
      <c r="AA1124" s="341">
        <f>HLOOKUP(AA$35,'3.  Distribution Rates'!$C$122:$P$133,12,FALSE)</f>
        <v>0</v>
      </c>
      <c r="AB1124" s="341">
        <f>HLOOKUP(AB$35,'3.  Distribution Rates'!$C$122:$P$133,12,FALSE)</f>
        <v>0</v>
      </c>
      <c r="AC1124" s="341">
        <f>HLOOKUP(AC$35,'3.  Distribution Rates'!$C$122:$P$133,12,FALSE)</f>
        <v>0</v>
      </c>
      <c r="AD1124" s="341">
        <f>HLOOKUP(AD$35,'3.  Distribution Rates'!$C$122:$P$133,12,FALSE)</f>
        <v>0</v>
      </c>
      <c r="AE1124" s="341">
        <f>HLOOKUP(AE$35,'3.  Distribution Rates'!$C$122:$P$133,12,FALSE)</f>
        <v>0</v>
      </c>
      <c r="AF1124" s="341">
        <f>HLOOKUP(AF$35,'3.  Distribution Rates'!$C$122:$P$133,12,FALSE)</f>
        <v>0</v>
      </c>
      <c r="AG1124" s="341">
        <f>HLOOKUP(AG$35,'3.  Distribution Rates'!$C$122:$P$133,12,FALSE)</f>
        <v>0</v>
      </c>
      <c r="AH1124" s="341">
        <f>HLOOKUP(AH$35,'3.  Distribution Rates'!$C$122:$P$133,12,FALSE)</f>
        <v>0</v>
      </c>
      <c r="AI1124" s="341">
        <f>HLOOKUP(AI$35,'3.  Distribution Rates'!$C$122:$P$133,12,FALSE)</f>
        <v>0</v>
      </c>
      <c r="AJ1124" s="341">
        <f>HLOOKUP(AJ$35,'3.  Distribution Rates'!$C$122:$P$133,12,FALSE)</f>
        <v>0</v>
      </c>
      <c r="AK1124" s="341">
        <f>HLOOKUP(AK$35,'3.  Distribution Rates'!$C$122:$P$133,12,FALSE)</f>
        <v>0</v>
      </c>
      <c r="AL1124" s="341">
        <f>HLOOKUP(AL$35,'3.  Distribution Rates'!$C$122:$P$133,12,FALSE)</f>
        <v>0</v>
      </c>
      <c r="AM1124" s="444"/>
    </row>
    <row r="1125" spans="2:39" ht="15">
      <c r="B1125" s="324" t="s">
        <v>353</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'4.  2011-2014 LRAM'!Y143*Y1124</f>
        <v>0</v>
      </c>
      <c r="Z1125" s="378">
        <f>'4.  2011-2014 LRAM'!Z143*Z1124</f>
        <v>0</v>
      </c>
      <c r="AA1125" s="378">
        <f>'4.  2011-2014 LRAM'!AA143*AA1124</f>
        <v>0</v>
      </c>
      <c r="AB1125" s="378">
        <f>'4.  2011-2014 LRAM'!AB143*AB1124</f>
        <v>0</v>
      </c>
      <c r="AC1125" s="378">
        <f>'4.  2011-2014 LRAM'!AC143*AC1124</f>
        <v>0</v>
      </c>
      <c r="AD1125" s="378">
        <f>'4.  2011-2014 LRAM'!AD143*AD1124</f>
        <v>0</v>
      </c>
      <c r="AE1125" s="378">
        <f>'4.  2011-2014 LRAM'!AE143*AE1124</f>
        <v>0</v>
      </c>
      <c r="AF1125" s="378">
        <f>'4.  2011-2014 LRAM'!AF143*AF1124</f>
        <v>0</v>
      </c>
      <c r="AG1125" s="378">
        <f>'4.  2011-2014 LRAM'!AG143*AG1124</f>
        <v>0</v>
      </c>
      <c r="AH1125" s="378">
        <f>'4.  2011-2014 LRAM'!AH143*AH1124</f>
        <v>0</v>
      </c>
      <c r="AI1125" s="378">
        <f>'4.  2011-2014 LRAM'!AI143*AI1124</f>
        <v>0</v>
      </c>
      <c r="AJ1125" s="378">
        <f>'4.  2011-2014 LRAM'!AJ143*AJ1124</f>
        <v>0</v>
      </c>
      <c r="AK1125" s="378">
        <f>'4.  2011-2014 LRAM'!AK143*AK1124</f>
        <v>0</v>
      </c>
      <c r="AL1125" s="378">
        <f>'4.  2011-2014 LRAM'!AL143*AL1124</f>
        <v>0</v>
      </c>
      <c r="AM1125" s="629">
        <f t="shared" ref="AM1125:AM1134" si="3390">SUM(Y1125:AL1125)</f>
        <v>0</v>
      </c>
    </row>
    <row r="1126" spans="2:39" ht="15">
      <c r="B1126" s="324" t="s">
        <v>354</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'4.  2011-2014 LRAM'!Y274*Y1124</f>
        <v>0</v>
      </c>
      <c r="Z1126" s="378">
        <f>'4.  2011-2014 LRAM'!Z274*Z1124</f>
        <v>0</v>
      </c>
      <c r="AA1126" s="378">
        <f>'4.  2011-2014 LRAM'!AA274*AA1124</f>
        <v>0</v>
      </c>
      <c r="AB1126" s="378">
        <f>'4.  2011-2014 LRAM'!AB274*AB1124</f>
        <v>0</v>
      </c>
      <c r="AC1126" s="378">
        <f>'4.  2011-2014 LRAM'!AC274*AC1124</f>
        <v>0</v>
      </c>
      <c r="AD1126" s="378">
        <f>'4.  2011-2014 LRAM'!AD274*AD1124</f>
        <v>0</v>
      </c>
      <c r="AE1126" s="378">
        <f>'4.  2011-2014 LRAM'!AE274*AE1124</f>
        <v>0</v>
      </c>
      <c r="AF1126" s="378">
        <f>'4.  2011-2014 LRAM'!AF274*AF1124</f>
        <v>0</v>
      </c>
      <c r="AG1126" s="378">
        <f>'4.  2011-2014 LRAM'!AG274*AG1124</f>
        <v>0</v>
      </c>
      <c r="AH1126" s="378">
        <f>'4.  2011-2014 LRAM'!AH274*AH1124</f>
        <v>0</v>
      </c>
      <c r="AI1126" s="378">
        <f>'4.  2011-2014 LRAM'!AI274*AI1124</f>
        <v>0</v>
      </c>
      <c r="AJ1126" s="378">
        <f>'4.  2011-2014 LRAM'!AJ274*AJ1124</f>
        <v>0</v>
      </c>
      <c r="AK1126" s="378">
        <f>'4.  2011-2014 LRAM'!AK274*AK1124</f>
        <v>0</v>
      </c>
      <c r="AL1126" s="378">
        <f>'4.  2011-2014 LRAM'!AL274*AL1124</f>
        <v>0</v>
      </c>
      <c r="AM1126" s="629">
        <f t="shared" si="3390"/>
        <v>0</v>
      </c>
    </row>
    <row r="1127" spans="2:39" ht="15">
      <c r="B1127" s="324" t="s">
        <v>355</v>
      </c>
      <c r="C1127" s="345"/>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8">
        <f>'4.  2011-2014 LRAM'!Y404*Y1124</f>
        <v>0</v>
      </c>
      <c r="Z1127" s="378">
        <f>'4.  2011-2014 LRAM'!Z404*Z1124</f>
        <v>0</v>
      </c>
      <c r="AA1127" s="378">
        <f>'4.  2011-2014 LRAM'!AA404*AA1124</f>
        <v>0</v>
      </c>
      <c r="AB1127" s="378">
        <f>'4.  2011-2014 LRAM'!AB404*AB1124</f>
        <v>0</v>
      </c>
      <c r="AC1127" s="378">
        <f>'4.  2011-2014 LRAM'!AC404*AC1124</f>
        <v>0</v>
      </c>
      <c r="AD1127" s="378">
        <f>'4.  2011-2014 LRAM'!AD404*AD1124</f>
        <v>0</v>
      </c>
      <c r="AE1127" s="378">
        <f>'4.  2011-2014 LRAM'!AE404*AE1124</f>
        <v>0</v>
      </c>
      <c r="AF1127" s="378">
        <f>'4.  2011-2014 LRAM'!AF404*AF1124</f>
        <v>0</v>
      </c>
      <c r="AG1127" s="378">
        <f>'4.  2011-2014 LRAM'!AG404*AG1124</f>
        <v>0</v>
      </c>
      <c r="AH1127" s="378">
        <f>'4.  2011-2014 LRAM'!AH404*AH1124</f>
        <v>0</v>
      </c>
      <c r="AI1127" s="378">
        <f>'4.  2011-2014 LRAM'!AI404*AI1124</f>
        <v>0</v>
      </c>
      <c r="AJ1127" s="378">
        <f>'4.  2011-2014 LRAM'!AJ404*AJ1124</f>
        <v>0</v>
      </c>
      <c r="AK1127" s="378">
        <f>'4.  2011-2014 LRAM'!AK404*AK1124</f>
        <v>0</v>
      </c>
      <c r="AL1127" s="378">
        <f>'4.  2011-2014 LRAM'!AL404*AL1124</f>
        <v>0</v>
      </c>
      <c r="AM1127" s="629">
        <f t="shared" si="3390"/>
        <v>0</v>
      </c>
    </row>
    <row r="1128" spans="2:39" ht="15">
      <c r="B1128" s="324" t="s">
        <v>356</v>
      </c>
      <c r="C1128" s="345"/>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8">
        <f>'4.  2011-2014 LRAM'!Y535*Y1124</f>
        <v>0</v>
      </c>
      <c r="Z1128" s="378">
        <f>'4.  2011-2014 LRAM'!Z535*Z1124</f>
        <v>0</v>
      </c>
      <c r="AA1128" s="378">
        <f>'4.  2011-2014 LRAM'!AA535*AA1124</f>
        <v>0</v>
      </c>
      <c r="AB1128" s="378">
        <f>'4.  2011-2014 LRAM'!AB535*AB1124</f>
        <v>0</v>
      </c>
      <c r="AC1128" s="378">
        <f>'4.  2011-2014 LRAM'!AC535*AC1124</f>
        <v>0</v>
      </c>
      <c r="AD1128" s="378">
        <f>'4.  2011-2014 LRAM'!AD535*AD1124</f>
        <v>0</v>
      </c>
      <c r="AE1128" s="378">
        <f>'4.  2011-2014 LRAM'!AE535*AE1124</f>
        <v>0</v>
      </c>
      <c r="AF1128" s="378">
        <f>'4.  2011-2014 LRAM'!AF535*AF1124</f>
        <v>0</v>
      </c>
      <c r="AG1128" s="378">
        <f>'4.  2011-2014 LRAM'!AG535*AG1124</f>
        <v>0</v>
      </c>
      <c r="AH1128" s="378">
        <f>'4.  2011-2014 LRAM'!AH535*AH1124</f>
        <v>0</v>
      </c>
      <c r="AI1128" s="378">
        <f>'4.  2011-2014 LRAM'!AI535*AI1124</f>
        <v>0</v>
      </c>
      <c r="AJ1128" s="378">
        <f>'4.  2011-2014 LRAM'!AJ535*AJ1124</f>
        <v>0</v>
      </c>
      <c r="AK1128" s="378">
        <f>'4.  2011-2014 LRAM'!AK535*AK1124</f>
        <v>0</v>
      </c>
      <c r="AL1128" s="378">
        <f>'4.  2011-2014 LRAM'!AL535*AL1124</f>
        <v>0</v>
      </c>
      <c r="AM1128" s="629">
        <f t="shared" si="3390"/>
        <v>0</v>
      </c>
    </row>
    <row r="1129" spans="2:39" ht="15">
      <c r="B1129" s="324" t="s">
        <v>357</v>
      </c>
      <c r="C1129" s="345"/>
      <c r="D1129" s="309"/>
      <c r="E1129" s="279"/>
      <c r="F1129" s="279"/>
      <c r="G1129" s="279"/>
      <c r="H1129" s="279"/>
      <c r="I1129" s="279"/>
      <c r="J1129" s="279"/>
      <c r="K1129" s="279"/>
      <c r="L1129" s="279"/>
      <c r="M1129" s="279"/>
      <c r="N1129" s="279"/>
      <c r="O1129" s="291"/>
      <c r="P1129" s="279"/>
      <c r="Q1129" s="279"/>
      <c r="R1129" s="279"/>
      <c r="S1129" s="309"/>
      <c r="T1129" s="309"/>
      <c r="U1129" s="309"/>
      <c r="V1129" s="309"/>
      <c r="W1129" s="279"/>
      <c r="X1129" s="279"/>
      <c r="Y1129" s="378">
        <f t="shared" ref="Y1129:AL1129" si="3391">Y214*Y1124</f>
        <v>0</v>
      </c>
      <c r="Z1129" s="378">
        <f t="shared" si="3391"/>
        <v>0</v>
      </c>
      <c r="AA1129" s="378">
        <f t="shared" si="3391"/>
        <v>0</v>
      </c>
      <c r="AB1129" s="378">
        <f t="shared" si="3391"/>
        <v>0</v>
      </c>
      <c r="AC1129" s="378">
        <f t="shared" si="3391"/>
        <v>0</v>
      </c>
      <c r="AD1129" s="378">
        <f t="shared" si="3391"/>
        <v>0</v>
      </c>
      <c r="AE1129" s="378">
        <f t="shared" si="3391"/>
        <v>0</v>
      </c>
      <c r="AF1129" s="378">
        <f t="shared" si="3391"/>
        <v>0</v>
      </c>
      <c r="AG1129" s="378">
        <f t="shared" si="3391"/>
        <v>0</v>
      </c>
      <c r="AH1129" s="378">
        <f t="shared" si="3391"/>
        <v>0</v>
      </c>
      <c r="AI1129" s="378">
        <f t="shared" si="3391"/>
        <v>0</v>
      </c>
      <c r="AJ1129" s="378">
        <f t="shared" si="3391"/>
        <v>0</v>
      </c>
      <c r="AK1129" s="378">
        <f t="shared" si="3391"/>
        <v>0</v>
      </c>
      <c r="AL1129" s="378">
        <f t="shared" si="3391"/>
        <v>0</v>
      </c>
      <c r="AM1129" s="629">
        <f t="shared" si="3390"/>
        <v>0</v>
      </c>
    </row>
    <row r="1130" spans="2:39" ht="15">
      <c r="B1130" s="324" t="s">
        <v>358</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 t="shared" ref="Y1130:AL1130" si="3392">Y398*Y1124</f>
        <v>0</v>
      </c>
      <c r="Z1130" s="378">
        <f t="shared" si="3392"/>
        <v>0</v>
      </c>
      <c r="AA1130" s="378">
        <f t="shared" si="3392"/>
        <v>0</v>
      </c>
      <c r="AB1130" s="378">
        <f t="shared" si="3392"/>
        <v>0</v>
      </c>
      <c r="AC1130" s="378">
        <f t="shared" si="3392"/>
        <v>0</v>
      </c>
      <c r="AD1130" s="378">
        <f t="shared" si="3392"/>
        <v>0</v>
      </c>
      <c r="AE1130" s="378">
        <f t="shared" si="3392"/>
        <v>0</v>
      </c>
      <c r="AF1130" s="378">
        <f t="shared" si="3392"/>
        <v>0</v>
      </c>
      <c r="AG1130" s="378">
        <f t="shared" si="3392"/>
        <v>0</v>
      </c>
      <c r="AH1130" s="378">
        <f t="shared" si="3392"/>
        <v>0</v>
      </c>
      <c r="AI1130" s="378">
        <f t="shared" si="3392"/>
        <v>0</v>
      </c>
      <c r="AJ1130" s="378">
        <f t="shared" si="3392"/>
        <v>0</v>
      </c>
      <c r="AK1130" s="378">
        <f t="shared" si="3392"/>
        <v>0</v>
      </c>
      <c r="AL1130" s="378">
        <f t="shared" si="3392"/>
        <v>0</v>
      </c>
      <c r="AM1130" s="629">
        <f t="shared" si="3390"/>
        <v>0</v>
      </c>
    </row>
    <row r="1131" spans="2:39" ht="15">
      <c r="B1131" s="324" t="s">
        <v>359</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 t="shared" ref="Y1131:AL1131" si="3393">Y588*Y1124</f>
        <v>0</v>
      </c>
      <c r="Z1131" s="378">
        <f t="shared" si="3393"/>
        <v>0</v>
      </c>
      <c r="AA1131" s="378">
        <f t="shared" si="3393"/>
        <v>0</v>
      </c>
      <c r="AB1131" s="378">
        <f t="shared" si="3393"/>
        <v>0</v>
      </c>
      <c r="AC1131" s="378">
        <f t="shared" si="3393"/>
        <v>0</v>
      </c>
      <c r="AD1131" s="378">
        <f t="shared" si="3393"/>
        <v>0</v>
      </c>
      <c r="AE1131" s="378">
        <f t="shared" si="3393"/>
        <v>0</v>
      </c>
      <c r="AF1131" s="378">
        <f t="shared" si="3393"/>
        <v>0</v>
      </c>
      <c r="AG1131" s="378">
        <f t="shared" si="3393"/>
        <v>0</v>
      </c>
      <c r="AH1131" s="378">
        <f t="shared" si="3393"/>
        <v>0</v>
      </c>
      <c r="AI1131" s="378">
        <f t="shared" si="3393"/>
        <v>0</v>
      </c>
      <c r="AJ1131" s="378">
        <f t="shared" si="3393"/>
        <v>0</v>
      </c>
      <c r="AK1131" s="378">
        <f t="shared" si="3393"/>
        <v>0</v>
      </c>
      <c r="AL1131" s="378">
        <f t="shared" si="3393"/>
        <v>0</v>
      </c>
      <c r="AM1131" s="629">
        <f t="shared" si="3390"/>
        <v>0</v>
      </c>
    </row>
    <row r="1132" spans="2:39" ht="15">
      <c r="B1132" s="324" t="s">
        <v>360</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 t="shared" ref="Y1132:AL1132" si="3394">Y772*Y1124</f>
        <v>0</v>
      </c>
      <c r="Z1132" s="378">
        <f t="shared" si="3394"/>
        <v>0</v>
      </c>
      <c r="AA1132" s="378">
        <f t="shared" si="3394"/>
        <v>0</v>
      </c>
      <c r="AB1132" s="378">
        <f t="shared" si="3394"/>
        <v>0</v>
      </c>
      <c r="AC1132" s="378">
        <f t="shared" si="3394"/>
        <v>0</v>
      </c>
      <c r="AD1132" s="378">
        <f t="shared" si="3394"/>
        <v>0</v>
      </c>
      <c r="AE1132" s="378">
        <f t="shared" si="3394"/>
        <v>0</v>
      </c>
      <c r="AF1132" s="378">
        <f t="shared" si="3394"/>
        <v>0</v>
      </c>
      <c r="AG1132" s="378">
        <f t="shared" si="3394"/>
        <v>0</v>
      </c>
      <c r="AH1132" s="378">
        <f t="shared" si="3394"/>
        <v>0</v>
      </c>
      <c r="AI1132" s="378">
        <f t="shared" si="3394"/>
        <v>0</v>
      </c>
      <c r="AJ1132" s="378">
        <f t="shared" si="3394"/>
        <v>0</v>
      </c>
      <c r="AK1132" s="378">
        <f t="shared" si="3394"/>
        <v>0</v>
      </c>
      <c r="AL1132" s="378">
        <f t="shared" si="3394"/>
        <v>0</v>
      </c>
      <c r="AM1132" s="629">
        <f t="shared" si="3390"/>
        <v>0</v>
      </c>
    </row>
    <row r="1133" spans="2:39" ht="15">
      <c r="B1133" s="324" t="s">
        <v>361</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 t="shared" ref="Y1133:AL1133" si="3395">Y955*Y1124</f>
        <v>0</v>
      </c>
      <c r="Z1133" s="378">
        <f t="shared" si="3395"/>
        <v>0</v>
      </c>
      <c r="AA1133" s="378">
        <f t="shared" si="3395"/>
        <v>0</v>
      </c>
      <c r="AB1133" s="378">
        <f t="shared" si="3395"/>
        <v>0</v>
      </c>
      <c r="AC1133" s="378">
        <f t="shared" si="3395"/>
        <v>0</v>
      </c>
      <c r="AD1133" s="378">
        <f t="shared" si="3395"/>
        <v>0</v>
      </c>
      <c r="AE1133" s="378">
        <f t="shared" si="3395"/>
        <v>0</v>
      </c>
      <c r="AF1133" s="378">
        <f t="shared" si="3395"/>
        <v>0</v>
      </c>
      <c r="AG1133" s="378">
        <f t="shared" si="3395"/>
        <v>0</v>
      </c>
      <c r="AH1133" s="378">
        <f t="shared" si="3395"/>
        <v>0</v>
      </c>
      <c r="AI1133" s="378">
        <f t="shared" si="3395"/>
        <v>0</v>
      </c>
      <c r="AJ1133" s="378">
        <f t="shared" si="3395"/>
        <v>0</v>
      </c>
      <c r="AK1133" s="378">
        <f t="shared" si="3395"/>
        <v>0</v>
      </c>
      <c r="AL1133" s="378">
        <f t="shared" si="3395"/>
        <v>0</v>
      </c>
      <c r="AM1133" s="629">
        <f t="shared" si="3390"/>
        <v>0</v>
      </c>
    </row>
    <row r="1134" spans="2:39" ht="15">
      <c r="B1134" s="324" t="s">
        <v>362</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Y1121*Y1124</f>
        <v>0</v>
      </c>
      <c r="Z1134" s="378">
        <f>Z1121*Z1124</f>
        <v>0</v>
      </c>
      <c r="AA1134" s="378">
        <f t="shared" ref="AA1134:AL1134" si="3396">AA1121*AA1124</f>
        <v>0</v>
      </c>
      <c r="AB1134" s="378">
        <f t="shared" si="3396"/>
        <v>0</v>
      </c>
      <c r="AC1134" s="378">
        <f t="shared" si="3396"/>
        <v>0</v>
      </c>
      <c r="AD1134" s="378">
        <f t="shared" si="3396"/>
        <v>0</v>
      </c>
      <c r="AE1134" s="378">
        <f t="shared" si="3396"/>
        <v>0</v>
      </c>
      <c r="AF1134" s="378">
        <f t="shared" si="3396"/>
        <v>0</v>
      </c>
      <c r="AG1134" s="378">
        <f t="shared" si="3396"/>
        <v>0</v>
      </c>
      <c r="AH1134" s="378">
        <f t="shared" si="3396"/>
        <v>0</v>
      </c>
      <c r="AI1134" s="378">
        <f t="shared" si="3396"/>
        <v>0</v>
      </c>
      <c r="AJ1134" s="378">
        <f t="shared" si="3396"/>
        <v>0</v>
      </c>
      <c r="AK1134" s="378">
        <f t="shared" si="3396"/>
        <v>0</v>
      </c>
      <c r="AL1134" s="378">
        <f t="shared" si="3396"/>
        <v>0</v>
      </c>
      <c r="AM1134" s="629">
        <f t="shared" si="3390"/>
        <v>0</v>
      </c>
    </row>
    <row r="1135" spans="2:39" ht="15.6">
      <c r="B1135" s="349" t="s">
        <v>352</v>
      </c>
      <c r="C1135" s="345"/>
      <c r="D1135" s="336"/>
      <c r="E1135" s="334"/>
      <c r="F1135" s="334"/>
      <c r="G1135" s="334"/>
      <c r="H1135" s="334"/>
      <c r="I1135" s="334"/>
      <c r="J1135" s="334"/>
      <c r="K1135" s="334"/>
      <c r="L1135" s="334"/>
      <c r="M1135" s="334"/>
      <c r="N1135" s="334"/>
      <c r="O1135" s="300"/>
      <c r="P1135" s="334"/>
      <c r="Q1135" s="334"/>
      <c r="R1135" s="334"/>
      <c r="S1135" s="336"/>
      <c r="T1135" s="336"/>
      <c r="U1135" s="336"/>
      <c r="V1135" s="336"/>
      <c r="W1135" s="334"/>
      <c r="X1135" s="334"/>
      <c r="Y1135" s="346">
        <f>SUM(Y1125:Y1134)</f>
        <v>0</v>
      </c>
      <c r="Z1135" s="346">
        <f t="shared" ref="Z1135:AE1135" si="3397">SUM(Z1125:Z1134)</f>
        <v>0</v>
      </c>
      <c r="AA1135" s="346">
        <f t="shared" si="3397"/>
        <v>0</v>
      </c>
      <c r="AB1135" s="346">
        <f t="shared" si="3397"/>
        <v>0</v>
      </c>
      <c r="AC1135" s="346">
        <f t="shared" si="3397"/>
        <v>0</v>
      </c>
      <c r="AD1135" s="346">
        <f t="shared" si="3397"/>
        <v>0</v>
      </c>
      <c r="AE1135" s="346">
        <f t="shared" si="3397"/>
        <v>0</v>
      </c>
      <c r="AF1135" s="346">
        <f>SUM(AF1125:AF1134)</f>
        <v>0</v>
      </c>
      <c r="AG1135" s="346">
        <f t="shared" ref="AG1135:AL1135" si="3398">SUM(AG1125:AG1134)</f>
        <v>0</v>
      </c>
      <c r="AH1135" s="346">
        <f t="shared" si="3398"/>
        <v>0</v>
      </c>
      <c r="AI1135" s="346">
        <f t="shared" si="3398"/>
        <v>0</v>
      </c>
      <c r="AJ1135" s="346">
        <f t="shared" si="3398"/>
        <v>0</v>
      </c>
      <c r="AK1135" s="346">
        <f t="shared" si="3398"/>
        <v>0</v>
      </c>
      <c r="AL1135" s="346">
        <f t="shared" si="3398"/>
        <v>0</v>
      </c>
      <c r="AM1135" s="407">
        <f>SUM(AM1125:AM1134)</f>
        <v>0</v>
      </c>
    </row>
    <row r="1136" spans="2:39" ht="15.6">
      <c r="B1136" s="349" t="s">
        <v>351</v>
      </c>
      <c r="C1136" s="345"/>
      <c r="D1136" s="350"/>
      <c r="E1136" s="334"/>
      <c r="F1136" s="334"/>
      <c r="G1136" s="334"/>
      <c r="H1136" s="334"/>
      <c r="I1136" s="334"/>
      <c r="J1136" s="334"/>
      <c r="K1136" s="334"/>
      <c r="L1136" s="334"/>
      <c r="M1136" s="334"/>
      <c r="N1136" s="334"/>
      <c r="O1136" s="300"/>
      <c r="P1136" s="334"/>
      <c r="Q1136" s="334"/>
      <c r="R1136" s="334"/>
      <c r="S1136" s="336"/>
      <c r="T1136" s="336"/>
      <c r="U1136" s="336"/>
      <c r="V1136" s="336"/>
      <c r="W1136" s="334"/>
      <c r="X1136" s="334"/>
      <c r="Y1136" s="347">
        <f>Y1122*Y1124</f>
        <v>0</v>
      </c>
      <c r="Z1136" s="347">
        <f t="shared" ref="Z1136:AE1136" si="3399">Z1122*Z1124</f>
        <v>0</v>
      </c>
      <c r="AA1136" s="347">
        <f>AA1122*AA1124</f>
        <v>0</v>
      </c>
      <c r="AB1136" s="347">
        <f t="shared" si="3399"/>
        <v>0</v>
      </c>
      <c r="AC1136" s="347">
        <f t="shared" si="3399"/>
        <v>0</v>
      </c>
      <c r="AD1136" s="347">
        <f t="shared" si="3399"/>
        <v>0</v>
      </c>
      <c r="AE1136" s="347">
        <f t="shared" si="3399"/>
        <v>0</v>
      </c>
      <c r="AF1136" s="347">
        <f t="shared" ref="AF1136:AL1136" si="3400">AF1122*AF1124</f>
        <v>0</v>
      </c>
      <c r="AG1136" s="347">
        <f t="shared" si="3400"/>
        <v>0</v>
      </c>
      <c r="AH1136" s="347">
        <f t="shared" si="3400"/>
        <v>0</v>
      </c>
      <c r="AI1136" s="347">
        <f t="shared" si="3400"/>
        <v>0</v>
      </c>
      <c r="AJ1136" s="347">
        <f t="shared" si="3400"/>
        <v>0</v>
      </c>
      <c r="AK1136" s="347">
        <f t="shared" si="3400"/>
        <v>0</v>
      </c>
      <c r="AL1136" s="347">
        <f t="shared" si="3400"/>
        <v>0</v>
      </c>
      <c r="AM1136" s="407">
        <f>SUM(Y1136:AL1136)</f>
        <v>0</v>
      </c>
    </row>
    <row r="1137" spans="2:39" ht="15.6">
      <c r="B1137" s="349" t="s">
        <v>350</v>
      </c>
      <c r="C1137" s="345"/>
      <c r="D1137" s="350"/>
      <c r="E1137" s="334"/>
      <c r="F1137" s="334"/>
      <c r="G1137" s="334"/>
      <c r="H1137" s="334"/>
      <c r="I1137" s="334"/>
      <c r="J1137" s="334"/>
      <c r="K1137" s="334"/>
      <c r="L1137" s="334"/>
      <c r="M1137" s="334"/>
      <c r="N1137" s="334"/>
      <c r="O1137" s="300"/>
      <c r="P1137" s="334"/>
      <c r="Q1137" s="334"/>
      <c r="R1137" s="334"/>
      <c r="S1137" s="350"/>
      <c r="T1137" s="350"/>
      <c r="U1137" s="350"/>
      <c r="V1137" s="350"/>
      <c r="W1137" s="334"/>
      <c r="X1137" s="334"/>
      <c r="Y1137" s="351"/>
      <c r="Z1137" s="351"/>
      <c r="AA1137" s="351"/>
      <c r="AB1137" s="351"/>
      <c r="AC1137" s="351"/>
      <c r="AD1137" s="351"/>
      <c r="AE1137" s="351"/>
      <c r="AF1137" s="351"/>
      <c r="AG1137" s="351"/>
      <c r="AH1137" s="351"/>
      <c r="AI1137" s="351"/>
      <c r="AJ1137" s="351"/>
      <c r="AK1137" s="351"/>
      <c r="AL1137" s="351"/>
      <c r="AM1137" s="407">
        <f>AM1135-AM1136</f>
        <v>0</v>
      </c>
    </row>
    <row r="1138" spans="2:39" ht="15">
      <c r="B1138" s="381"/>
      <c r="C1138" s="445"/>
      <c r="D1138" s="445"/>
      <c r="E1138" s="446"/>
      <c r="F1138" s="446"/>
      <c r="G1138" s="446"/>
      <c r="H1138" s="446"/>
      <c r="I1138" s="446"/>
      <c r="J1138" s="446"/>
      <c r="K1138" s="446"/>
      <c r="L1138" s="446"/>
      <c r="M1138" s="446"/>
      <c r="N1138" s="446"/>
      <c r="O1138" s="447"/>
      <c r="P1138" s="446"/>
      <c r="Q1138" s="446"/>
      <c r="R1138" s="446"/>
      <c r="S1138" s="445"/>
      <c r="T1138" s="448"/>
      <c r="U1138" s="445"/>
      <c r="V1138" s="445"/>
      <c r="W1138" s="446"/>
      <c r="X1138" s="446"/>
      <c r="Y1138" s="449"/>
      <c r="Z1138" s="449"/>
      <c r="AA1138" s="449"/>
      <c r="AB1138" s="449"/>
      <c r="AC1138" s="449"/>
      <c r="AD1138" s="449"/>
      <c r="AE1138" s="449"/>
      <c r="AF1138" s="449"/>
      <c r="AG1138" s="449"/>
      <c r="AH1138" s="449"/>
      <c r="AI1138" s="449"/>
      <c r="AJ1138" s="449"/>
      <c r="AK1138" s="449"/>
      <c r="AL1138" s="449"/>
      <c r="AM1138" s="386"/>
    </row>
    <row r="1139" spans="2:39" ht="19.5" customHeight="1">
      <c r="B1139" s="368" t="s">
        <v>590</v>
      </c>
      <c r="C1139" s="387"/>
      <c r="D1139" s="388"/>
      <c r="E1139" s="388"/>
      <c r="F1139" s="388"/>
      <c r="G1139" s="388"/>
      <c r="H1139" s="388"/>
      <c r="I1139" s="388"/>
      <c r="J1139" s="388"/>
      <c r="K1139" s="388"/>
      <c r="L1139" s="388"/>
      <c r="M1139" s="388"/>
      <c r="N1139" s="388"/>
      <c r="O1139" s="388"/>
      <c r="P1139" s="388"/>
      <c r="Q1139" s="388"/>
      <c r="R1139" s="388"/>
      <c r="S1139" s="371"/>
      <c r="T1139" s="372"/>
      <c r="U1139" s="388"/>
      <c r="V1139" s="388"/>
      <c r="W1139" s="388"/>
      <c r="X1139" s="388"/>
      <c r="Y1139" s="409"/>
      <c r="Z1139" s="409"/>
      <c r="AA1139" s="409"/>
      <c r="AB1139" s="409"/>
      <c r="AC1139" s="409"/>
      <c r="AD1139" s="409"/>
      <c r="AE1139" s="409"/>
      <c r="AF1139" s="409"/>
      <c r="AG1139" s="409"/>
      <c r="AH1139" s="409"/>
      <c r="AI1139" s="409"/>
      <c r="AJ1139" s="409"/>
      <c r="AK1139" s="409"/>
      <c r="AL1139" s="409"/>
      <c r="AM1139" s="389"/>
    </row>
    <row r="1141" spans="2:39">
      <c r="B1141"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9:AM219"/>
    <mergeCell ref="N34:N35"/>
    <mergeCell ref="P34:X34"/>
    <mergeCell ref="Y34:AM34"/>
    <mergeCell ref="P403:X403"/>
    <mergeCell ref="B219:B220"/>
    <mergeCell ref="C219:C220"/>
    <mergeCell ref="E219:M219"/>
    <mergeCell ref="N219:N220"/>
    <mergeCell ref="P219:X219"/>
    <mergeCell ref="C403:C404"/>
    <mergeCell ref="E403:M403"/>
    <mergeCell ref="N403:N404"/>
    <mergeCell ref="B593:B594"/>
    <mergeCell ref="C593:C594"/>
    <mergeCell ref="E593:M593"/>
    <mergeCell ref="N593:N594"/>
    <mergeCell ref="B403:B404"/>
    <mergeCell ref="Y960:AM960"/>
    <mergeCell ref="P593:X593"/>
    <mergeCell ref="B777:B778"/>
    <mergeCell ref="C777:C778"/>
    <mergeCell ref="E777:M777"/>
    <mergeCell ref="N777:N778"/>
    <mergeCell ref="P777:X777"/>
    <mergeCell ref="Y777:AM777"/>
    <mergeCell ref="Y593:AM593"/>
    <mergeCell ref="P960:X960"/>
    <mergeCell ref="N960:N961"/>
    <mergeCell ref="B960:B961"/>
    <mergeCell ref="C960:C961"/>
    <mergeCell ref="E960:M960"/>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2" location="'5.  2015-2020 LRAM'!A1" display="Return to top"/>
    <hyperlink ref="C28" location="Table_5_e.__2019_Lost_Revenues_Work_Form" display="Table 5-e.  2019 Lost Revenues"/>
    <hyperlink ref="C29" location="Table_5_f.__2020_Lost_Revenues_Work_Form" display="Table 5-f.  2020 Lost Revenues"/>
    <hyperlink ref="D218" location="'5.  2015-2020 LRAM'!A1" display="Return to top"/>
    <hyperlink ref="D402" location="'5.  2015-2020 LRAM'!A1" display="Return to top"/>
    <hyperlink ref="D776" location="'5.  2015-2020 LRAM'!A1" display="Return to top"/>
    <hyperlink ref="D959" location="'5.  2015-2020 LRAM'!A1" display="Return to top"/>
    <hyperlink ref="B1141"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ignoredErrors>
    <ignoredError sqref="Q13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165"/>
  <sheetViews>
    <sheetView topLeftCell="A126" zoomScale="90" zoomScaleNormal="90" workbookViewId="0">
      <selection activeCell="H154" sqref="H154"/>
    </sheetView>
  </sheetViews>
  <sheetFormatPr defaultColWidth="9.109375" defaultRowHeight="14.4"/>
  <cols>
    <col min="1" max="1" width="4.44140625" style="12" customWidth="1"/>
    <col min="2" max="2" width="19.4414062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4414062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7" t="s">
        <v>666</v>
      </c>
      <c r="D8" s="867"/>
      <c r="E8" s="867"/>
      <c r="F8" s="867"/>
      <c r="G8" s="867"/>
      <c r="H8" s="867"/>
      <c r="I8" s="867"/>
      <c r="J8" s="867"/>
      <c r="K8" s="867"/>
      <c r="L8" s="867"/>
      <c r="M8" s="867"/>
      <c r="N8" s="867"/>
      <c r="O8" s="867"/>
      <c r="P8" s="867"/>
      <c r="Q8" s="867"/>
      <c r="R8" s="867"/>
      <c r="S8" s="867"/>
      <c r="T8" s="105"/>
      <c r="U8" s="105"/>
      <c r="V8" s="105"/>
      <c r="W8" s="105"/>
    </row>
    <row r="9" spans="1:28" s="9" customFormat="1" ht="47.1" customHeight="1">
      <c r="B9" s="55"/>
      <c r="C9" s="825" t="s">
        <v>677</v>
      </c>
      <c r="D9" s="825"/>
      <c r="E9" s="825"/>
      <c r="F9" s="825"/>
      <c r="G9" s="825"/>
      <c r="H9" s="825"/>
      <c r="I9" s="825"/>
      <c r="J9" s="825"/>
      <c r="K9" s="825"/>
      <c r="L9" s="825"/>
      <c r="M9" s="825"/>
      <c r="N9" s="825"/>
      <c r="O9" s="825"/>
      <c r="P9" s="825"/>
      <c r="Q9" s="825"/>
      <c r="R9" s="825"/>
      <c r="S9" s="825"/>
      <c r="T9" s="105"/>
      <c r="U9" s="105"/>
      <c r="V9" s="105"/>
      <c r="W9" s="105"/>
    </row>
    <row r="10" spans="1:28" s="9" customFormat="1" ht="38.1" customHeight="1">
      <c r="B10" s="88"/>
      <c r="C10" s="845" t="s">
        <v>678</v>
      </c>
      <c r="D10" s="825"/>
      <c r="E10" s="825"/>
      <c r="F10" s="825"/>
      <c r="G10" s="825"/>
      <c r="H10" s="825"/>
      <c r="I10" s="825"/>
      <c r="J10" s="825"/>
      <c r="K10" s="825"/>
      <c r="L10" s="825"/>
      <c r="M10" s="825"/>
      <c r="N10" s="825"/>
      <c r="O10" s="825"/>
      <c r="P10" s="825"/>
      <c r="Q10" s="825"/>
      <c r="R10" s="825"/>
      <c r="S10" s="825"/>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6" t="s">
        <v>235</v>
      </c>
      <c r="C12" s="866"/>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to 999 kW</v>
      </c>
      <c r="L14" s="204" t="str">
        <f>'1.  LRAMVA Summary'!G52</f>
        <v>Intermediate</v>
      </c>
      <c r="M14" s="204" t="str">
        <f>'1.  LRAMVA Summary'!H52</f>
        <v>Large Use</v>
      </c>
      <c r="N14" s="204" t="str">
        <f>'1.  LRAMVA Summary'!I52</f>
        <v>Embedded Distributor</v>
      </c>
      <c r="O14" s="204" t="str">
        <f>'1.  LRAMVA Summary'!J52</f>
        <v>Unmetered Scattered Load</v>
      </c>
      <c r="P14" s="204" t="str">
        <f>'1.  LRAMVA Summary'!K52</f>
        <v>Sentinel Lighting</v>
      </c>
      <c r="Q14" s="204" t="str">
        <f>'1.  LRAMVA Summary'!L52</f>
        <v>Street Lighting</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f>C50</f>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4.7975056225634374</v>
      </c>
      <c r="J106" s="230">
        <f>(SUM('1.  LRAMVA Summary'!E$54:E$71)+SUM('1.  LRAMVA Summary'!E$72:E$73)*(MONTH($E106)-1)/12)*$H106</f>
        <v>1.4607863130477166</v>
      </c>
      <c r="K106" s="230">
        <f>(SUM('1.  LRAMVA Summary'!F$54:F$71)+SUM('1.  LRAMVA Summary'!F$72:F$73)*(MONTH($E106)-1)/12)*$H106</f>
        <v>0.18568633601549875</v>
      </c>
      <c r="L106" s="230">
        <f>(SUM('1.  LRAMVA Summary'!G$54:G$71)+SUM('1.  LRAMVA Summary'!G$72:G$73)*(MONTH($E106)-1)/12)*$H106</f>
        <v>8.9567902323840851</v>
      </c>
      <c r="M106" s="230">
        <f>(SUM('1.  LRAMVA Summary'!H$54:H$71)+SUM('1.  LRAMVA Summary'!H$72:H$73)*(MONTH($E106)-1)/12)*$H106</f>
        <v>4.8781788151321104</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6.9529741364014939</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27.231921455544342</v>
      </c>
    </row>
    <row r="107" spans="2:23" s="9" customFormat="1">
      <c r="B107" s="66"/>
      <c r="E107" s="214">
        <v>42795</v>
      </c>
      <c r="F107" s="214" t="s">
        <v>184</v>
      </c>
      <c r="G107" s="215" t="s">
        <v>65</v>
      </c>
      <c r="H107" s="240">
        <f t="shared" si="48"/>
        <v>9.1666666666666665E-4</v>
      </c>
      <c r="I107" s="230">
        <f>(SUM('1.  LRAMVA Summary'!D$54:D$71)+SUM('1.  LRAMVA Summary'!D$72:D$73)*(MONTH($E107)-1)/12)*$H107</f>
        <v>9.5950112451268748</v>
      </c>
      <c r="J107" s="230">
        <f>(SUM('1.  LRAMVA Summary'!E$54:E$71)+SUM('1.  LRAMVA Summary'!E$72:E$73)*(MONTH($E107)-1)/12)*$H107</f>
        <v>2.9215726260954331</v>
      </c>
      <c r="K107" s="230">
        <f>(SUM('1.  LRAMVA Summary'!F$54:F$71)+SUM('1.  LRAMVA Summary'!F$72:F$73)*(MONTH($E107)-1)/12)*$H107</f>
        <v>0.3713726720309975</v>
      </c>
      <c r="L107" s="230">
        <f>(SUM('1.  LRAMVA Summary'!G$54:G$71)+SUM('1.  LRAMVA Summary'!G$72:G$73)*(MONTH($E107)-1)/12)*$H107</f>
        <v>17.91358046476817</v>
      </c>
      <c r="M107" s="230">
        <f>(SUM('1.  LRAMVA Summary'!H$54:H$71)+SUM('1.  LRAMVA Summary'!H$72:H$73)*(MONTH($E107)-1)/12)*$H107</f>
        <v>9.7563576302642208</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13.905948272802988</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54.463842911088683</v>
      </c>
    </row>
    <row r="108" spans="2:23" s="8" customFormat="1">
      <c r="B108" s="239"/>
      <c r="E108" s="214">
        <v>42826</v>
      </c>
      <c r="F108" s="214" t="s">
        <v>184</v>
      </c>
      <c r="G108" s="215" t="s">
        <v>66</v>
      </c>
      <c r="H108" s="240">
        <f>$C$40/12</f>
        <v>9.1666666666666665E-4</v>
      </c>
      <c r="I108" s="230">
        <f>(SUM('1.  LRAMVA Summary'!D$54:D$71)+SUM('1.  LRAMVA Summary'!D$72:D$73)*(MONTH($E108)-1)/12)*$H108</f>
        <v>14.392516867690313</v>
      </c>
      <c r="J108" s="230">
        <f>(SUM('1.  LRAMVA Summary'!E$54:E$71)+SUM('1.  LRAMVA Summary'!E$72:E$73)*(MONTH($E108)-1)/12)*$H108</f>
        <v>4.3823589391431499</v>
      </c>
      <c r="K108" s="230">
        <f>(SUM('1.  LRAMVA Summary'!F$54:F$71)+SUM('1.  LRAMVA Summary'!F$72:F$73)*(MONTH($E108)-1)/12)*$H108</f>
        <v>0.55705900804649622</v>
      </c>
      <c r="L108" s="230">
        <f>(SUM('1.  LRAMVA Summary'!G$54:G$71)+SUM('1.  LRAMVA Summary'!G$72:G$73)*(MONTH($E108)-1)/12)*$H108</f>
        <v>26.870370697152257</v>
      </c>
      <c r="M108" s="230">
        <f>(SUM('1.  LRAMVA Summary'!H$54:H$71)+SUM('1.  LRAMVA Summary'!H$72:H$73)*(MONTH($E108)-1)/12)*$H108</f>
        <v>14.634536445396332</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20.858922409204482</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81.695764366633028</v>
      </c>
    </row>
    <row r="109" spans="2:23" s="9" customFormat="1">
      <c r="B109" s="66"/>
      <c r="E109" s="214">
        <v>42856</v>
      </c>
      <c r="F109" s="214" t="s">
        <v>184</v>
      </c>
      <c r="G109" s="215" t="s">
        <v>66</v>
      </c>
      <c r="H109" s="240">
        <f t="shared" ref="H109:H110" si="50">$C$40/12</f>
        <v>9.1666666666666665E-4</v>
      </c>
      <c r="I109" s="230">
        <f>(SUM('1.  LRAMVA Summary'!D$54:D$71)+SUM('1.  LRAMVA Summary'!D$72:D$73)*(MONTH($E109)-1)/12)*$H109</f>
        <v>19.19002249025375</v>
      </c>
      <c r="J109" s="230">
        <f>(SUM('1.  LRAMVA Summary'!E$54:E$71)+SUM('1.  LRAMVA Summary'!E$72:E$73)*(MONTH($E109)-1)/12)*$H109</f>
        <v>5.8431452521908662</v>
      </c>
      <c r="K109" s="230">
        <f>(SUM('1.  LRAMVA Summary'!F$54:F$71)+SUM('1.  LRAMVA Summary'!F$72:F$73)*(MONTH($E109)-1)/12)*$H109</f>
        <v>0.74274534406199499</v>
      </c>
      <c r="L109" s="230">
        <f>(SUM('1.  LRAMVA Summary'!G$54:G$71)+SUM('1.  LRAMVA Summary'!G$72:G$73)*(MONTH($E109)-1)/12)*$H109</f>
        <v>35.82716092953634</v>
      </c>
      <c r="M109" s="230">
        <f>(SUM('1.  LRAMVA Summary'!H$54:H$71)+SUM('1.  LRAMVA Summary'!H$72:H$73)*(MONTH($E109)-1)/12)*$H109</f>
        <v>19.512715260528442</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27.811896545605975</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108.92768582217737</v>
      </c>
    </row>
    <row r="110" spans="2:23" s="238" customFormat="1">
      <c r="B110" s="237"/>
      <c r="E110" s="214">
        <v>42887</v>
      </c>
      <c r="F110" s="214" t="s">
        <v>184</v>
      </c>
      <c r="G110" s="215" t="s">
        <v>66</v>
      </c>
      <c r="H110" s="240">
        <f t="shared" si="50"/>
        <v>9.1666666666666665E-4</v>
      </c>
      <c r="I110" s="230">
        <f>(SUM('1.  LRAMVA Summary'!D$54:D$71)+SUM('1.  LRAMVA Summary'!D$72:D$73)*(MONTH($E110)-1)/12)*$H110</f>
        <v>23.987528112817188</v>
      </c>
      <c r="J110" s="230">
        <f>(SUM('1.  LRAMVA Summary'!E$54:E$71)+SUM('1.  LRAMVA Summary'!E$72:E$73)*(MONTH($E110)-1)/12)*$H110</f>
        <v>7.3039315652385834</v>
      </c>
      <c r="K110" s="230">
        <f>(SUM('1.  LRAMVA Summary'!F$54:F$71)+SUM('1.  LRAMVA Summary'!F$72:F$73)*(MONTH($E110)-1)/12)*$H110</f>
        <v>0.92843168007749377</v>
      </c>
      <c r="L110" s="230">
        <f>(SUM('1.  LRAMVA Summary'!G$54:G$71)+SUM('1.  LRAMVA Summary'!G$72:G$73)*(MONTH($E110)-1)/12)*$H110</f>
        <v>44.783951161920434</v>
      </c>
      <c r="M110" s="230">
        <f>(SUM('1.  LRAMVA Summary'!H$54:H$71)+SUM('1.  LRAMVA Summary'!H$72:H$73)*(MONTH($E110)-1)/12)*$H110</f>
        <v>24.390894075660555</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34.764870682007469</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136.1596072777217</v>
      </c>
    </row>
    <row r="111" spans="2:23" s="9" customFormat="1">
      <c r="B111" s="66"/>
      <c r="E111" s="214">
        <v>42917</v>
      </c>
      <c r="F111" s="214" t="s">
        <v>184</v>
      </c>
      <c r="G111" s="215" t="s">
        <v>68</v>
      </c>
      <c r="H111" s="240">
        <f>$C$41/12</f>
        <v>9.1666666666666665E-4</v>
      </c>
      <c r="I111" s="230">
        <f>(SUM('1.  LRAMVA Summary'!D$54:D$71)+SUM('1.  LRAMVA Summary'!D$72:D$73)*(MONTH($E111)-1)/12)*$H111</f>
        <v>28.785033735380626</v>
      </c>
      <c r="J111" s="230">
        <f>(SUM('1.  LRAMVA Summary'!E$54:E$71)+SUM('1.  LRAMVA Summary'!E$72:E$73)*(MONTH($E111)-1)/12)*$H111</f>
        <v>8.7647178782862998</v>
      </c>
      <c r="K111" s="230">
        <f>(SUM('1.  LRAMVA Summary'!F$54:F$71)+SUM('1.  LRAMVA Summary'!F$72:F$73)*(MONTH($E111)-1)/12)*$H111</f>
        <v>1.1141180160929924</v>
      </c>
      <c r="L111" s="230">
        <f>(SUM('1.  LRAMVA Summary'!G$54:G$71)+SUM('1.  LRAMVA Summary'!G$72:G$73)*(MONTH($E111)-1)/12)*$H111</f>
        <v>53.740741394304514</v>
      </c>
      <c r="M111" s="230">
        <f>(SUM('1.  LRAMVA Summary'!H$54:H$71)+SUM('1.  LRAMVA Summary'!H$72:H$73)*(MONTH($E111)-1)/12)*$H111</f>
        <v>29.269072890792664</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41.717844818408963</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163.39152873326606</v>
      </c>
    </row>
    <row r="112" spans="2:23" s="9" customFormat="1">
      <c r="B112" s="66"/>
      <c r="E112" s="214">
        <v>42948</v>
      </c>
      <c r="F112" s="214" t="s">
        <v>184</v>
      </c>
      <c r="G112" s="215" t="s">
        <v>68</v>
      </c>
      <c r="H112" s="240">
        <f t="shared" ref="H112:H113" si="51">$C$41/12</f>
        <v>9.1666666666666665E-4</v>
      </c>
      <c r="I112" s="230">
        <f>(SUM('1.  LRAMVA Summary'!D$54:D$71)+SUM('1.  LRAMVA Summary'!D$72:D$73)*(MONTH($E112)-1)/12)*$H112</f>
        <v>33.582539357944057</v>
      </c>
      <c r="J112" s="230">
        <f>(SUM('1.  LRAMVA Summary'!E$54:E$71)+SUM('1.  LRAMVA Summary'!E$72:E$73)*(MONTH($E112)-1)/12)*$H112</f>
        <v>10.225504191334016</v>
      </c>
      <c r="K112" s="230">
        <f>(SUM('1.  LRAMVA Summary'!F$54:F$71)+SUM('1.  LRAMVA Summary'!F$72:F$73)*(MONTH($E112)-1)/12)*$H112</f>
        <v>1.2998043521084912</v>
      </c>
      <c r="L112" s="230">
        <f>(SUM('1.  LRAMVA Summary'!G$54:G$71)+SUM('1.  LRAMVA Summary'!G$72:G$73)*(MONTH($E112)-1)/12)*$H112</f>
        <v>62.697531626688601</v>
      </c>
      <c r="M112" s="230">
        <f>(SUM('1.  LRAMVA Summary'!H$54:H$71)+SUM('1.  LRAMVA Summary'!H$72:H$73)*(MONTH($E112)-1)/12)*$H112</f>
        <v>34.147251705924774</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48.670818954810464</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190.62345018881041</v>
      </c>
    </row>
    <row r="113" spans="2:23" s="9" customFormat="1">
      <c r="B113" s="66"/>
      <c r="E113" s="214">
        <v>42979</v>
      </c>
      <c r="F113" s="214" t="s">
        <v>184</v>
      </c>
      <c r="G113" s="215" t="s">
        <v>68</v>
      </c>
      <c r="H113" s="240">
        <f t="shared" si="51"/>
        <v>9.1666666666666665E-4</v>
      </c>
      <c r="I113" s="230">
        <f>(SUM('1.  LRAMVA Summary'!D$54:D$71)+SUM('1.  LRAMVA Summary'!D$72:D$73)*(MONTH($E113)-1)/12)*$H113</f>
        <v>38.380044980507499</v>
      </c>
      <c r="J113" s="230">
        <f>(SUM('1.  LRAMVA Summary'!E$54:E$71)+SUM('1.  LRAMVA Summary'!E$72:E$73)*(MONTH($E113)-1)/12)*$H113</f>
        <v>11.686290504381732</v>
      </c>
      <c r="K113" s="230">
        <f>(SUM('1.  LRAMVA Summary'!F$54:F$71)+SUM('1.  LRAMVA Summary'!F$72:F$73)*(MONTH($E113)-1)/12)*$H113</f>
        <v>1.48549068812399</v>
      </c>
      <c r="L113" s="230">
        <f>(SUM('1.  LRAMVA Summary'!G$54:G$71)+SUM('1.  LRAMVA Summary'!G$72:G$73)*(MONTH($E113)-1)/12)*$H113</f>
        <v>71.654321859072681</v>
      </c>
      <c r="M113" s="230">
        <f>(SUM('1.  LRAMVA Summary'!H$54:H$71)+SUM('1.  LRAMVA Summary'!H$72:H$73)*(MONTH($E113)-1)/12)*$H113</f>
        <v>39.025430521056883</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55.623793091211951</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217.85537164435473</v>
      </c>
    </row>
    <row r="114" spans="2:23" s="9" customFormat="1">
      <c r="B114" s="66"/>
      <c r="E114" s="214">
        <v>43009</v>
      </c>
      <c r="F114" s="214" t="s">
        <v>184</v>
      </c>
      <c r="G114" s="215" t="s">
        <v>69</v>
      </c>
      <c r="H114" s="240">
        <f>$C$42/12</f>
        <v>1.25E-3</v>
      </c>
      <c r="I114" s="230">
        <f>(SUM('1.  LRAMVA Summary'!D$54:D$71)+SUM('1.  LRAMVA Summary'!D$72:D$73)*(MONTH($E114)-1)/12)*$H114</f>
        <v>58.878478095096739</v>
      </c>
      <c r="J114" s="230">
        <f>(SUM('1.  LRAMVA Summary'!E$54:E$71)+SUM('1.  LRAMVA Summary'!E$72:E$73)*(MONTH($E114)-1)/12)*$H114</f>
        <v>17.927832023767433</v>
      </c>
      <c r="K114" s="230">
        <f>(SUM('1.  LRAMVA Summary'!F$54:F$71)+SUM('1.  LRAMVA Summary'!F$72:F$73)*(MONTH($E114)-1)/12)*$H114</f>
        <v>2.2788777601902122</v>
      </c>
      <c r="L114" s="230">
        <f>(SUM('1.  LRAMVA Summary'!G$54:G$71)+SUM('1.  LRAMVA Summary'!G$72:G$73)*(MONTH($E114)-1)/12)*$H114</f>
        <v>109.92424376107743</v>
      </c>
      <c r="M114" s="230">
        <f>(SUM('1.  LRAMVA Summary'!H$54:H$71)+SUM('1.  LRAMVA Summary'!H$72:H$73)*(MONTH($E114)-1)/12)*$H114</f>
        <v>59.868558185712274</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85.331955310381986</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334.20994513622611</v>
      </c>
    </row>
    <row r="115" spans="2:23" s="9" customFormat="1">
      <c r="B115" s="66"/>
      <c r="E115" s="214">
        <v>43040</v>
      </c>
      <c r="F115" s="214" t="s">
        <v>184</v>
      </c>
      <c r="G115" s="215" t="s">
        <v>69</v>
      </c>
      <c r="H115" s="240">
        <f t="shared" ref="H115:H116" si="52">$C$42/12</f>
        <v>1.25E-3</v>
      </c>
      <c r="I115" s="230">
        <f>(SUM('1.  LRAMVA Summary'!D$54:D$71)+SUM('1.  LRAMVA Summary'!D$72:D$73)*(MONTH($E115)-1)/12)*$H115</f>
        <v>65.420531216774151</v>
      </c>
      <c r="J115" s="230">
        <f>(SUM('1.  LRAMVA Summary'!E$54:E$71)+SUM('1.  LRAMVA Summary'!E$72:E$73)*(MONTH($E115)-1)/12)*$H115</f>
        <v>19.919813359741593</v>
      </c>
      <c r="K115" s="230">
        <f>(SUM('1.  LRAMVA Summary'!F$54:F$71)+SUM('1.  LRAMVA Summary'!F$72:F$73)*(MONTH($E115)-1)/12)*$H115</f>
        <v>2.5320864002113468</v>
      </c>
      <c r="L115" s="230">
        <f>(SUM('1.  LRAMVA Summary'!G$54:G$71)+SUM('1.  LRAMVA Summary'!G$72:G$73)*(MONTH($E115)-1)/12)*$H115</f>
        <v>122.13804862341937</v>
      </c>
      <c r="M115" s="230">
        <f>(SUM('1.  LRAMVA Summary'!H$54:H$71)+SUM('1.  LRAMVA Summary'!H$72:H$73)*(MONTH($E115)-1)/12)*$H115</f>
        <v>66.520620206346962</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94.813283678202183</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371.34438348469564</v>
      </c>
    </row>
    <row r="116" spans="2:23" s="9" customFormat="1">
      <c r="B116" s="66"/>
      <c r="E116" s="214">
        <v>43070</v>
      </c>
      <c r="F116" s="214" t="s">
        <v>184</v>
      </c>
      <c r="G116" s="215" t="s">
        <v>69</v>
      </c>
      <c r="H116" s="240">
        <f t="shared" si="52"/>
        <v>1.25E-3</v>
      </c>
      <c r="I116" s="230">
        <f>(SUM('1.  LRAMVA Summary'!D$54:D$71)+SUM('1.  LRAMVA Summary'!D$72:D$73)*(MONTH($E116)-1)/12)*$H116</f>
        <v>71.962584338451563</v>
      </c>
      <c r="J116" s="230">
        <f>(SUM('1.  LRAMVA Summary'!E$54:E$71)+SUM('1.  LRAMVA Summary'!E$72:E$73)*(MONTH($E116)-1)/12)*$H116</f>
        <v>21.911794695715749</v>
      </c>
      <c r="K116" s="230">
        <f>(SUM('1.  LRAMVA Summary'!F$54:F$71)+SUM('1.  LRAMVA Summary'!F$72:F$73)*(MONTH($E116)-1)/12)*$H116</f>
        <v>2.7852950402324814</v>
      </c>
      <c r="L116" s="230">
        <f>(SUM('1.  LRAMVA Summary'!G$54:G$71)+SUM('1.  LRAMVA Summary'!G$72:G$73)*(MONTH($E116)-1)/12)*$H116</f>
        <v>134.3518534857613</v>
      </c>
      <c r="M116" s="230">
        <f>(SUM('1.  LRAMVA Summary'!H$54:H$71)+SUM('1.  LRAMVA Summary'!H$72:H$73)*(MONTH($E116)-1)/12)*$H116</f>
        <v>73.172682226981664</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104.29461204602241</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408.47882183316517</v>
      </c>
    </row>
    <row r="117" spans="2:23" s="9" customFormat="1" ht="15" thickBot="1">
      <c r="B117" s="66"/>
      <c r="E117" s="216" t="s">
        <v>466</v>
      </c>
      <c r="F117" s="216"/>
      <c r="G117" s="217"/>
      <c r="H117" s="218"/>
      <c r="I117" s="219">
        <f>SUM(I104:I116)</f>
        <v>368.97179606260619</v>
      </c>
      <c r="J117" s="219">
        <f>SUM(J104:J116)</f>
        <v>112.34774734894256</v>
      </c>
      <c r="K117" s="219">
        <f t="shared" ref="K117:O117" si="53">SUM(K104:K116)</f>
        <v>14.280967297191996</v>
      </c>
      <c r="L117" s="219">
        <f t="shared" si="53"/>
        <v>688.85859423608508</v>
      </c>
      <c r="M117" s="219">
        <f t="shared" si="53"/>
        <v>375.17629796379686</v>
      </c>
      <c r="N117" s="219">
        <f t="shared" si="53"/>
        <v>0</v>
      </c>
      <c r="O117" s="219">
        <f t="shared" si="53"/>
        <v>0</v>
      </c>
      <c r="P117" s="219">
        <f t="shared" ref="P117:V117" si="54">SUM(P104:P116)</f>
        <v>0</v>
      </c>
      <c r="Q117" s="219">
        <f t="shared" si="54"/>
        <v>534.74691994506043</v>
      </c>
      <c r="R117" s="219">
        <f t="shared" si="54"/>
        <v>0</v>
      </c>
      <c r="S117" s="219">
        <f t="shared" si="54"/>
        <v>0</v>
      </c>
      <c r="T117" s="219">
        <f t="shared" si="54"/>
        <v>0</v>
      </c>
      <c r="U117" s="219">
        <f t="shared" si="54"/>
        <v>0</v>
      </c>
      <c r="V117" s="219">
        <f t="shared" si="54"/>
        <v>0</v>
      </c>
      <c r="W117" s="219">
        <f>SUM(W104:W116)</f>
        <v>2094.382322853683</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368.97179606260619</v>
      </c>
      <c r="J119" s="228">
        <f t="shared" ref="J119" si="55">J117+J118</f>
        <v>112.34774734894256</v>
      </c>
      <c r="K119" s="228">
        <f t="shared" ref="K119" si="56">K117+K118</f>
        <v>14.280967297191996</v>
      </c>
      <c r="L119" s="228">
        <f t="shared" ref="L119" si="57">L117+L118</f>
        <v>688.85859423608508</v>
      </c>
      <c r="M119" s="228">
        <f t="shared" ref="M119" si="58">M117+M118</f>
        <v>375.17629796379686</v>
      </c>
      <c r="N119" s="228">
        <f t="shared" ref="N119" si="59">N117+N118</f>
        <v>0</v>
      </c>
      <c r="O119" s="228">
        <f t="shared" ref="O119:V119" si="60">O117+O118</f>
        <v>0</v>
      </c>
      <c r="P119" s="228">
        <f t="shared" si="60"/>
        <v>0</v>
      </c>
      <c r="Q119" s="228">
        <f t="shared" si="60"/>
        <v>534.74691994506043</v>
      </c>
      <c r="R119" s="228">
        <f t="shared" si="60"/>
        <v>0</v>
      </c>
      <c r="S119" s="228">
        <f t="shared" si="60"/>
        <v>0</v>
      </c>
      <c r="T119" s="228">
        <f t="shared" si="60"/>
        <v>0</v>
      </c>
      <c r="U119" s="228">
        <f t="shared" si="60"/>
        <v>0</v>
      </c>
      <c r="V119" s="228">
        <f t="shared" si="60"/>
        <v>0</v>
      </c>
      <c r="W119" s="228">
        <f t="shared" ref="W119" si="61">W117+W118</f>
        <v>2094.382322853683</v>
      </c>
    </row>
    <row r="120" spans="2:23" s="9" customFormat="1">
      <c r="B120" s="66"/>
      <c r="E120" s="214">
        <v>43101</v>
      </c>
      <c r="F120" s="214" t="s">
        <v>185</v>
      </c>
      <c r="G120" s="215" t="s">
        <v>65</v>
      </c>
      <c r="H120" s="240">
        <f>$C$43/12</f>
        <v>1.25E-3</v>
      </c>
      <c r="I120" s="230">
        <f>(SUM('1.  LRAMVA Summary'!D$54:D$74)+SUM('1.  LRAMVA Summary'!D$75:D$76)*(MONTH($E120)-1)/12)*$H120</f>
        <v>78.504637460128976</v>
      </c>
      <c r="J120" s="230">
        <f>(SUM('1.  LRAMVA Summary'!E$54:E$74)+SUM('1.  LRAMVA Summary'!E$75:E$76)*(MONTH($E120)-1)/12)*$H120</f>
        <v>23.903776031689908</v>
      </c>
      <c r="K120" s="230">
        <f>(SUM('1.  LRAMVA Summary'!F$54:F$74)+SUM('1.  LRAMVA Summary'!F$75:F$76)*(MONTH($E120)-1)/12)*$H120</f>
        <v>3.0385036802536161</v>
      </c>
      <c r="L120" s="230">
        <f>(SUM('1.  LRAMVA Summary'!G$54:G$74)+SUM('1.  LRAMVA Summary'!G$75:G$76)*(MONTH($E120)-1)/12)*$H120</f>
        <v>146.56565834810323</v>
      </c>
      <c r="M120" s="230">
        <f>(SUM('1.  LRAMVA Summary'!H$54:H$74)+SUM('1.  LRAMVA Summary'!H$75:H$76)*(MONTH($E120)-1)/12)*$H120</f>
        <v>79.824744247616351</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113.77594041384263</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445.61326018163476</v>
      </c>
    </row>
    <row r="121" spans="2:23" s="9" customFormat="1">
      <c r="B121" s="66"/>
      <c r="E121" s="214">
        <v>43132</v>
      </c>
      <c r="F121" s="214" t="s">
        <v>185</v>
      </c>
      <c r="G121" s="215" t="s">
        <v>65</v>
      </c>
      <c r="H121" s="240">
        <f t="shared" ref="H121:H122" si="62">$C$43/12</f>
        <v>1.25E-3</v>
      </c>
      <c r="I121" s="230">
        <f>(SUM('1.  LRAMVA Summary'!D$54:D$74)+SUM('1.  LRAMVA Summary'!D$75:D$76)*(MONTH($E121)-1)/12)*$H121</f>
        <v>80.737471761127878</v>
      </c>
      <c r="J121" s="230">
        <f>(SUM('1.  LRAMVA Summary'!E$54:E$74)+SUM('1.  LRAMVA Summary'!E$75:E$76)*(MONTH($E121)-1)/12)*$H121</f>
        <v>25.263812315582758</v>
      </c>
      <c r="K121" s="230">
        <f>(SUM('1.  LRAMVA Summary'!F$54:F$74)+SUM('1.  LRAMVA Summary'!F$75:F$76)*(MONTH($E121)-1)/12)*$H121</f>
        <v>2.4071004711816291</v>
      </c>
      <c r="L121" s="230">
        <f>(SUM('1.  LRAMVA Summary'!G$54:G$74)+SUM('1.  LRAMVA Summary'!G$75:G$76)*(MONTH($E121)-1)/12)*$H121</f>
        <v>146.38590776218282</v>
      </c>
      <c r="M121" s="230">
        <f>(SUM('1.  LRAMVA Summary'!H$54:H$74)+SUM('1.  LRAMVA Summary'!H$75:H$76)*(MONTH($E121)-1)/12)*$H121</f>
        <v>82.557830805126954</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114.08654409280926</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451.43866720801134</v>
      </c>
    </row>
    <row r="122" spans="2:23" s="9" customFormat="1">
      <c r="B122" s="66"/>
      <c r="E122" s="214">
        <v>43160</v>
      </c>
      <c r="F122" s="214" t="s">
        <v>185</v>
      </c>
      <c r="G122" s="215" t="s">
        <v>65</v>
      </c>
      <c r="H122" s="240">
        <f t="shared" si="62"/>
        <v>1.25E-3</v>
      </c>
      <c r="I122" s="230">
        <f>(SUM('1.  LRAMVA Summary'!D$54:D$74)+SUM('1.  LRAMVA Summary'!D$75:D$76)*(MONTH($E122)-1)/12)*$H122</f>
        <v>82.970306062126767</v>
      </c>
      <c r="J122" s="230">
        <f>(SUM('1.  LRAMVA Summary'!E$54:E$74)+SUM('1.  LRAMVA Summary'!E$75:E$76)*(MONTH($E122)-1)/12)*$H122</f>
        <v>26.623848599475611</v>
      </c>
      <c r="K122" s="230">
        <f>(SUM('1.  LRAMVA Summary'!F$54:F$74)+SUM('1.  LRAMVA Summary'!F$75:F$76)*(MONTH($E122)-1)/12)*$H122</f>
        <v>1.7756972621096423</v>
      </c>
      <c r="L122" s="230">
        <f>(SUM('1.  LRAMVA Summary'!G$54:G$74)+SUM('1.  LRAMVA Summary'!G$75:G$76)*(MONTH($E122)-1)/12)*$H122</f>
        <v>146.20615717626239</v>
      </c>
      <c r="M122" s="230">
        <f>(SUM('1.  LRAMVA Summary'!H$54:H$74)+SUM('1.  LRAMVA Summary'!H$75:H$76)*(MONTH($E122)-1)/12)*$H122</f>
        <v>85.290917362637558</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114.39714777177589</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457.26407423438786</v>
      </c>
    </row>
    <row r="123" spans="2:23" s="8" customFormat="1">
      <c r="B123" s="239"/>
      <c r="E123" s="214">
        <v>43191</v>
      </c>
      <c r="F123" s="214" t="s">
        <v>185</v>
      </c>
      <c r="G123" s="215" t="s">
        <v>66</v>
      </c>
      <c r="H123" s="240">
        <f>$C$44/12</f>
        <v>1.575E-3</v>
      </c>
      <c r="I123" s="230">
        <f>(SUM('1.  LRAMVA Summary'!D$54:D$74)+SUM('1.  LRAMVA Summary'!D$75:D$76)*(MONTH($E123)-1)/12)*$H123</f>
        <v>107.35595685753833</v>
      </c>
      <c r="J123" s="230">
        <f>(SUM('1.  LRAMVA Summary'!E$54:E$74)+SUM('1.  LRAMVA Summary'!E$75:E$76)*(MONTH($E123)-1)/12)*$H123</f>
        <v>35.259694953044253</v>
      </c>
      <c r="K123" s="230">
        <f>(SUM('1.  LRAMVA Summary'!F$54:F$74)+SUM('1.  LRAMVA Summary'!F$75:F$76)*(MONTH($E123)-1)/12)*$H123</f>
        <v>1.4418105068274458</v>
      </c>
      <c r="L123" s="230">
        <f>(SUM('1.  LRAMVA Summary'!G$54:G$74)+SUM('1.  LRAMVA Summary'!G$75:G$76)*(MONTH($E123)-1)/12)*$H123</f>
        <v>183.99327230383091</v>
      </c>
      <c r="M123" s="230">
        <f>(SUM('1.  LRAMVA Summary'!H$54:H$74)+SUM('1.  LRAMVA Summary'!H$75:H$76)*(MONTH($E123)-1)/12)*$H123</f>
        <v>110.9102449393867</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144.53176682793557</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583.49274638856321</v>
      </c>
    </row>
    <row r="124" spans="2:23" s="9" customFormat="1">
      <c r="B124" s="66"/>
      <c r="E124" s="214">
        <v>43221</v>
      </c>
      <c r="F124" s="214" t="s">
        <v>185</v>
      </c>
      <c r="G124" s="215" t="s">
        <v>66</v>
      </c>
      <c r="H124" s="240">
        <f t="shared" ref="H124:H125" si="64">$C$44/12</f>
        <v>1.575E-3</v>
      </c>
      <c r="I124" s="230">
        <f>(SUM('1.  LRAMVA Summary'!D$54:D$74)+SUM('1.  LRAMVA Summary'!D$75:D$76)*(MONTH($E124)-1)/12)*$H124</f>
        <v>110.16932807679693</v>
      </c>
      <c r="J124" s="230">
        <f>(SUM('1.  LRAMVA Summary'!E$54:E$74)+SUM('1.  LRAMVA Summary'!E$75:E$76)*(MONTH($E124)-1)/12)*$H124</f>
        <v>36.973340670749245</v>
      </c>
      <c r="K124" s="230">
        <f>(SUM('1.  LRAMVA Summary'!F$54:F$74)+SUM('1.  LRAMVA Summary'!F$75:F$76)*(MONTH($E124)-1)/12)*$H124</f>
        <v>0.64624246339674285</v>
      </c>
      <c r="L124" s="230">
        <f>(SUM('1.  LRAMVA Summary'!G$54:G$74)+SUM('1.  LRAMVA Summary'!G$75:G$76)*(MONTH($E124)-1)/12)*$H124</f>
        <v>183.76678656557121</v>
      </c>
      <c r="M124" s="230">
        <f>(SUM('1.  LRAMVA Summary'!H$54:H$74)+SUM('1.  LRAMVA Summary'!H$75:H$76)*(MONTH($E124)-1)/12)*$H124</f>
        <v>114.35393400185005</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144.92312746343353</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590.8327592417977</v>
      </c>
    </row>
    <row r="125" spans="2:23" s="238" customFormat="1">
      <c r="B125" s="237"/>
      <c r="E125" s="214">
        <v>43252</v>
      </c>
      <c r="F125" s="214" t="s">
        <v>185</v>
      </c>
      <c r="G125" s="215" t="s">
        <v>66</v>
      </c>
      <c r="H125" s="240">
        <f t="shared" si="64"/>
        <v>1.575E-3</v>
      </c>
      <c r="I125" s="230">
        <f>(SUM('1.  LRAMVA Summary'!D$54:D$74)+SUM('1.  LRAMVA Summary'!D$75:D$76)*(MONTH($E125)-1)/12)*$H125</f>
        <v>112.98269929605551</v>
      </c>
      <c r="J125" s="230">
        <f>(SUM('1.  LRAMVA Summary'!E$54:E$74)+SUM('1.  LRAMVA Summary'!E$75:E$76)*(MONTH($E125)-1)/12)*$H125</f>
        <v>38.686986388454237</v>
      </c>
      <c r="K125" s="230">
        <f>(SUM('1.  LRAMVA Summary'!F$54:F$74)+SUM('1.  LRAMVA Summary'!F$75:F$76)*(MONTH($E125)-1)/12)*$H125</f>
        <v>-0.14932558003395988</v>
      </c>
      <c r="L125" s="230">
        <f>(SUM('1.  LRAMVA Summary'!G$54:G$74)+SUM('1.  LRAMVA Summary'!G$75:G$76)*(MONTH($E125)-1)/12)*$H125</f>
        <v>183.54030082731148</v>
      </c>
      <c r="M125" s="230">
        <f>(SUM('1.  LRAMVA Summary'!H$54:H$74)+SUM('1.  LRAMVA Summary'!H$75:H$76)*(MONTH($E125)-1)/12)*$H125</f>
        <v>117.79762306431343</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145.31448809893146</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598.17277209503209</v>
      </c>
    </row>
    <row r="126" spans="2:23" s="9" customFormat="1">
      <c r="B126" s="66"/>
      <c r="E126" s="214">
        <v>43282</v>
      </c>
      <c r="F126" s="214" t="s">
        <v>185</v>
      </c>
      <c r="G126" s="215" t="s">
        <v>68</v>
      </c>
      <c r="H126" s="240">
        <f>$C$45/12</f>
        <v>1.575E-3</v>
      </c>
      <c r="I126" s="230">
        <f>(SUM('1.  LRAMVA Summary'!D$54:D$74)+SUM('1.  LRAMVA Summary'!D$75:D$76)*(MONTH($E126)-1)/12)*$H126</f>
        <v>115.79607051531413</v>
      </c>
      <c r="J126" s="230">
        <f>(SUM('1.  LRAMVA Summary'!E$54:E$74)+SUM('1.  LRAMVA Summary'!E$75:E$76)*(MONTH($E126)-1)/12)*$H126</f>
        <v>40.400632106159229</v>
      </c>
      <c r="K126" s="230">
        <f>(SUM('1.  LRAMVA Summary'!F$54:F$74)+SUM('1.  LRAMVA Summary'!F$75:F$76)*(MONTH($E126)-1)/12)*$H126</f>
        <v>-0.94489362346466443</v>
      </c>
      <c r="L126" s="230">
        <f>(SUM('1.  LRAMVA Summary'!G$54:G$74)+SUM('1.  LRAMVA Summary'!G$75:G$76)*(MONTH($E126)-1)/12)*$H126</f>
        <v>183.31381508905176</v>
      </c>
      <c r="M126" s="230">
        <f>(SUM('1.  LRAMVA Summary'!H$54:H$74)+SUM('1.  LRAMVA Summary'!H$75:H$76)*(MONTH($E126)-1)/12)*$H126</f>
        <v>121.24131212677678</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145.7058487344294</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605.51278494826659</v>
      </c>
    </row>
    <row r="127" spans="2:23" s="9" customFormat="1">
      <c r="B127" s="66"/>
      <c r="E127" s="214">
        <v>43313</v>
      </c>
      <c r="F127" s="214" t="s">
        <v>185</v>
      </c>
      <c r="G127" s="215" t="s">
        <v>68</v>
      </c>
      <c r="H127" s="240">
        <f t="shared" ref="H127:H128" si="65">$C$45/12</f>
        <v>1.575E-3</v>
      </c>
      <c r="I127" s="230">
        <f>(SUM('1.  LRAMVA Summary'!D$54:D$74)+SUM('1.  LRAMVA Summary'!D$75:D$76)*(MONTH($E127)-1)/12)*$H127</f>
        <v>118.60944173457273</v>
      </c>
      <c r="J127" s="230">
        <f>(SUM('1.  LRAMVA Summary'!E$54:E$74)+SUM('1.  LRAMVA Summary'!E$75:E$76)*(MONTH($E127)-1)/12)*$H127</f>
        <v>42.114277823864221</v>
      </c>
      <c r="K127" s="230">
        <f>(SUM('1.  LRAMVA Summary'!F$54:F$74)+SUM('1.  LRAMVA Summary'!F$75:F$76)*(MONTH($E127)-1)/12)*$H127</f>
        <v>-1.7404616668953674</v>
      </c>
      <c r="L127" s="230">
        <f>(SUM('1.  LRAMVA Summary'!G$54:G$74)+SUM('1.  LRAMVA Summary'!G$75:G$76)*(MONTH($E127)-1)/12)*$H127</f>
        <v>183.08732935079206</v>
      </c>
      <c r="M127" s="230">
        <f>(SUM('1.  LRAMVA Summary'!H$54:H$74)+SUM('1.  LRAMVA Summary'!H$75:H$76)*(MONTH($E127)-1)/12)*$H127</f>
        <v>124.68500118924015</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146.09720936992736</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612.8527978015012</v>
      </c>
    </row>
    <row r="128" spans="2:23" s="9" customFormat="1">
      <c r="B128" s="66"/>
      <c r="E128" s="214">
        <v>43344</v>
      </c>
      <c r="F128" s="214" t="s">
        <v>185</v>
      </c>
      <c r="G128" s="215" t="s">
        <v>68</v>
      </c>
      <c r="H128" s="240">
        <f t="shared" si="65"/>
        <v>1.575E-3</v>
      </c>
      <c r="I128" s="230">
        <f>(SUM('1.  LRAMVA Summary'!D$54:D$74)+SUM('1.  LRAMVA Summary'!D$75:D$76)*(MONTH($E128)-1)/12)*$H128</f>
        <v>121.42281295383134</v>
      </c>
      <c r="J128" s="230">
        <f>(SUM('1.  LRAMVA Summary'!E$54:E$74)+SUM('1.  LRAMVA Summary'!E$75:E$76)*(MONTH($E128)-1)/12)*$H128</f>
        <v>43.827923541569213</v>
      </c>
      <c r="K128" s="230">
        <f>(SUM('1.  LRAMVA Summary'!F$54:F$74)+SUM('1.  LRAMVA Summary'!F$75:F$76)*(MONTH($E128)-1)/12)*$H128</f>
        <v>-2.5360297103260705</v>
      </c>
      <c r="L128" s="230">
        <f>(SUM('1.  LRAMVA Summary'!G$54:G$74)+SUM('1.  LRAMVA Summary'!G$75:G$76)*(MONTH($E128)-1)/12)*$H128</f>
        <v>182.86084361253236</v>
      </c>
      <c r="M128" s="230">
        <f>(SUM('1.  LRAMVA Summary'!H$54:H$74)+SUM('1.  LRAMVA Summary'!H$75:H$76)*(MONTH($E128)-1)/12)*$H128</f>
        <v>128.12869025170349</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146.48857000542529</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620.19281065473569</v>
      </c>
    </row>
    <row r="129" spans="2:23" s="9" customFormat="1">
      <c r="B129" s="66"/>
      <c r="E129" s="214">
        <v>43374</v>
      </c>
      <c r="F129" s="214" t="s">
        <v>185</v>
      </c>
      <c r="G129" s="215" t="s">
        <v>69</v>
      </c>
      <c r="H129" s="240">
        <f>$C$46/12</f>
        <v>1.8083333333333335E-3</v>
      </c>
      <c r="I129" s="230">
        <f>(SUM('1.  LRAMVA Summary'!D$54:D$74)+SUM('1.  LRAMVA Summary'!D$75:D$76)*(MONTH($E129)-1)/12)*$H129</f>
        <v>142.64154479132549</v>
      </c>
      <c r="J129" s="230">
        <f>(SUM('1.  LRAMVA Summary'!E$54:E$74)+SUM('1.  LRAMVA Summary'!E$75:E$76)*(MONTH($E129)-1)/12)*$H129</f>
        <v>52.288468408796312</v>
      </c>
      <c r="K129" s="230">
        <f>(SUM('1.  LRAMVA Summary'!F$54:F$74)+SUM('1.  LRAMVA Summary'!F$75:F$76)*(MONTH($E129)-1)/12)*$H129</f>
        <v>-3.8251677913503692</v>
      </c>
      <c r="L129" s="230">
        <f>(SUM('1.  LRAMVA Summary'!G$54:G$74)+SUM('1.  LRAMVA Summary'!G$75:G$76)*(MONTH($E129)-1)/12)*$H129</f>
        <v>209.6912997815723</v>
      </c>
      <c r="M129" s="230">
        <f>(SUM('1.  LRAMVA Summary'!H$54:H$74)+SUM('1.  LRAMVA Summary'!H$75:H$76)*(MONTH($E129)-1)/12)*$H129</f>
        <v>151.06458365700641</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168.63992036550448</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720.50064921285468</v>
      </c>
    </row>
    <row r="130" spans="2:23" s="9" customFormat="1">
      <c r="B130" s="66"/>
      <c r="E130" s="214">
        <v>43405</v>
      </c>
      <c r="F130" s="214" t="s">
        <v>185</v>
      </c>
      <c r="G130" s="215" t="s">
        <v>69</v>
      </c>
      <c r="H130" s="240">
        <f t="shared" ref="H130:H131" si="66">$C$46/12</f>
        <v>1.8083333333333335E-3</v>
      </c>
      <c r="I130" s="230">
        <f>(SUM('1.  LRAMVA Summary'!D$54:D$74)+SUM('1.  LRAMVA Summary'!D$75:D$76)*(MONTH($E130)-1)/12)*$H130</f>
        <v>145.87171174677056</v>
      </c>
      <c r="J130" s="230">
        <f>(SUM('1.  LRAMVA Summary'!E$54:E$74)+SUM('1.  LRAMVA Summary'!E$75:E$76)*(MONTH($E130)-1)/12)*$H130</f>
        <v>54.255987566161302</v>
      </c>
      <c r="K130" s="230">
        <f>(SUM('1.  LRAMVA Summary'!F$54:F$74)+SUM('1.  LRAMVA Summary'!F$75:F$76)*(MONTH($E130)-1)/12)*$H130</f>
        <v>-4.7385977671411768</v>
      </c>
      <c r="L130" s="230">
        <f>(SUM('1.  LRAMVA Summary'!G$54:G$74)+SUM('1.  LRAMVA Summary'!G$75:G$76)*(MONTH($E130)-1)/12)*$H130</f>
        <v>209.43126060060743</v>
      </c>
      <c r="M130" s="230">
        <f>(SUM('1.  LRAMVA Summary'!H$54:H$74)+SUM('1.  LRAMVA Summary'!H$75:H$76)*(MONTH($E130)-1)/12)*$H130</f>
        <v>155.01844887687176</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169.08926035440953</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728.92807137767932</v>
      </c>
    </row>
    <row r="131" spans="2:23" s="9" customFormat="1">
      <c r="B131" s="66"/>
      <c r="E131" s="214">
        <v>43435</v>
      </c>
      <c r="F131" s="214" t="s">
        <v>185</v>
      </c>
      <c r="G131" s="215" t="s">
        <v>69</v>
      </c>
      <c r="H131" s="240">
        <f t="shared" si="66"/>
        <v>1.8083333333333335E-3</v>
      </c>
      <c r="I131" s="230">
        <f>(SUM('1.  LRAMVA Summary'!D$54:D$74)+SUM('1.  LRAMVA Summary'!D$75:D$76)*(MONTH($E131)-1)/12)*$H131</f>
        <v>149.10187870221563</v>
      </c>
      <c r="J131" s="230">
        <f>(SUM('1.  LRAMVA Summary'!E$54:E$74)+SUM('1.  LRAMVA Summary'!E$75:E$76)*(MONTH($E131)-1)/12)*$H131</f>
        <v>56.223506723526285</v>
      </c>
      <c r="K131" s="230">
        <f>(SUM('1.  LRAMVA Summary'!F$54:F$74)+SUM('1.  LRAMVA Summary'!F$75:F$76)*(MONTH($E131)-1)/12)*$H131</f>
        <v>-5.6520277429319838</v>
      </c>
      <c r="L131" s="230">
        <f>(SUM('1.  LRAMVA Summary'!G$54:G$74)+SUM('1.  LRAMVA Summary'!G$75:G$76)*(MONTH($E131)-1)/12)*$H131</f>
        <v>209.17122141964256</v>
      </c>
      <c r="M131" s="230">
        <f>(SUM('1.  LRAMVA Summary'!H$54:H$74)+SUM('1.  LRAMVA Summary'!H$75:H$76)*(MONTH($E131)-1)/12)*$H131</f>
        <v>158.97231409673711</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169.53860034331458</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737.35549354250418</v>
      </c>
    </row>
    <row r="132" spans="2:23" s="9" customFormat="1" ht="15" thickBot="1">
      <c r="B132" s="66"/>
      <c r="E132" s="216" t="s">
        <v>467</v>
      </c>
      <c r="F132" s="216"/>
      <c r="G132" s="217"/>
      <c r="H132" s="218"/>
      <c r="I132" s="219">
        <f>SUM(I119:I131)</f>
        <v>1735.1356560204104</v>
      </c>
      <c r="J132" s="219">
        <f>SUM(J119:J131)</f>
        <v>588.17000247801502</v>
      </c>
      <c r="K132" s="219">
        <f t="shared" ref="K132:O132" si="67">SUM(K119:K131)</f>
        <v>4.0038177988174768</v>
      </c>
      <c r="L132" s="219">
        <f t="shared" si="67"/>
        <v>2856.872447073546</v>
      </c>
      <c r="M132" s="219">
        <f t="shared" si="67"/>
        <v>1805.0219425830637</v>
      </c>
      <c r="N132" s="219">
        <f t="shared" si="67"/>
        <v>0</v>
      </c>
      <c r="O132" s="219">
        <f t="shared" si="67"/>
        <v>0</v>
      </c>
      <c r="P132" s="219">
        <f t="shared" ref="P132:V132" si="68">SUM(P119:P131)</f>
        <v>0</v>
      </c>
      <c r="Q132" s="219">
        <f t="shared" si="68"/>
        <v>2257.3353437867991</v>
      </c>
      <c r="R132" s="219">
        <f t="shared" si="68"/>
        <v>0</v>
      </c>
      <c r="S132" s="219">
        <f t="shared" si="68"/>
        <v>0</v>
      </c>
      <c r="T132" s="219">
        <f t="shared" si="68"/>
        <v>0</v>
      </c>
      <c r="U132" s="219">
        <f t="shared" si="68"/>
        <v>0</v>
      </c>
      <c r="V132" s="219">
        <f t="shared" si="68"/>
        <v>0</v>
      </c>
      <c r="W132" s="219">
        <f>SUM(W119:W131)</f>
        <v>9246.5392097406511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1735.1356560204104</v>
      </c>
      <c r="J134" s="228">
        <f t="shared" ref="J134" si="69">J132+J133</f>
        <v>588.17000247801502</v>
      </c>
      <c r="K134" s="228">
        <f t="shared" ref="K134" si="70">K132+K133</f>
        <v>4.0038177988174768</v>
      </c>
      <c r="L134" s="228">
        <f t="shared" ref="L134" si="71">L132+L133</f>
        <v>2856.872447073546</v>
      </c>
      <c r="M134" s="228">
        <f t="shared" ref="M134" si="72">M132+M133</f>
        <v>1805.0219425830637</v>
      </c>
      <c r="N134" s="228">
        <f t="shared" ref="N134" si="73">N132+N133</f>
        <v>0</v>
      </c>
      <c r="O134" s="228">
        <f t="shared" ref="O134:V134" si="74">O132+O133</f>
        <v>0</v>
      </c>
      <c r="P134" s="228">
        <f t="shared" si="74"/>
        <v>0</v>
      </c>
      <c r="Q134" s="228">
        <f t="shared" si="74"/>
        <v>2257.3353437867991</v>
      </c>
      <c r="R134" s="228">
        <f t="shared" si="74"/>
        <v>0</v>
      </c>
      <c r="S134" s="228">
        <f t="shared" si="74"/>
        <v>0</v>
      </c>
      <c r="T134" s="228">
        <f t="shared" si="74"/>
        <v>0</v>
      </c>
      <c r="U134" s="228">
        <f t="shared" si="74"/>
        <v>0</v>
      </c>
      <c r="V134" s="228">
        <f t="shared" si="74"/>
        <v>0</v>
      </c>
      <c r="W134" s="228">
        <f>W132+W133</f>
        <v>9246.5392097406511</v>
      </c>
    </row>
    <row r="135" spans="2:23" s="9" customFormat="1">
      <c r="B135" s="66"/>
      <c r="E135" s="214">
        <v>43466</v>
      </c>
      <c r="F135" s="214" t="s">
        <v>186</v>
      </c>
      <c r="G135" s="215" t="s">
        <v>65</v>
      </c>
      <c r="H135" s="240">
        <f>$C$47/12</f>
        <v>2.0416666666666669E-3</v>
      </c>
      <c r="I135" s="230">
        <f>(SUM('1.  LRAMVA Summary'!D$54:D$77)+SUM('1.  LRAMVA Summary'!D$78:D$79)*(MONTH($E135)-1)/12)*$H135</f>
        <v>171.98779348445561</v>
      </c>
      <c r="J135" s="230">
        <f>(SUM('1.  LRAMVA Summary'!E$54:E$77)+SUM('1.  LRAMVA Summary'!E$78:E$79)*(MONTH($E135)-1)/12)*$H135</f>
        <v>65.699545349393375</v>
      </c>
      <c r="K135" s="230">
        <f>(SUM('1.  LRAMVA Summary'!F$54:F$77)+SUM('1.  LRAMVA Summary'!F$78:F$79)*(MONTH($E135)-1)/12)*$H135</f>
        <v>-7.4126135533967021</v>
      </c>
      <c r="L135" s="230">
        <f>(SUM('1.  LRAMVA Summary'!G$54:G$77)+SUM('1.  LRAMVA Summary'!G$78:G$79)*(MONTH($E135)-1)/12)*$H135</f>
        <v>235.86746381786196</v>
      </c>
      <c r="M135" s="230">
        <f>(SUM('1.  LRAMVA Summary'!H$54:H$77)+SUM('1.  LRAMVA Summary'!H$78:H$79)*(MONTH($E135)-1)/12)*$H135</f>
        <v>183.94891213164794</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191.92186811702217</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842.01296934698439</v>
      </c>
    </row>
    <row r="136" spans="2:23" s="9" customFormat="1">
      <c r="B136" s="66"/>
      <c r="E136" s="214">
        <v>43497</v>
      </c>
      <c r="F136" s="214" t="s">
        <v>186</v>
      </c>
      <c r="G136" s="215" t="s">
        <v>65</v>
      </c>
      <c r="H136" s="240">
        <f t="shared" ref="H136:H137" si="75">$C$47/12</f>
        <v>2.0416666666666669E-3</v>
      </c>
      <c r="I136" s="230">
        <f>(SUM('1.  LRAMVA Summary'!D$54:D$77)+SUM('1.  LRAMVA Summary'!D$78:D$79)*(MONTH($E136)-1)/12)*$H136</f>
        <v>171.98779348445561</v>
      </c>
      <c r="J136" s="230">
        <f>(SUM('1.  LRAMVA Summary'!E$54:E$77)+SUM('1.  LRAMVA Summary'!E$78:E$79)*(MONTH($E136)-1)/12)*$H136</f>
        <v>65.699545349393375</v>
      </c>
      <c r="K136" s="230">
        <f>(SUM('1.  LRAMVA Summary'!F$54:F$77)+SUM('1.  LRAMVA Summary'!F$78:F$79)*(MONTH($E136)-1)/12)*$H136</f>
        <v>-7.4126135533967021</v>
      </c>
      <c r="L136" s="230">
        <f>(SUM('1.  LRAMVA Summary'!G$54:G$77)+SUM('1.  LRAMVA Summary'!G$78:G$79)*(MONTH($E136)-1)/12)*$H136</f>
        <v>235.86746381786196</v>
      </c>
      <c r="M136" s="230">
        <f>(SUM('1.  LRAMVA Summary'!H$54:H$77)+SUM('1.  LRAMVA Summary'!H$78:H$79)*(MONTH($E136)-1)/12)*$H136</f>
        <v>183.94891213164794</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191.92186811702217</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842.01296934698439</v>
      </c>
    </row>
    <row r="137" spans="2:23" s="9" customFormat="1">
      <c r="B137" s="66"/>
      <c r="E137" s="214">
        <v>43525</v>
      </c>
      <c r="F137" s="214" t="s">
        <v>186</v>
      </c>
      <c r="G137" s="215" t="s">
        <v>65</v>
      </c>
      <c r="H137" s="240">
        <f t="shared" si="75"/>
        <v>2.0416666666666669E-3</v>
      </c>
      <c r="I137" s="230">
        <f>(SUM('1.  LRAMVA Summary'!D$54:D$77)+SUM('1.  LRAMVA Summary'!D$78:D$79)*(MONTH($E137)-1)/12)*$H137</f>
        <v>171.98779348445561</v>
      </c>
      <c r="J137" s="230">
        <f>(SUM('1.  LRAMVA Summary'!E$54:E$77)+SUM('1.  LRAMVA Summary'!E$78:E$79)*(MONTH($E137)-1)/12)*$H137</f>
        <v>65.699545349393375</v>
      </c>
      <c r="K137" s="230">
        <f>(SUM('1.  LRAMVA Summary'!F$54:F$77)+SUM('1.  LRAMVA Summary'!F$78:F$79)*(MONTH($E137)-1)/12)*$H137</f>
        <v>-7.4126135533967021</v>
      </c>
      <c r="L137" s="230">
        <f>(SUM('1.  LRAMVA Summary'!G$54:G$77)+SUM('1.  LRAMVA Summary'!G$78:G$79)*(MONTH($E137)-1)/12)*$H137</f>
        <v>235.86746381786196</v>
      </c>
      <c r="M137" s="230">
        <f>(SUM('1.  LRAMVA Summary'!H$54:H$77)+SUM('1.  LRAMVA Summary'!H$78:H$79)*(MONTH($E137)-1)/12)*$H137</f>
        <v>183.94891213164794</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191.92186811702217</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842.01296934698439</v>
      </c>
    </row>
    <row r="138" spans="2:23" s="8" customFormat="1">
      <c r="B138" s="239"/>
      <c r="E138" s="214">
        <v>43556</v>
      </c>
      <c r="F138" s="214" t="s">
        <v>186</v>
      </c>
      <c r="G138" s="215" t="s">
        <v>66</v>
      </c>
      <c r="H138" s="240">
        <f>$C$48/12</f>
        <v>1.8166666666666667E-3</v>
      </c>
      <c r="I138" s="230">
        <f>(SUM('1.  LRAMVA Summary'!D$54:D$77)+SUM('1.  LRAMVA Summary'!D$78:D$79)*(MONTH($E138)-1)/12)*$H138</f>
        <v>153.03403665147476</v>
      </c>
      <c r="J138" s="230">
        <f>(SUM('1.  LRAMVA Summary'!E$54:E$77)+SUM('1.  LRAMVA Summary'!E$78:E$79)*(MONTH($E138)-1)/12)*$H138</f>
        <v>58.459187290480628</v>
      </c>
      <c r="K138" s="230">
        <f>(SUM('1.  LRAMVA Summary'!F$54:F$77)+SUM('1.  LRAMVA Summary'!F$78:F$79)*(MONTH($E138)-1)/12)*$H138</f>
        <v>-6.5957132842468607</v>
      </c>
      <c r="L138" s="230">
        <f>(SUM('1.  LRAMVA Summary'!G$54:G$77)+SUM('1.  LRAMVA Summary'!G$78:G$79)*(MONTH($E138)-1)/12)*$H138</f>
        <v>209.87390658079144</v>
      </c>
      <c r="M138" s="230">
        <f>(SUM('1.  LRAMVA Summary'!H$54:H$77)+SUM('1.  LRAMVA Summary'!H$78:H$79)*(MONTH($E138)-1)/12)*$H138</f>
        <v>163.67699120285408</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170.77129489596257</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749.21970333731667</v>
      </c>
    </row>
    <row r="139" spans="2:23" s="9" customFormat="1">
      <c r="B139" s="66"/>
      <c r="E139" s="214">
        <v>43586</v>
      </c>
      <c r="F139" s="214" t="s">
        <v>186</v>
      </c>
      <c r="G139" s="215" t="s">
        <v>66</v>
      </c>
      <c r="H139" s="240">
        <f>$C$48/12</f>
        <v>1.8166666666666667E-3</v>
      </c>
      <c r="I139" s="230">
        <f>(SUM('1.  LRAMVA Summary'!D$54:D$77)+SUM('1.  LRAMVA Summary'!D$78:D$79)*(MONTH($E139)-1)/12)*$H139</f>
        <v>153.03403665147476</v>
      </c>
      <c r="J139" s="230">
        <f>(SUM('1.  LRAMVA Summary'!E$54:E$77)+SUM('1.  LRAMVA Summary'!E$78:E$79)*(MONTH($E139)-1)/12)*$H139</f>
        <v>58.459187290480628</v>
      </c>
      <c r="K139" s="230">
        <f>(SUM('1.  LRAMVA Summary'!F$54:F$77)+SUM('1.  LRAMVA Summary'!F$78:F$79)*(MONTH($E139)-1)/12)*$H139</f>
        <v>-6.5957132842468607</v>
      </c>
      <c r="L139" s="230">
        <f>(SUM('1.  LRAMVA Summary'!G$54:G$77)+SUM('1.  LRAMVA Summary'!G$78:G$79)*(MONTH($E139)-1)/12)*$H139</f>
        <v>209.87390658079144</v>
      </c>
      <c r="M139" s="230">
        <f>(SUM('1.  LRAMVA Summary'!H$54:H$77)+SUM('1.  LRAMVA Summary'!H$78:H$79)*(MONTH($E139)-1)/12)*$H139</f>
        <v>163.67699120285408</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170.77129489596257</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749.21970333731667</v>
      </c>
    </row>
    <row r="140" spans="2:23" s="9" customFormat="1">
      <c r="B140" s="66"/>
      <c r="E140" s="214">
        <v>43617</v>
      </c>
      <c r="F140" s="214" t="s">
        <v>186</v>
      </c>
      <c r="G140" s="215" t="s">
        <v>66</v>
      </c>
      <c r="H140" s="240">
        <f t="shared" ref="H140" si="77">$C$48/12</f>
        <v>1.8166666666666667E-3</v>
      </c>
      <c r="I140" s="230">
        <f>(SUM('1.  LRAMVA Summary'!D$54:D$77)+SUM('1.  LRAMVA Summary'!D$78:D$79)*(MONTH($E140)-1)/12)*$H140</f>
        <v>153.03403665147476</v>
      </c>
      <c r="J140" s="230">
        <f>(SUM('1.  LRAMVA Summary'!E$54:E$77)+SUM('1.  LRAMVA Summary'!E$78:E$79)*(MONTH($E140)-1)/12)*$H140</f>
        <v>58.459187290480628</v>
      </c>
      <c r="K140" s="230">
        <f>(SUM('1.  LRAMVA Summary'!F$54:F$77)+SUM('1.  LRAMVA Summary'!F$78:F$79)*(MONTH($E140)-1)/12)*$H140</f>
        <v>-6.5957132842468607</v>
      </c>
      <c r="L140" s="230">
        <f>(SUM('1.  LRAMVA Summary'!G$54:G$77)+SUM('1.  LRAMVA Summary'!G$78:G$79)*(MONTH($E140)-1)/12)*$H140</f>
        <v>209.87390658079144</v>
      </c>
      <c r="M140" s="230">
        <f>(SUM('1.  LRAMVA Summary'!H$54:H$77)+SUM('1.  LRAMVA Summary'!H$78:H$79)*(MONTH($E140)-1)/12)*$H140</f>
        <v>163.67699120285408</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170.77129489596257</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749.21970333731667</v>
      </c>
    </row>
    <row r="141" spans="2:23" s="9" customFormat="1">
      <c r="B141" s="66"/>
      <c r="E141" s="214">
        <v>43647</v>
      </c>
      <c r="F141" s="214" t="s">
        <v>186</v>
      </c>
      <c r="G141" s="215" t="s">
        <v>68</v>
      </c>
      <c r="H141" s="240">
        <f>$C$49/12</f>
        <v>1.8166666666666667E-3</v>
      </c>
      <c r="I141" s="230">
        <f>(SUM('1.  LRAMVA Summary'!D$54:D$77)+SUM('1.  LRAMVA Summary'!D$78:D$79)*(MONTH($E141)-1)/12)*$H141</f>
        <v>153.03403665147476</v>
      </c>
      <c r="J141" s="230">
        <f>(SUM('1.  LRAMVA Summary'!E$54:E$77)+SUM('1.  LRAMVA Summary'!E$78:E$79)*(MONTH($E141)-1)/12)*$H141</f>
        <v>58.459187290480628</v>
      </c>
      <c r="K141" s="230">
        <f>(SUM('1.  LRAMVA Summary'!F$54:F$77)+SUM('1.  LRAMVA Summary'!F$78:F$79)*(MONTH($E141)-1)/12)*$H141</f>
        <v>-6.5957132842468607</v>
      </c>
      <c r="L141" s="230">
        <f>(SUM('1.  LRAMVA Summary'!G$54:G$77)+SUM('1.  LRAMVA Summary'!G$78:G$79)*(MONTH($E141)-1)/12)*$H141</f>
        <v>209.87390658079144</v>
      </c>
      <c r="M141" s="230">
        <f>(SUM('1.  LRAMVA Summary'!H$54:H$77)+SUM('1.  LRAMVA Summary'!H$78:H$79)*(MONTH($E141)-1)/12)*$H141</f>
        <v>163.67699120285408</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170.77129489596257</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749.21970333731667</v>
      </c>
    </row>
    <row r="142" spans="2:23" s="9" customFormat="1">
      <c r="B142" s="66"/>
      <c r="E142" s="214">
        <v>43678</v>
      </c>
      <c r="F142" s="214" t="s">
        <v>186</v>
      </c>
      <c r="G142" s="215" t="s">
        <v>68</v>
      </c>
      <c r="H142" s="240">
        <f t="shared" ref="H142" si="78">$C$49/12</f>
        <v>1.8166666666666667E-3</v>
      </c>
      <c r="I142" s="230">
        <f>(SUM('1.  LRAMVA Summary'!D$54:D$77)+SUM('1.  LRAMVA Summary'!D$78:D$79)*(MONTH($E142)-1)/12)*$H142</f>
        <v>153.03403665147476</v>
      </c>
      <c r="J142" s="230">
        <f>(SUM('1.  LRAMVA Summary'!E$54:E$77)+SUM('1.  LRAMVA Summary'!E$78:E$79)*(MONTH($E142)-1)/12)*$H142</f>
        <v>58.459187290480628</v>
      </c>
      <c r="K142" s="230">
        <f>(SUM('1.  LRAMVA Summary'!F$54:F$77)+SUM('1.  LRAMVA Summary'!F$78:F$79)*(MONTH($E142)-1)/12)*$H142</f>
        <v>-6.5957132842468607</v>
      </c>
      <c r="L142" s="230">
        <f>(SUM('1.  LRAMVA Summary'!G$54:G$77)+SUM('1.  LRAMVA Summary'!G$78:G$79)*(MONTH($E142)-1)/12)*$H142</f>
        <v>209.87390658079144</v>
      </c>
      <c r="M142" s="230">
        <f>(SUM('1.  LRAMVA Summary'!H$54:H$77)+SUM('1.  LRAMVA Summary'!H$78:H$79)*(MONTH($E142)-1)/12)*$H142</f>
        <v>163.67699120285408</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170.77129489596257</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749.21970333731667</v>
      </c>
    </row>
    <row r="143" spans="2:23" s="9" customFormat="1">
      <c r="B143" s="66"/>
      <c r="E143" s="214">
        <v>43709</v>
      </c>
      <c r="F143" s="214" t="s">
        <v>186</v>
      </c>
      <c r="G143" s="215" t="s">
        <v>68</v>
      </c>
      <c r="H143" s="240">
        <f>$C$49/12</f>
        <v>1.8166666666666667E-3</v>
      </c>
      <c r="I143" s="230">
        <f>(SUM('1.  LRAMVA Summary'!D$54:D$77)+SUM('1.  LRAMVA Summary'!D$78:D$79)*(MONTH($E143)-1)/12)*$H143</f>
        <v>153.03403665147476</v>
      </c>
      <c r="J143" s="230">
        <f>(SUM('1.  LRAMVA Summary'!E$54:E$77)+SUM('1.  LRAMVA Summary'!E$78:E$79)*(MONTH($E143)-1)/12)*$H143</f>
        <v>58.459187290480628</v>
      </c>
      <c r="K143" s="230">
        <f>(SUM('1.  LRAMVA Summary'!F$54:F$77)+SUM('1.  LRAMVA Summary'!F$78:F$79)*(MONTH($E143)-1)/12)*$H143</f>
        <v>-6.5957132842468607</v>
      </c>
      <c r="L143" s="230">
        <f>(SUM('1.  LRAMVA Summary'!G$54:G$77)+SUM('1.  LRAMVA Summary'!G$78:G$79)*(MONTH($E143)-1)/12)*$H143</f>
        <v>209.87390658079144</v>
      </c>
      <c r="M143" s="230">
        <f>(SUM('1.  LRAMVA Summary'!H$54:H$77)+SUM('1.  LRAMVA Summary'!H$78:H$79)*(MONTH($E143)-1)/12)*$H143</f>
        <v>163.67699120285408</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170.77129489596257</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749.21970333731667</v>
      </c>
    </row>
    <row r="144" spans="2:23" s="9" customFormat="1">
      <c r="B144" s="66"/>
      <c r="E144" s="214">
        <v>43739</v>
      </c>
      <c r="F144" s="214" t="s">
        <v>186</v>
      </c>
      <c r="G144" s="215" t="s">
        <v>69</v>
      </c>
      <c r="H144" s="240">
        <f>$C$50/12</f>
        <v>1.8166666666666667E-3</v>
      </c>
      <c r="I144" s="230">
        <f>(SUM('1.  LRAMVA Summary'!D$54:D$77)+SUM('1.  LRAMVA Summary'!D$78:D$79)*(MONTH($E144)-1)/12)*$H144</f>
        <v>153.03403665147476</v>
      </c>
      <c r="J144" s="230">
        <f>(SUM('1.  LRAMVA Summary'!E$54:E$77)+SUM('1.  LRAMVA Summary'!E$78:E$79)*(MONTH($E144)-1)/12)*$H144</f>
        <v>58.459187290480628</v>
      </c>
      <c r="K144" s="230">
        <f>(SUM('1.  LRAMVA Summary'!F$54:F$77)+SUM('1.  LRAMVA Summary'!F$78:F$79)*(MONTH($E144)-1)/12)*$H144</f>
        <v>-6.5957132842468607</v>
      </c>
      <c r="L144" s="230">
        <f>(SUM('1.  LRAMVA Summary'!G$54:G$77)+SUM('1.  LRAMVA Summary'!G$78:G$79)*(MONTH($E144)-1)/12)*$H144</f>
        <v>209.87390658079144</v>
      </c>
      <c r="M144" s="230">
        <f>(SUM('1.  LRAMVA Summary'!H$54:H$77)+SUM('1.  LRAMVA Summary'!H$78:H$79)*(MONTH($E144)-1)/12)*$H144</f>
        <v>163.67699120285408</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170.77129489596257</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749.21970333731667</v>
      </c>
    </row>
    <row r="145" spans="2:23" s="9" customFormat="1">
      <c r="B145" s="66"/>
      <c r="E145" s="214">
        <v>43770</v>
      </c>
      <c r="F145" s="214" t="s">
        <v>186</v>
      </c>
      <c r="G145" s="215" t="s">
        <v>69</v>
      </c>
      <c r="H145" s="240">
        <f t="shared" ref="H145:H146" si="79">$C$50/12</f>
        <v>1.8166666666666667E-3</v>
      </c>
      <c r="I145" s="230">
        <f>(SUM('1.  LRAMVA Summary'!D$54:D$77)+SUM('1.  LRAMVA Summary'!D$78:D$79)*(MONTH($E145)-1)/12)*$H145</f>
        <v>153.03403665147476</v>
      </c>
      <c r="J145" s="230">
        <f>(SUM('1.  LRAMVA Summary'!E$54:E$77)+SUM('1.  LRAMVA Summary'!E$78:E$79)*(MONTH($E145)-1)/12)*$H145</f>
        <v>58.459187290480628</v>
      </c>
      <c r="K145" s="230">
        <f>(SUM('1.  LRAMVA Summary'!F$54:F$77)+SUM('1.  LRAMVA Summary'!F$78:F$79)*(MONTH($E145)-1)/12)*$H145</f>
        <v>-6.5957132842468607</v>
      </c>
      <c r="L145" s="230">
        <f>(SUM('1.  LRAMVA Summary'!G$54:G$77)+SUM('1.  LRAMVA Summary'!G$78:G$79)*(MONTH($E145)-1)/12)*$H145</f>
        <v>209.87390658079144</v>
      </c>
      <c r="M145" s="230">
        <f>(SUM('1.  LRAMVA Summary'!H$54:H$77)+SUM('1.  LRAMVA Summary'!H$78:H$79)*(MONTH($E145)-1)/12)*$H145</f>
        <v>163.67699120285408</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170.77129489596257</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749.21970333731667</v>
      </c>
    </row>
    <row r="146" spans="2:23" s="9" customFormat="1">
      <c r="B146" s="66"/>
      <c r="E146" s="214">
        <v>43800</v>
      </c>
      <c r="F146" s="214" t="s">
        <v>186</v>
      </c>
      <c r="G146" s="215" t="s">
        <v>69</v>
      </c>
      <c r="H146" s="240">
        <f t="shared" si="79"/>
        <v>1.8166666666666667E-3</v>
      </c>
      <c r="I146" s="230">
        <f>(SUM('1.  LRAMVA Summary'!D$54:D$77)+SUM('1.  LRAMVA Summary'!D$78:D$79)*(MONTH($E146)-1)/12)*$H146</f>
        <v>153.03403665147476</v>
      </c>
      <c r="J146" s="230">
        <f>(SUM('1.  LRAMVA Summary'!E$54:E$77)+SUM('1.  LRAMVA Summary'!E$78:E$79)*(MONTH($E146)-1)/12)*$H146</f>
        <v>58.459187290480628</v>
      </c>
      <c r="K146" s="230">
        <f>(SUM('1.  LRAMVA Summary'!F$54:F$77)+SUM('1.  LRAMVA Summary'!F$78:F$79)*(MONTH($E146)-1)/12)*$H146</f>
        <v>-6.5957132842468607</v>
      </c>
      <c r="L146" s="230">
        <f>(SUM('1.  LRAMVA Summary'!G$54:G$77)+SUM('1.  LRAMVA Summary'!G$78:G$79)*(MONTH($E146)-1)/12)*$H146</f>
        <v>209.87390658079144</v>
      </c>
      <c r="M146" s="230">
        <f>(SUM('1.  LRAMVA Summary'!H$54:H$77)+SUM('1.  LRAMVA Summary'!H$78:H$79)*(MONTH($E146)-1)/12)*$H146</f>
        <v>163.67699120285408</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170.77129489596257</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749.21970333731667</v>
      </c>
    </row>
    <row r="147" spans="2:23" s="9" customFormat="1" ht="15" thickBot="1">
      <c r="B147" s="66"/>
      <c r="E147" s="216" t="s">
        <v>468</v>
      </c>
      <c r="F147" s="216"/>
      <c r="G147" s="217"/>
      <c r="H147" s="218"/>
      <c r="I147" s="219">
        <f>SUM(I134:I146)</f>
        <v>3628.4053663370496</v>
      </c>
      <c r="J147" s="219">
        <f>SUM(J134:J146)</f>
        <v>1311.401324140521</v>
      </c>
      <c r="K147" s="219">
        <f t="shared" ref="K147:O147" si="80">SUM(K134:K146)</f>
        <v>-77.595442419594377</v>
      </c>
      <c r="L147" s="219">
        <f t="shared" si="80"/>
        <v>5453.3399977542531</v>
      </c>
      <c r="M147" s="219">
        <f t="shared" si="80"/>
        <v>3829.9615998036929</v>
      </c>
      <c r="N147" s="219">
        <f t="shared" si="80"/>
        <v>0</v>
      </c>
      <c r="O147" s="219">
        <f t="shared" si="80"/>
        <v>0</v>
      </c>
      <c r="P147" s="219">
        <f t="shared" ref="P147:V147" si="81">SUM(P134:P146)</f>
        <v>0</v>
      </c>
      <c r="Q147" s="219">
        <f t="shared" si="81"/>
        <v>4370.0426022015281</v>
      </c>
      <c r="R147" s="219">
        <f t="shared" si="81"/>
        <v>0</v>
      </c>
      <c r="S147" s="219">
        <f t="shared" si="81"/>
        <v>0</v>
      </c>
      <c r="T147" s="219">
        <f t="shared" si="81"/>
        <v>0</v>
      </c>
      <c r="U147" s="219">
        <f t="shared" si="81"/>
        <v>0</v>
      </c>
      <c r="V147" s="219">
        <f t="shared" si="81"/>
        <v>0</v>
      </c>
      <c r="W147" s="219">
        <f>SUM(W134:W146)</f>
        <v>18515.555447817449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3628.4053663370496</v>
      </c>
      <c r="J149" s="228">
        <f t="shared" ref="J149" si="82">J147+J148</f>
        <v>1311.401324140521</v>
      </c>
      <c r="K149" s="228">
        <f t="shared" ref="K149" si="83">K147+K148</f>
        <v>-77.595442419594377</v>
      </c>
      <c r="L149" s="228">
        <f t="shared" ref="L149" si="84">L147+L148</f>
        <v>5453.3399977542531</v>
      </c>
      <c r="M149" s="228">
        <f t="shared" ref="M149" si="85">M147+M148</f>
        <v>3829.9615998036929</v>
      </c>
      <c r="N149" s="228">
        <f t="shared" ref="N149" si="86">N147+N148</f>
        <v>0</v>
      </c>
      <c r="O149" s="228">
        <f t="shared" ref="O149:V149" si="87">O147+O148</f>
        <v>0</v>
      </c>
      <c r="P149" s="228">
        <f t="shared" si="87"/>
        <v>0</v>
      </c>
      <c r="Q149" s="228">
        <f t="shared" si="87"/>
        <v>4370.0426022015281</v>
      </c>
      <c r="R149" s="228">
        <f t="shared" si="87"/>
        <v>0</v>
      </c>
      <c r="S149" s="228">
        <f t="shared" si="87"/>
        <v>0</v>
      </c>
      <c r="T149" s="228">
        <f t="shared" si="87"/>
        <v>0</v>
      </c>
      <c r="U149" s="228">
        <f t="shared" si="87"/>
        <v>0</v>
      </c>
      <c r="V149" s="228">
        <f t="shared" si="87"/>
        <v>0</v>
      </c>
      <c r="W149" s="228">
        <f>W147+W148</f>
        <v>18515.555447817449</v>
      </c>
    </row>
    <row r="150" spans="2:23" s="9" customFormat="1">
      <c r="B150" s="66"/>
      <c r="E150" s="214">
        <v>43831</v>
      </c>
      <c r="F150" s="214" t="s">
        <v>187</v>
      </c>
      <c r="G150" s="215" t="s">
        <v>65</v>
      </c>
      <c r="H150" s="240">
        <f>$C$51/12</f>
        <v>1.8166666666666667E-3</v>
      </c>
      <c r="I150" s="230">
        <f>(SUM('1.  LRAMVA Summary'!D$54:D$80)+SUM('1.  LRAMVA Summary'!D$81:D$82)*(MONTH($E150)-1)/12)*$H150</f>
        <v>153.03403665147476</v>
      </c>
      <c r="J150" s="230">
        <f>(SUM('1.  LRAMVA Summary'!E$54:E$80)+SUM('1.  LRAMVA Summary'!E$81:E$82)*(MONTH($E150)-1)/12)*$H150</f>
        <v>58.459187290480628</v>
      </c>
      <c r="K150" s="230">
        <f>(SUM('1.  LRAMVA Summary'!F$54:F$80)+SUM('1.  LRAMVA Summary'!F$81:F$82)*(MONTH($E150)-1)/12)*$H150</f>
        <v>-6.5957132842468607</v>
      </c>
      <c r="L150" s="230">
        <f>(SUM('1.  LRAMVA Summary'!G$54:G$80)+SUM('1.  LRAMVA Summary'!G$81:G$82)*(MONTH($E150)-1)/12)*$H150</f>
        <v>209.87390658079144</v>
      </c>
      <c r="M150" s="230">
        <f>(SUM('1.  LRAMVA Summary'!H$54:H$80)+SUM('1.  LRAMVA Summary'!H$81:H$82)*(MONTH($E150)-1)/12)*$H150</f>
        <v>163.67699120285408</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170.77129489596257</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749.21970333731667</v>
      </c>
    </row>
    <row r="151" spans="2:23" s="9" customFormat="1">
      <c r="B151" s="66"/>
      <c r="E151" s="214">
        <v>43862</v>
      </c>
      <c r="F151" s="214" t="s">
        <v>187</v>
      </c>
      <c r="G151" s="215" t="s">
        <v>65</v>
      </c>
      <c r="H151" s="240">
        <f t="shared" ref="H151:H152" si="88">$C$51/12</f>
        <v>1.8166666666666667E-3</v>
      </c>
      <c r="I151" s="230">
        <f>(SUM('1.  LRAMVA Summary'!D$54:D$80)+SUM('1.  LRAMVA Summary'!D$81:D$82)*(MONTH($E151)-1)/12)*$H151</f>
        <v>153.03403665147476</v>
      </c>
      <c r="J151" s="230">
        <f>(SUM('1.  LRAMVA Summary'!E$54:E$80)+SUM('1.  LRAMVA Summary'!E$81:E$82)*(MONTH($E151)-1)/12)*$H151</f>
        <v>58.459187290480628</v>
      </c>
      <c r="K151" s="230">
        <f>(SUM('1.  LRAMVA Summary'!F$54:F$80)+SUM('1.  LRAMVA Summary'!F$81:F$82)*(MONTH($E151)-1)/12)*$H151</f>
        <v>-6.5957132842468607</v>
      </c>
      <c r="L151" s="230">
        <f>(SUM('1.  LRAMVA Summary'!G$54:G$80)+SUM('1.  LRAMVA Summary'!G$81:G$82)*(MONTH($E151)-1)/12)*$H151</f>
        <v>209.87390658079144</v>
      </c>
      <c r="M151" s="230">
        <f>(SUM('1.  LRAMVA Summary'!H$54:H$80)+SUM('1.  LRAMVA Summary'!H$81:H$82)*(MONTH($E151)-1)/12)*$H151</f>
        <v>163.67699120285408</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170.77129489596257</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749.21970333731667</v>
      </c>
    </row>
    <row r="152" spans="2:23" s="9" customFormat="1">
      <c r="B152" s="66"/>
      <c r="E152" s="214">
        <v>43891</v>
      </c>
      <c r="F152" s="214" t="s">
        <v>187</v>
      </c>
      <c r="G152" s="215" t="s">
        <v>65</v>
      </c>
      <c r="H152" s="240">
        <f t="shared" si="88"/>
        <v>1.8166666666666667E-3</v>
      </c>
      <c r="I152" s="230">
        <f>(SUM('1.  LRAMVA Summary'!D$54:D$80)+SUM('1.  LRAMVA Summary'!D$81:D$82)*(MONTH($E152)-1)/12)*$H152</f>
        <v>153.03403665147476</v>
      </c>
      <c r="J152" s="230">
        <f>(SUM('1.  LRAMVA Summary'!E$54:E$80)+SUM('1.  LRAMVA Summary'!E$81:E$82)*(MONTH($E152)-1)/12)*$H152</f>
        <v>58.459187290480628</v>
      </c>
      <c r="K152" s="230">
        <f>(SUM('1.  LRAMVA Summary'!F$54:F$80)+SUM('1.  LRAMVA Summary'!F$81:F$82)*(MONTH($E152)-1)/12)*$H152</f>
        <v>-6.5957132842468607</v>
      </c>
      <c r="L152" s="230">
        <f>(SUM('1.  LRAMVA Summary'!G$54:G$80)+SUM('1.  LRAMVA Summary'!G$81:G$82)*(MONTH($E152)-1)/12)*$H152</f>
        <v>209.87390658079144</v>
      </c>
      <c r="M152" s="230">
        <f>(SUM('1.  LRAMVA Summary'!H$54:H$80)+SUM('1.  LRAMVA Summary'!H$81:H$82)*(MONTH($E152)-1)/12)*$H152</f>
        <v>163.67699120285408</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170.77129489596257</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749.21970333731667</v>
      </c>
    </row>
    <row r="153" spans="2:23" s="9" customFormat="1">
      <c r="B153" s="66"/>
      <c r="E153" s="214">
        <v>43922</v>
      </c>
      <c r="F153" s="214" t="s">
        <v>187</v>
      </c>
      <c r="G153" s="215" t="s">
        <v>66</v>
      </c>
      <c r="H153" s="240">
        <f>$C$52/12</f>
        <v>1.8166666666666667E-3</v>
      </c>
      <c r="I153" s="230">
        <f>(SUM('1.  LRAMVA Summary'!D$54:D$80)+SUM('1.  LRAMVA Summary'!D$81:D$82)*(MONTH($E153)-1)/12)*$H153</f>
        <v>153.03403665147476</v>
      </c>
      <c r="J153" s="230">
        <f>(SUM('1.  LRAMVA Summary'!E$54:E$80)+SUM('1.  LRAMVA Summary'!E$81:E$82)*(MONTH($E153)-1)/12)*$H153</f>
        <v>58.459187290480628</v>
      </c>
      <c r="K153" s="230">
        <f>(SUM('1.  LRAMVA Summary'!F$54:F$80)+SUM('1.  LRAMVA Summary'!F$81:F$82)*(MONTH($E153)-1)/12)*$H153</f>
        <v>-6.5957132842468607</v>
      </c>
      <c r="L153" s="230">
        <f>(SUM('1.  LRAMVA Summary'!G$54:G$80)+SUM('1.  LRAMVA Summary'!G$81:G$82)*(MONTH($E153)-1)/12)*$H153</f>
        <v>209.87390658079144</v>
      </c>
      <c r="M153" s="230">
        <f>(SUM('1.  LRAMVA Summary'!H$54:H$80)+SUM('1.  LRAMVA Summary'!H$81:H$82)*(MONTH($E153)-1)/12)*$H153</f>
        <v>163.67699120285408</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170.77129489596257</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749.21970333731667</v>
      </c>
    </row>
    <row r="154" spans="2:23" s="9" customFormat="1">
      <c r="B154" s="66"/>
      <c r="E154" s="214">
        <v>43952</v>
      </c>
      <c r="F154" s="214" t="s">
        <v>187</v>
      </c>
      <c r="G154" s="215" t="s">
        <v>66</v>
      </c>
      <c r="H154" s="756">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756">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4240.5415129429484</v>
      </c>
      <c r="J162" s="219">
        <f>SUM(J149:J161)</f>
        <v>1545.2380733024438</v>
      </c>
      <c r="K162" s="219">
        <f t="shared" ref="K162:O162" si="92">SUM(K149:K161)</f>
        <v>-103.9782955565818</v>
      </c>
      <c r="L162" s="219">
        <f t="shared" si="92"/>
        <v>6292.8356240774183</v>
      </c>
      <c r="M162" s="219">
        <f t="shared" si="92"/>
        <v>4484.6695646151093</v>
      </c>
      <c r="N162" s="219">
        <f t="shared" si="92"/>
        <v>0</v>
      </c>
      <c r="O162" s="219">
        <f t="shared" si="92"/>
        <v>0</v>
      </c>
      <c r="P162" s="219">
        <f t="shared" ref="P162:V162" si="93">SUM(P149:P161)</f>
        <v>0</v>
      </c>
      <c r="Q162" s="219">
        <f t="shared" si="93"/>
        <v>5053.1277817853779</v>
      </c>
      <c r="R162" s="219">
        <f t="shared" si="93"/>
        <v>0</v>
      </c>
      <c r="S162" s="219">
        <f t="shared" si="93"/>
        <v>0</v>
      </c>
      <c r="T162" s="219">
        <f t="shared" si="93"/>
        <v>0</v>
      </c>
      <c r="U162" s="219">
        <f t="shared" si="93"/>
        <v>0</v>
      </c>
      <c r="V162" s="219">
        <f t="shared" si="93"/>
        <v>0</v>
      </c>
      <c r="W162" s="219">
        <f>SUM(W149:W161)</f>
        <v>21512.434261166713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22"/>
  <sheetViews>
    <sheetView zoomScale="90" zoomScaleNormal="90" workbookViewId="0">
      <selection activeCell="G14" sqref="G1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5" customWidth="1"/>
    <col min="11" max="11" width="2" style="16" customWidth="1"/>
    <col min="12" max="41" width="9.109375" style="12"/>
    <col min="42" max="42" width="2.109375" style="12" customWidth="1"/>
    <col min="43" max="43" width="12.4414062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611</v>
      </c>
      <c r="C17" s="90"/>
      <c r="D17" s="611" t="s">
        <v>589</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594</v>
      </c>
      <c r="H23" s="10"/>
      <c r="I23" s="10"/>
      <c r="J23" s="10"/>
    </row>
    <row r="24" spans="2:73" s="670" customFormat="1" ht="21" customHeight="1">
      <c r="B24" s="702" t="s">
        <v>598</v>
      </c>
      <c r="C24" s="868" t="s">
        <v>599</v>
      </c>
      <c r="D24" s="868"/>
      <c r="E24" s="868"/>
      <c r="F24" s="868"/>
      <c r="G24" s="868"/>
      <c r="H24" s="678" t="s">
        <v>596</v>
      </c>
      <c r="I24" s="678" t="s">
        <v>595</v>
      </c>
      <c r="J24" s="678" t="s">
        <v>597</v>
      </c>
      <c r="K24" s="669"/>
      <c r="L24" s="670" t="s">
        <v>599</v>
      </c>
      <c r="AQ24" s="670" t="s">
        <v>599</v>
      </c>
      <c r="BU24" s="669"/>
    </row>
    <row r="25" spans="2:73" s="250" customFormat="1" ht="49.5" customHeight="1">
      <c r="B25" s="245" t="s">
        <v>472</v>
      </c>
      <c r="C25" s="245" t="s">
        <v>211</v>
      </c>
      <c r="D25" s="628" t="s">
        <v>473</v>
      </c>
      <c r="E25" s="245" t="s">
        <v>208</v>
      </c>
      <c r="F25" s="245" t="s">
        <v>474</v>
      </c>
      <c r="G25" s="245" t="s">
        <v>475</v>
      </c>
      <c r="H25" s="628" t="s">
        <v>476</v>
      </c>
      <c r="I25" s="636" t="s">
        <v>587</v>
      </c>
      <c r="J25" s="643" t="s">
        <v>588</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6">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6">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6">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6">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6">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6">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6">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6">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6">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225"/>
  <sheetViews>
    <sheetView showGridLines="0" topLeftCell="A133" zoomScale="90" zoomScaleNormal="90" workbookViewId="0">
      <selection activeCell="C171" sqref="C171"/>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88671875" style="12" customWidth="1"/>
    <col min="6" max="6" width="12" style="12" customWidth="1"/>
    <col min="7" max="7" width="9.109375" style="12"/>
    <col min="8" max="8" width="24.44140625" style="12" customWidth="1"/>
    <col min="9" max="9" width="11.109375" style="12" customWidth="1"/>
    <col min="10" max="10" width="9.109375" style="12"/>
    <col min="11" max="11" width="11.44140625" style="12" customWidth="1"/>
    <col min="12" max="12" width="9.109375" style="12"/>
    <col min="13" max="13" width="26" style="12" customWidth="1"/>
    <col min="14" max="14" width="9.88671875" style="12" customWidth="1"/>
    <col min="15" max="15" width="9.109375" style="12"/>
    <col min="16" max="16" width="9.88671875" style="12" customWidth="1"/>
    <col min="17" max="16384" width="9.109375" style="12"/>
  </cols>
  <sheetData>
    <row r="12" spans="1:17" ht="24" customHeight="1" thickBot="1"/>
    <row r="13" spans="1:17" s="9" customFormat="1" ht="23.4"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504</v>
      </c>
    </row>
    <row r="16" spans="1:17" ht="15.6">
      <c r="B16" s="588"/>
    </row>
    <row r="17" spans="2:21" s="668" customFormat="1" ht="20.399999999999999"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69" t="s">
        <v>702</v>
      </c>
      <c r="C18" s="869"/>
      <c r="D18" s="869"/>
      <c r="E18" s="869"/>
      <c r="F18" s="869"/>
      <c r="G18" s="869"/>
      <c r="H18" s="869"/>
      <c r="I18" s="869"/>
      <c r="J18" s="869"/>
      <c r="K18" s="869"/>
      <c r="L18" s="869"/>
      <c r="M18" s="869"/>
      <c r="N18" s="869"/>
      <c r="O18" s="869"/>
      <c r="P18" s="869"/>
      <c r="Q18" s="869"/>
      <c r="R18" s="869"/>
      <c r="S18" s="869"/>
      <c r="T18" s="869"/>
      <c r="U18" s="869"/>
    </row>
    <row r="20" spans="2:21" ht="21">
      <c r="B20" s="759" t="s">
        <v>815</v>
      </c>
    </row>
    <row r="22" spans="2:21" ht="28.8">
      <c r="B22" s="769" t="s">
        <v>234</v>
      </c>
      <c r="C22" s="769" t="s">
        <v>813</v>
      </c>
      <c r="D22" s="769" t="s">
        <v>687</v>
      </c>
      <c r="E22" s="769" t="s">
        <v>814</v>
      </c>
    </row>
    <row r="23" spans="2:21">
      <c r="B23" s="746">
        <v>2012</v>
      </c>
      <c r="C23" s="792">
        <v>151761.5</v>
      </c>
      <c r="D23" s="793">
        <v>0.76</v>
      </c>
      <c r="E23" s="791">
        <f t="shared" ref="E23:E29" si="0">D23*C23</f>
        <v>115338.74</v>
      </c>
    </row>
    <row r="24" spans="2:21">
      <c r="B24" s="746">
        <v>2013</v>
      </c>
      <c r="C24" s="792">
        <v>443833.2</v>
      </c>
      <c r="D24" s="793">
        <v>0.71</v>
      </c>
      <c r="E24" s="791">
        <f t="shared" si="0"/>
        <v>315121.57199999999</v>
      </c>
    </row>
    <row r="25" spans="2:21">
      <c r="B25" s="746">
        <v>2014</v>
      </c>
      <c r="C25" s="792">
        <v>1045107.2200000001</v>
      </c>
      <c r="D25" s="793">
        <v>0.7</v>
      </c>
      <c r="E25" s="791">
        <f t="shared" si="0"/>
        <v>731575.054</v>
      </c>
    </row>
    <row r="26" spans="2:21">
      <c r="B26" s="746">
        <v>2015</v>
      </c>
      <c r="C26" s="792">
        <v>226162</v>
      </c>
      <c r="D26" s="793">
        <v>0.8296593186372746</v>
      </c>
      <c r="E26" s="791">
        <f t="shared" si="0"/>
        <v>187637.41082164331</v>
      </c>
    </row>
    <row r="27" spans="2:21">
      <c r="B27" s="746">
        <v>2016</v>
      </c>
      <c r="C27" s="792">
        <v>0</v>
      </c>
      <c r="D27" s="793">
        <v>0.79396821991947697</v>
      </c>
      <c r="E27" s="791">
        <f t="shared" si="0"/>
        <v>0</v>
      </c>
    </row>
    <row r="28" spans="2:21">
      <c r="B28" s="746">
        <v>2017</v>
      </c>
      <c r="C28" s="792">
        <v>0</v>
      </c>
      <c r="D28" s="793">
        <v>0.87188399999999999</v>
      </c>
      <c r="E28" s="791">
        <f t="shared" si="0"/>
        <v>0</v>
      </c>
    </row>
    <row r="29" spans="2:21">
      <c r="B29" s="746">
        <v>2018</v>
      </c>
      <c r="C29" s="792">
        <v>297738</v>
      </c>
      <c r="D29" s="793">
        <v>0.86632374069307361</v>
      </c>
      <c r="E29" s="791">
        <f t="shared" si="0"/>
        <v>257937.49790647434</v>
      </c>
    </row>
    <row r="31" spans="2:21" ht="21">
      <c r="B31" s="759" t="s">
        <v>769</v>
      </c>
      <c r="C31"/>
      <c r="D31"/>
      <c r="E31"/>
      <c r="F31"/>
      <c r="G31"/>
      <c r="H31"/>
      <c r="I31"/>
      <c r="J31"/>
      <c r="K31"/>
      <c r="L31"/>
      <c r="M31"/>
      <c r="N31"/>
      <c r="O31"/>
      <c r="P31"/>
    </row>
    <row r="32" spans="2:21">
      <c r="C32"/>
      <c r="D32"/>
      <c r="E32"/>
      <c r="F32"/>
      <c r="G32"/>
      <c r="H32"/>
      <c r="I32"/>
      <c r="J32"/>
      <c r="K32"/>
      <c r="L32"/>
      <c r="M32"/>
      <c r="N32"/>
      <c r="O32"/>
      <c r="P32"/>
    </row>
    <row r="33" spans="2:16" ht="21">
      <c r="B33" s="759" t="s">
        <v>770</v>
      </c>
      <c r="C33"/>
      <c r="D33"/>
      <c r="E33"/>
      <c r="F33"/>
      <c r="G33"/>
      <c r="H33" s="759" t="s">
        <v>771</v>
      </c>
      <c r="I33" s="760"/>
      <c r="J33" s="760"/>
      <c r="K33" s="760"/>
      <c r="L33" s="760"/>
      <c r="M33" s="760"/>
      <c r="N33" s="760"/>
      <c r="O33" s="760"/>
      <c r="P33" s="760"/>
    </row>
    <row r="34" spans="2:16">
      <c r="B34"/>
      <c r="C34"/>
      <c r="D34"/>
      <c r="E34"/>
      <c r="F34"/>
      <c r="G34"/>
      <c r="H34" s="760" t="s">
        <v>690</v>
      </c>
      <c r="I34" s="760"/>
      <c r="J34" s="760"/>
      <c r="K34" s="760"/>
      <c r="L34" s="760"/>
      <c r="M34" s="760" t="s">
        <v>691</v>
      </c>
      <c r="N34" s="760"/>
      <c r="O34" s="760"/>
      <c r="P34" s="760"/>
    </row>
    <row r="35" spans="2:16" ht="43.2">
      <c r="B35" s="870" t="s">
        <v>683</v>
      </c>
      <c r="C35" s="871"/>
      <c r="D35" s="871"/>
      <c r="E35" s="871"/>
      <c r="F35" s="872"/>
      <c r="G35"/>
      <c r="H35" s="769" t="s">
        <v>688</v>
      </c>
      <c r="I35" s="769" t="s">
        <v>723</v>
      </c>
      <c r="J35" s="769" t="s">
        <v>689</v>
      </c>
      <c r="K35" s="769" t="s">
        <v>684</v>
      </c>
      <c r="L35" s="760"/>
      <c r="M35" s="769" t="s">
        <v>688</v>
      </c>
      <c r="N35" s="769" t="s">
        <v>723</v>
      </c>
      <c r="O35" s="769" t="s">
        <v>689</v>
      </c>
      <c r="P35" s="769" t="s">
        <v>684</v>
      </c>
    </row>
    <row r="36" spans="2:16" ht="43.2">
      <c r="B36" s="769" t="s">
        <v>234</v>
      </c>
      <c r="C36" s="769" t="s">
        <v>772</v>
      </c>
      <c r="D36" s="769" t="s">
        <v>685</v>
      </c>
      <c r="E36" s="769" t="s">
        <v>687</v>
      </c>
      <c r="F36" s="769" t="s">
        <v>686</v>
      </c>
      <c r="G36"/>
      <c r="H36" s="769"/>
      <c r="I36" s="769" t="s">
        <v>698</v>
      </c>
      <c r="J36" s="769" t="s">
        <v>699</v>
      </c>
      <c r="K36" s="769" t="s">
        <v>724</v>
      </c>
      <c r="L36" s="760"/>
      <c r="M36" s="769"/>
      <c r="N36" s="769" t="s">
        <v>700</v>
      </c>
      <c r="O36" s="769" t="s">
        <v>701</v>
      </c>
      <c r="P36" s="769" t="s">
        <v>725</v>
      </c>
    </row>
    <row r="37" spans="2:16">
      <c r="B37" s="769"/>
      <c r="C37" s="769" t="s">
        <v>694</v>
      </c>
      <c r="D37" s="769" t="s">
        <v>695</v>
      </c>
      <c r="E37" s="769" t="s">
        <v>696</v>
      </c>
      <c r="F37" s="769" t="s">
        <v>697</v>
      </c>
      <c r="G37"/>
      <c r="H37" s="761" t="s">
        <v>773</v>
      </c>
      <c r="I37" s="761">
        <v>95</v>
      </c>
      <c r="J37" s="761">
        <v>16</v>
      </c>
      <c r="K37" s="761">
        <f>J37*I37/1000</f>
        <v>1.52</v>
      </c>
      <c r="L37" s="760"/>
      <c r="M37" s="761" t="s">
        <v>774</v>
      </c>
      <c r="N37" s="761">
        <v>35</v>
      </c>
      <c r="O37" s="761">
        <v>12</v>
      </c>
      <c r="P37" s="761">
        <f t="shared" ref="P37:P41" si="1">O37*N37/1000</f>
        <v>0.42</v>
      </c>
    </row>
    <row r="38" spans="2:16">
      <c r="B38" s="786" t="s">
        <v>775</v>
      </c>
      <c r="C38" s="750">
        <f>K62</f>
        <v>69.355000000000004</v>
      </c>
      <c r="D38" s="787">
        <f>K62-P62</f>
        <v>37.015000000000001</v>
      </c>
      <c r="E38" s="790">
        <v>0.76</v>
      </c>
      <c r="F38" s="752">
        <f>E38*D38</f>
        <v>28.131399999999999</v>
      </c>
      <c r="G38"/>
      <c r="H38" s="761" t="s">
        <v>773</v>
      </c>
      <c r="I38" s="761">
        <v>130</v>
      </c>
      <c r="J38" s="761">
        <v>195</v>
      </c>
      <c r="K38" s="761">
        <f t="shared" ref="K38:K41" si="2">J38*I38/1000</f>
        <v>25.35</v>
      </c>
      <c r="L38" s="760"/>
      <c r="M38" s="761" t="s">
        <v>774</v>
      </c>
      <c r="N38" s="761">
        <v>52</v>
      </c>
      <c r="O38" s="761">
        <v>11</v>
      </c>
      <c r="P38" s="761">
        <f t="shared" si="1"/>
        <v>0.57199999999999995</v>
      </c>
    </row>
    <row r="39" spans="2:16">
      <c r="B39" s="742" t="s">
        <v>776</v>
      </c>
      <c r="C39" s="751"/>
      <c r="D39" s="747"/>
      <c r="E39" s="741"/>
      <c r="F39" s="762">
        <f>F38*12</f>
        <v>337.57679999999999</v>
      </c>
      <c r="G39"/>
      <c r="H39" s="761" t="s">
        <v>773</v>
      </c>
      <c r="I39" s="761">
        <v>175</v>
      </c>
      <c r="J39" s="761">
        <v>8</v>
      </c>
      <c r="K39" s="761">
        <f t="shared" si="2"/>
        <v>1.4</v>
      </c>
      <c r="L39" s="760"/>
      <c r="M39" s="761" t="s">
        <v>774</v>
      </c>
      <c r="N39" s="761">
        <v>60</v>
      </c>
      <c r="O39" s="761">
        <v>169</v>
      </c>
      <c r="P39" s="761">
        <f t="shared" si="1"/>
        <v>10.14</v>
      </c>
    </row>
    <row r="40" spans="2:16">
      <c r="B40" s="742" t="s">
        <v>777</v>
      </c>
      <c r="C40" s="741"/>
      <c r="D40" s="741"/>
      <c r="E40" s="741"/>
      <c r="F40" s="762">
        <f t="shared" ref="F40:F43" si="3">F39</f>
        <v>337.57679999999999</v>
      </c>
      <c r="G40"/>
      <c r="H40" s="761" t="s">
        <v>773</v>
      </c>
      <c r="I40" s="761">
        <v>190</v>
      </c>
      <c r="J40" s="761">
        <v>205</v>
      </c>
      <c r="K40" s="761">
        <f t="shared" si="2"/>
        <v>38.950000000000003</v>
      </c>
      <c r="L40" s="760"/>
      <c r="M40" s="761" t="s">
        <v>774</v>
      </c>
      <c r="N40" s="761">
        <v>88</v>
      </c>
      <c r="O40" s="761">
        <v>149</v>
      </c>
      <c r="P40" s="761">
        <f t="shared" si="1"/>
        <v>13.112</v>
      </c>
    </row>
    <row r="41" spans="2:16">
      <c r="B41" s="742" t="s">
        <v>778</v>
      </c>
      <c r="C41" s="741"/>
      <c r="D41" s="741"/>
      <c r="E41" s="741"/>
      <c r="F41" s="762">
        <f t="shared" si="3"/>
        <v>337.57679999999999</v>
      </c>
      <c r="G41"/>
      <c r="H41" s="761" t="s">
        <v>773</v>
      </c>
      <c r="I41" s="761">
        <v>305</v>
      </c>
      <c r="J41" s="761">
        <v>7</v>
      </c>
      <c r="K41" s="761">
        <f t="shared" si="2"/>
        <v>2.1349999999999998</v>
      </c>
      <c r="L41" s="760"/>
      <c r="M41" s="761" t="s">
        <v>774</v>
      </c>
      <c r="N41" s="761">
        <v>92</v>
      </c>
      <c r="O41" s="761">
        <v>88</v>
      </c>
      <c r="P41" s="761">
        <f t="shared" si="1"/>
        <v>8.0960000000000001</v>
      </c>
    </row>
    <row r="42" spans="2:16">
      <c r="B42" s="742" t="s">
        <v>779</v>
      </c>
      <c r="C42" s="741"/>
      <c r="D42" s="741"/>
      <c r="E42" s="741"/>
      <c r="F42" s="762">
        <f t="shared" si="3"/>
        <v>337.57679999999999</v>
      </c>
      <c r="G42"/>
      <c r="H42" s="761"/>
      <c r="I42" s="761"/>
      <c r="J42" s="761"/>
      <c r="K42" s="761"/>
      <c r="L42" s="760"/>
      <c r="M42" s="761"/>
      <c r="N42" s="761"/>
      <c r="O42" s="761"/>
      <c r="P42" s="761"/>
    </row>
    <row r="43" spans="2:16">
      <c r="B43" s="742" t="s">
        <v>780</v>
      </c>
      <c r="C43" s="741"/>
      <c r="D43" s="741"/>
      <c r="E43" s="741"/>
      <c r="F43" s="762">
        <f t="shared" si="3"/>
        <v>337.57679999999999</v>
      </c>
      <c r="G43"/>
      <c r="H43" s="761"/>
      <c r="I43" s="761"/>
      <c r="J43" s="761"/>
      <c r="K43" s="761"/>
      <c r="L43" s="760"/>
      <c r="M43" s="761"/>
      <c r="N43" s="761"/>
      <c r="O43" s="761"/>
      <c r="P43" s="761"/>
    </row>
    <row r="44" spans="2:16">
      <c r="B44"/>
      <c r="C44"/>
      <c r="D44"/>
      <c r="E44"/>
      <c r="F44"/>
      <c r="G44"/>
      <c r="H44" s="763"/>
      <c r="I44" s="764"/>
      <c r="J44" s="764"/>
      <c r="K44" s="765"/>
      <c r="L44"/>
      <c r="M44" s="761"/>
      <c r="N44" s="761"/>
      <c r="O44" s="761"/>
      <c r="P44" s="761"/>
    </row>
    <row r="45" spans="2:16" hidden="1">
      <c r="B45"/>
      <c r="C45"/>
      <c r="D45"/>
      <c r="E45"/>
      <c r="F45"/>
      <c r="G45"/>
      <c r="H45" s="763"/>
      <c r="I45" s="764"/>
      <c r="J45" s="764"/>
      <c r="K45" s="765"/>
      <c r="L45"/>
      <c r="M45" s="761"/>
      <c r="N45" s="761"/>
      <c r="O45" s="761"/>
      <c r="P45" s="761"/>
    </row>
    <row r="46" spans="2:16" hidden="1">
      <c r="B46"/>
      <c r="C46"/>
      <c r="D46"/>
      <c r="E46"/>
      <c r="F46"/>
      <c r="G46"/>
      <c r="H46" s="763"/>
      <c r="I46" s="764"/>
      <c r="J46" s="764"/>
      <c r="K46" s="765"/>
      <c r="L46"/>
      <c r="M46" s="761"/>
      <c r="N46" s="761"/>
      <c r="O46" s="761"/>
      <c r="P46" s="761"/>
    </row>
    <row r="47" spans="2:16" hidden="1">
      <c r="B47"/>
      <c r="C47"/>
      <c r="D47"/>
      <c r="E47"/>
      <c r="F47"/>
      <c r="G47"/>
      <c r="H47" s="763"/>
      <c r="I47" s="764"/>
      <c r="J47" s="764"/>
      <c r="K47" s="765"/>
      <c r="L47"/>
      <c r="M47" s="761"/>
      <c r="N47" s="761"/>
      <c r="O47" s="761"/>
      <c r="P47" s="761"/>
    </row>
    <row r="48" spans="2:16" hidden="1">
      <c r="B48"/>
      <c r="C48"/>
      <c r="D48"/>
      <c r="E48"/>
      <c r="F48"/>
      <c r="G48"/>
      <c r="H48" s="763"/>
      <c r="I48" s="764"/>
      <c r="J48" s="764"/>
      <c r="K48" s="765"/>
      <c r="L48"/>
      <c r="M48" s="761"/>
      <c r="N48" s="761"/>
      <c r="O48" s="761"/>
      <c r="P48" s="761"/>
    </row>
    <row r="49" spans="2:16" hidden="1">
      <c r="B49"/>
      <c r="C49"/>
      <c r="D49"/>
      <c r="E49"/>
      <c r="F49"/>
      <c r="G49"/>
      <c r="H49" s="763"/>
      <c r="I49" s="764"/>
      <c r="J49" s="764"/>
      <c r="K49" s="765"/>
      <c r="L49"/>
      <c r="M49" s="761"/>
      <c r="N49" s="761"/>
      <c r="O49" s="761"/>
      <c r="P49" s="761"/>
    </row>
    <row r="50" spans="2:16" hidden="1">
      <c r="B50"/>
      <c r="C50"/>
      <c r="D50"/>
      <c r="E50"/>
      <c r="F50"/>
      <c r="G50"/>
      <c r="H50" s="763"/>
      <c r="I50" s="764"/>
      <c r="J50" s="764"/>
      <c r="K50" s="765"/>
      <c r="L50"/>
      <c r="M50" s="761"/>
      <c r="N50" s="761"/>
      <c r="O50" s="761"/>
      <c r="P50" s="761"/>
    </row>
    <row r="51" spans="2:16" hidden="1">
      <c r="B51"/>
      <c r="C51"/>
      <c r="D51"/>
      <c r="E51"/>
      <c r="F51"/>
      <c r="G51"/>
      <c r="H51" s="763"/>
      <c r="I51" s="764"/>
      <c r="J51" s="764"/>
      <c r="K51" s="765"/>
      <c r="L51"/>
      <c r="M51" s="761"/>
      <c r="N51" s="761"/>
      <c r="O51" s="761"/>
      <c r="P51" s="761"/>
    </row>
    <row r="52" spans="2:16" hidden="1">
      <c r="B52"/>
      <c r="C52"/>
      <c r="D52"/>
      <c r="E52"/>
      <c r="F52"/>
      <c r="G52"/>
      <c r="H52" s="763"/>
      <c r="I52" s="764"/>
      <c r="J52" s="764"/>
      <c r="K52" s="765"/>
      <c r="L52"/>
      <c r="M52" s="761"/>
      <c r="N52" s="761"/>
      <c r="O52" s="761"/>
      <c r="P52" s="761"/>
    </row>
    <row r="53" spans="2:16" hidden="1">
      <c r="B53"/>
      <c r="C53"/>
      <c r="D53"/>
      <c r="E53"/>
      <c r="F53"/>
      <c r="G53"/>
      <c r="H53" s="763"/>
      <c r="I53" s="764"/>
      <c r="J53" s="764"/>
      <c r="K53" s="765"/>
      <c r="L53"/>
      <c r="M53" s="761"/>
      <c r="N53" s="761"/>
      <c r="O53" s="761"/>
      <c r="P53" s="761"/>
    </row>
    <row r="54" spans="2:16" hidden="1">
      <c r="B54"/>
      <c r="C54"/>
      <c r="D54"/>
      <c r="E54"/>
      <c r="F54"/>
      <c r="G54"/>
      <c r="H54" s="763"/>
      <c r="I54" s="764"/>
      <c r="J54" s="764"/>
      <c r="K54" s="765"/>
      <c r="L54"/>
      <c r="M54" s="761"/>
      <c r="N54" s="761"/>
      <c r="O54" s="761"/>
      <c r="P54" s="761"/>
    </row>
    <row r="55" spans="2:16" hidden="1">
      <c r="B55"/>
      <c r="C55"/>
      <c r="D55"/>
      <c r="E55"/>
      <c r="F55"/>
      <c r="G55"/>
      <c r="H55" s="763"/>
      <c r="I55" s="764"/>
      <c r="J55" s="764"/>
      <c r="K55" s="765"/>
      <c r="L55"/>
      <c r="M55" s="761"/>
      <c r="N55" s="761"/>
      <c r="O55" s="761"/>
      <c r="P55" s="761"/>
    </row>
    <row r="56" spans="2:16" hidden="1">
      <c r="B56"/>
      <c r="C56"/>
      <c r="D56"/>
      <c r="E56"/>
      <c r="F56"/>
      <c r="G56"/>
      <c r="H56" s="763"/>
      <c r="I56" s="764"/>
      <c r="J56" s="764"/>
      <c r="K56" s="765"/>
      <c r="L56"/>
      <c r="M56" s="761"/>
      <c r="N56" s="761"/>
      <c r="O56" s="761"/>
      <c r="P56" s="761"/>
    </row>
    <row r="57" spans="2:16" hidden="1">
      <c r="B57"/>
      <c r="C57"/>
      <c r="D57"/>
      <c r="E57"/>
      <c r="F57"/>
      <c r="G57"/>
      <c r="H57" s="763"/>
      <c r="I57" s="764"/>
      <c r="J57" s="764"/>
      <c r="K57" s="765"/>
      <c r="L57"/>
      <c r="M57" s="761"/>
      <c r="N57" s="761"/>
      <c r="O57" s="761"/>
      <c r="P57" s="761"/>
    </row>
    <row r="58" spans="2:16" hidden="1">
      <c r="B58"/>
      <c r="C58"/>
      <c r="D58"/>
      <c r="E58"/>
      <c r="F58"/>
      <c r="G58"/>
      <c r="H58" s="763"/>
      <c r="I58" s="764"/>
      <c r="J58" s="764"/>
      <c r="K58" s="765"/>
      <c r="L58"/>
      <c r="M58" s="761"/>
      <c r="N58" s="761"/>
      <c r="O58" s="761"/>
      <c r="P58" s="761"/>
    </row>
    <row r="59" spans="2:16" hidden="1">
      <c r="B59"/>
      <c r="C59"/>
      <c r="D59"/>
      <c r="E59"/>
      <c r="F59"/>
      <c r="G59"/>
      <c r="H59" s="763"/>
      <c r="I59" s="764"/>
      <c r="J59" s="764"/>
      <c r="K59" s="765"/>
      <c r="L59"/>
      <c r="M59" s="761"/>
      <c r="N59" s="761"/>
      <c r="O59" s="761"/>
      <c r="P59" s="761"/>
    </row>
    <row r="60" spans="2:16" hidden="1">
      <c r="B60"/>
      <c r="C60"/>
      <c r="D60"/>
      <c r="E60"/>
      <c r="F60"/>
      <c r="G60"/>
      <c r="H60" s="763"/>
      <c r="I60" s="764"/>
      <c r="J60" s="764"/>
      <c r="K60" s="765"/>
      <c r="L60"/>
      <c r="M60" s="761"/>
      <c r="N60" s="761"/>
      <c r="O60" s="761"/>
      <c r="P60" s="761"/>
    </row>
    <row r="61" spans="2:16" hidden="1">
      <c r="B61"/>
      <c r="C61"/>
      <c r="D61"/>
      <c r="E61"/>
      <c r="F61"/>
      <c r="G61"/>
      <c r="H61" s="763"/>
      <c r="I61" s="764"/>
      <c r="J61" s="764"/>
      <c r="K61" s="765"/>
      <c r="L61"/>
      <c r="M61" s="761"/>
      <c r="N61" s="761"/>
      <c r="O61" s="761"/>
      <c r="P61" s="761"/>
    </row>
    <row r="62" spans="2:16">
      <c r="B62"/>
      <c r="C62"/>
      <c r="D62"/>
      <c r="E62"/>
      <c r="F62"/>
      <c r="G62"/>
      <c r="H62" s="763" t="s">
        <v>26</v>
      </c>
      <c r="I62" s="764"/>
      <c r="J62" s="764">
        <f>SUM(J37:J61)</f>
        <v>431</v>
      </c>
      <c r="K62" s="766">
        <f>SUM(K37:K61)</f>
        <v>69.355000000000004</v>
      </c>
      <c r="L62"/>
      <c r="M62" s="763" t="s">
        <v>26</v>
      </c>
      <c r="N62" s="764"/>
      <c r="O62" s="764">
        <f>SUM(O37:O61)</f>
        <v>429</v>
      </c>
      <c r="P62" s="766">
        <f>SUM(P37:P61)</f>
        <v>32.340000000000003</v>
      </c>
    </row>
    <row r="63" spans="2:16">
      <c r="C63"/>
      <c r="D63"/>
      <c r="E63"/>
      <c r="F63"/>
      <c r="G63"/>
      <c r="H63"/>
      <c r="I63"/>
      <c r="J63"/>
      <c r="K63"/>
      <c r="L63"/>
      <c r="M63"/>
      <c r="N63"/>
      <c r="O63"/>
      <c r="P63"/>
    </row>
    <row r="64" spans="2:16">
      <c r="B64" s="12" t="s">
        <v>818</v>
      </c>
      <c r="C64" t="s">
        <v>817</v>
      </c>
      <c r="D64"/>
      <c r="E64"/>
      <c r="F64"/>
      <c r="G64"/>
      <c r="H64"/>
      <c r="I64"/>
      <c r="J64"/>
      <c r="K64"/>
      <c r="L64"/>
      <c r="M64"/>
      <c r="N64"/>
      <c r="O64"/>
      <c r="P64"/>
    </row>
    <row r="65" spans="2:16">
      <c r="B65"/>
      <c r="C65" t="s">
        <v>819</v>
      </c>
      <c r="D65"/>
      <c r="E65"/>
      <c r="F65"/>
      <c r="G65"/>
      <c r="H65"/>
      <c r="I65"/>
      <c r="J65"/>
      <c r="K65"/>
      <c r="L65"/>
      <c r="M65"/>
      <c r="N65"/>
      <c r="O65"/>
      <c r="P65"/>
    </row>
    <row r="66" spans="2:16">
      <c r="B66"/>
      <c r="C66" t="s">
        <v>822</v>
      </c>
      <c r="D66"/>
      <c r="E66"/>
      <c r="F66"/>
      <c r="G66"/>
      <c r="H66"/>
      <c r="I66"/>
      <c r="J66"/>
      <c r="K66"/>
      <c r="L66"/>
      <c r="M66"/>
      <c r="N66"/>
      <c r="O66"/>
      <c r="P66"/>
    </row>
    <row r="67" spans="2:16">
      <c r="B67"/>
      <c r="C67"/>
      <c r="D67"/>
      <c r="E67"/>
      <c r="F67"/>
      <c r="G67"/>
      <c r="H67"/>
      <c r="I67"/>
      <c r="J67"/>
      <c r="K67"/>
      <c r="L67"/>
      <c r="M67"/>
      <c r="N67"/>
      <c r="O67"/>
      <c r="P67"/>
    </row>
    <row r="68" spans="2:16" ht="21">
      <c r="B68" s="759" t="s">
        <v>781</v>
      </c>
      <c r="C68"/>
      <c r="D68"/>
      <c r="E68"/>
      <c r="F68"/>
      <c r="G68"/>
      <c r="H68"/>
      <c r="I68"/>
      <c r="J68"/>
      <c r="K68"/>
      <c r="L68"/>
      <c r="M68"/>
      <c r="N68"/>
      <c r="O68"/>
      <c r="P68"/>
    </row>
    <row r="69" spans="2:16">
      <c r="C69"/>
      <c r="D69"/>
      <c r="E69"/>
      <c r="F69"/>
      <c r="G69"/>
      <c r="H69"/>
      <c r="I69"/>
      <c r="J69"/>
      <c r="K69"/>
      <c r="L69"/>
      <c r="M69"/>
      <c r="N69"/>
      <c r="O69"/>
      <c r="P69"/>
    </row>
    <row r="70" spans="2:16" ht="35.1" customHeight="1">
      <c r="B70" s="873" t="s">
        <v>782</v>
      </c>
      <c r="C70" s="874"/>
      <c r="D70" s="874"/>
      <c r="E70" s="874"/>
      <c r="F70" s="874"/>
      <c r="G70"/>
      <c r="H70" s="759" t="s">
        <v>783</v>
      </c>
      <c r="I70" s="760"/>
      <c r="J70" s="760"/>
      <c r="K70" s="760"/>
      <c r="L70" s="760"/>
      <c r="M70" s="760"/>
      <c r="N70" s="760"/>
      <c r="O70" s="760"/>
      <c r="P70" s="760"/>
    </row>
    <row r="71" spans="2:16">
      <c r="B71"/>
      <c r="C71"/>
      <c r="D71"/>
      <c r="E71"/>
      <c r="F71"/>
      <c r="G71"/>
      <c r="H71" s="760" t="s">
        <v>690</v>
      </c>
      <c r="I71" s="760"/>
      <c r="J71" s="760"/>
      <c r="K71" s="760"/>
      <c r="L71" s="760"/>
      <c r="M71" s="760" t="s">
        <v>691</v>
      </c>
      <c r="N71" s="760"/>
      <c r="O71" s="760"/>
      <c r="P71" s="760"/>
    </row>
    <row r="72" spans="2:16" ht="43.2">
      <c r="B72" s="870" t="s">
        <v>683</v>
      </c>
      <c r="C72" s="871"/>
      <c r="D72" s="871"/>
      <c r="E72" s="871"/>
      <c r="F72" s="872"/>
      <c r="G72"/>
      <c r="H72" s="769" t="s">
        <v>688</v>
      </c>
      <c r="I72" s="769" t="s">
        <v>723</v>
      </c>
      <c r="J72" s="769" t="s">
        <v>689</v>
      </c>
      <c r="K72" s="769" t="s">
        <v>684</v>
      </c>
      <c r="L72" s="760"/>
      <c r="M72" s="769" t="s">
        <v>688</v>
      </c>
      <c r="N72" s="769" t="s">
        <v>723</v>
      </c>
      <c r="O72" s="769" t="s">
        <v>689</v>
      </c>
      <c r="P72" s="769" t="s">
        <v>684</v>
      </c>
    </row>
    <row r="73" spans="2:16" ht="43.2">
      <c r="B73" s="769" t="s">
        <v>234</v>
      </c>
      <c r="C73" s="769" t="s">
        <v>772</v>
      </c>
      <c r="D73" s="769" t="s">
        <v>685</v>
      </c>
      <c r="E73" s="769" t="s">
        <v>687</v>
      </c>
      <c r="F73" s="769" t="s">
        <v>686</v>
      </c>
      <c r="G73"/>
      <c r="H73" s="769"/>
      <c r="I73" s="769" t="s">
        <v>698</v>
      </c>
      <c r="J73" s="769" t="s">
        <v>699</v>
      </c>
      <c r="K73" s="769" t="s">
        <v>724</v>
      </c>
      <c r="L73" s="760"/>
      <c r="M73" s="769"/>
      <c r="N73" s="769" t="s">
        <v>700</v>
      </c>
      <c r="O73" s="769" t="s">
        <v>701</v>
      </c>
      <c r="P73" s="769" t="s">
        <v>725</v>
      </c>
    </row>
    <row r="74" spans="2:16">
      <c r="B74" s="769"/>
      <c r="C74" s="769" t="s">
        <v>694</v>
      </c>
      <c r="D74" s="769" t="s">
        <v>695</v>
      </c>
      <c r="E74" s="769" t="s">
        <v>696</v>
      </c>
      <c r="F74" s="769" t="s">
        <v>697</v>
      </c>
      <c r="G74"/>
      <c r="H74" s="761" t="s">
        <v>784</v>
      </c>
      <c r="I74" s="761">
        <v>100</v>
      </c>
      <c r="J74" s="761">
        <v>381</v>
      </c>
      <c r="K74" s="761">
        <f>J74*I74/1000</f>
        <v>38.1</v>
      </c>
      <c r="L74" s="760"/>
      <c r="M74" s="761" t="s">
        <v>785</v>
      </c>
      <c r="N74" s="761">
        <v>38</v>
      </c>
      <c r="O74" s="761">
        <v>368</v>
      </c>
      <c r="P74" s="761">
        <f t="shared" ref="P74:P82" si="4">O74*N74/1000</f>
        <v>13.984</v>
      </c>
    </row>
    <row r="75" spans="2:16">
      <c r="B75" s="786" t="s">
        <v>786</v>
      </c>
      <c r="C75" s="750">
        <f>K99</f>
        <v>180.09</v>
      </c>
      <c r="D75" s="787">
        <f>K99-P99</f>
        <v>108.25200000000001</v>
      </c>
      <c r="E75" s="790">
        <v>0.71</v>
      </c>
      <c r="F75" s="752">
        <f>E75*D75</f>
        <v>76.858919999999998</v>
      </c>
      <c r="G75"/>
      <c r="H75" s="761" t="s">
        <v>784</v>
      </c>
      <c r="I75" s="761">
        <v>130</v>
      </c>
      <c r="J75" s="761">
        <v>87</v>
      </c>
      <c r="K75" s="761">
        <f t="shared" ref="K75:K87" si="5">J75*I75/1000</f>
        <v>11.31</v>
      </c>
      <c r="L75" s="760"/>
      <c r="M75" s="761" t="s">
        <v>785</v>
      </c>
      <c r="N75" s="761">
        <v>54</v>
      </c>
      <c r="O75" s="761">
        <v>119</v>
      </c>
      <c r="P75" s="761">
        <f t="shared" si="4"/>
        <v>6.4260000000000002</v>
      </c>
    </row>
    <row r="76" spans="2:16">
      <c r="B76" s="742" t="s">
        <v>777</v>
      </c>
      <c r="C76" s="741"/>
      <c r="D76" s="741"/>
      <c r="E76" s="741"/>
      <c r="F76" s="762">
        <f>F75*12</f>
        <v>922.30703999999992</v>
      </c>
      <c r="G76"/>
      <c r="H76" s="761" t="s">
        <v>784</v>
      </c>
      <c r="I76" s="761">
        <v>190</v>
      </c>
      <c r="J76" s="761">
        <v>31</v>
      </c>
      <c r="K76" s="761">
        <f t="shared" si="5"/>
        <v>5.89</v>
      </c>
      <c r="L76" s="760"/>
      <c r="M76" s="761" t="s">
        <v>785</v>
      </c>
      <c r="N76" s="761">
        <v>60</v>
      </c>
      <c r="O76" s="761">
        <v>23</v>
      </c>
      <c r="P76" s="761">
        <f t="shared" si="4"/>
        <v>1.38</v>
      </c>
    </row>
    <row r="77" spans="2:16">
      <c r="B77" s="742" t="s">
        <v>778</v>
      </c>
      <c r="C77" s="741"/>
      <c r="D77" s="741"/>
      <c r="E77" s="741"/>
      <c r="F77" s="762">
        <f>F76</f>
        <v>922.30703999999992</v>
      </c>
      <c r="G77"/>
      <c r="H77" s="761" t="s">
        <v>787</v>
      </c>
      <c r="I77" s="761">
        <v>95</v>
      </c>
      <c r="J77" s="761">
        <v>7</v>
      </c>
      <c r="K77" s="761">
        <f t="shared" si="5"/>
        <v>0.66500000000000004</v>
      </c>
      <c r="L77" s="760"/>
      <c r="M77" s="761" t="s">
        <v>788</v>
      </c>
      <c r="N77" s="761">
        <v>52</v>
      </c>
      <c r="O77" s="761">
        <v>308</v>
      </c>
      <c r="P77" s="761">
        <f t="shared" si="4"/>
        <v>16.015999999999998</v>
      </c>
    </row>
    <row r="78" spans="2:16">
      <c r="B78" s="742" t="s">
        <v>779</v>
      </c>
      <c r="C78" s="741"/>
      <c r="D78" s="741"/>
      <c r="E78" s="741"/>
      <c r="F78" s="762">
        <f t="shared" ref="F78:F79" si="6">F77</f>
        <v>922.30703999999992</v>
      </c>
      <c r="G78"/>
      <c r="H78" s="761" t="s">
        <v>787</v>
      </c>
      <c r="I78" s="761">
        <v>305</v>
      </c>
      <c r="J78" s="761">
        <v>4</v>
      </c>
      <c r="K78" s="761">
        <f t="shared" si="5"/>
        <v>1.22</v>
      </c>
      <c r="L78" s="760"/>
      <c r="M78" s="761" t="s">
        <v>788</v>
      </c>
      <c r="N78" s="761">
        <v>92</v>
      </c>
      <c r="O78" s="761">
        <v>2</v>
      </c>
      <c r="P78" s="761">
        <f t="shared" si="4"/>
        <v>0.184</v>
      </c>
    </row>
    <row r="79" spans="2:16">
      <c r="B79" s="742" t="s">
        <v>780</v>
      </c>
      <c r="C79" s="741"/>
      <c r="D79" s="741"/>
      <c r="E79" s="741"/>
      <c r="F79" s="762">
        <f t="shared" si="6"/>
        <v>922.30703999999992</v>
      </c>
      <c r="G79"/>
      <c r="H79" s="761" t="s">
        <v>789</v>
      </c>
      <c r="I79" s="761">
        <v>130</v>
      </c>
      <c r="J79" s="761">
        <v>283</v>
      </c>
      <c r="K79" s="761">
        <f t="shared" si="5"/>
        <v>36.79</v>
      </c>
      <c r="L79" s="760"/>
      <c r="M79" s="761" t="s">
        <v>790</v>
      </c>
      <c r="N79" s="761">
        <v>60</v>
      </c>
      <c r="O79" s="761">
        <v>43</v>
      </c>
      <c r="P79" s="761">
        <f t="shared" si="4"/>
        <v>2.58</v>
      </c>
    </row>
    <row r="80" spans="2:16">
      <c r="B80"/>
      <c r="C80"/>
      <c r="D80"/>
      <c r="E80"/>
      <c r="F80"/>
      <c r="G80"/>
      <c r="H80" s="761" t="s">
        <v>789</v>
      </c>
      <c r="I80" s="761">
        <v>190</v>
      </c>
      <c r="J80" s="761">
        <v>29</v>
      </c>
      <c r="K80" s="761">
        <f t="shared" si="5"/>
        <v>5.51</v>
      </c>
      <c r="L80" s="760"/>
      <c r="M80" s="761" t="s">
        <v>790</v>
      </c>
      <c r="N80" s="761">
        <v>88</v>
      </c>
      <c r="O80" s="761">
        <v>40</v>
      </c>
      <c r="P80" s="761">
        <f t="shared" si="4"/>
        <v>3.52</v>
      </c>
    </row>
    <row r="81" spans="2:16">
      <c r="B81"/>
      <c r="C81"/>
      <c r="D81"/>
      <c r="E81"/>
      <c r="F81"/>
      <c r="G81"/>
      <c r="H81" s="761" t="s">
        <v>789</v>
      </c>
      <c r="I81" s="788">
        <v>305</v>
      </c>
      <c r="J81" s="788">
        <v>4</v>
      </c>
      <c r="K81" s="761">
        <f t="shared" si="5"/>
        <v>1.22</v>
      </c>
      <c r="L81"/>
      <c r="M81" s="761" t="s">
        <v>791</v>
      </c>
      <c r="N81" s="761">
        <v>60</v>
      </c>
      <c r="O81" s="761">
        <v>21</v>
      </c>
      <c r="P81" s="761">
        <f t="shared" si="4"/>
        <v>1.26</v>
      </c>
    </row>
    <row r="82" spans="2:16">
      <c r="B82"/>
      <c r="C82"/>
      <c r="D82"/>
      <c r="E82"/>
      <c r="F82"/>
      <c r="G82"/>
      <c r="H82" s="789" t="s">
        <v>792</v>
      </c>
      <c r="I82" s="788">
        <v>130</v>
      </c>
      <c r="J82" s="788">
        <v>29</v>
      </c>
      <c r="K82" s="761">
        <f t="shared" si="5"/>
        <v>3.77</v>
      </c>
      <c r="L82"/>
      <c r="M82" s="761" t="s">
        <v>791</v>
      </c>
      <c r="N82" s="761">
        <v>88</v>
      </c>
      <c r="O82" s="761">
        <v>301</v>
      </c>
      <c r="P82" s="761">
        <f t="shared" si="4"/>
        <v>26.488</v>
      </c>
    </row>
    <row r="83" spans="2:16">
      <c r="B83"/>
      <c r="C83"/>
      <c r="D83"/>
      <c r="E83"/>
      <c r="F83"/>
      <c r="G83"/>
      <c r="H83" s="789" t="s">
        <v>792</v>
      </c>
      <c r="I83" s="788">
        <v>190</v>
      </c>
      <c r="J83" s="788">
        <v>40</v>
      </c>
      <c r="K83" s="761">
        <f t="shared" si="5"/>
        <v>7.6</v>
      </c>
      <c r="L83"/>
      <c r="M83" s="761"/>
      <c r="N83" s="761"/>
      <c r="O83" s="761"/>
      <c r="P83" s="761"/>
    </row>
    <row r="84" spans="2:16">
      <c r="B84"/>
      <c r="C84"/>
      <c r="D84"/>
      <c r="E84"/>
      <c r="F84"/>
      <c r="G84"/>
      <c r="H84" s="789" t="s">
        <v>792</v>
      </c>
      <c r="I84" s="788">
        <v>305</v>
      </c>
      <c r="J84" s="788">
        <v>2</v>
      </c>
      <c r="K84" s="761">
        <f t="shared" si="5"/>
        <v>0.61</v>
      </c>
      <c r="L84"/>
      <c r="M84" s="761"/>
      <c r="N84" s="761"/>
      <c r="O84" s="761"/>
      <c r="P84" s="761"/>
    </row>
    <row r="85" spans="2:16">
      <c r="B85"/>
      <c r="C85"/>
      <c r="D85"/>
      <c r="E85"/>
      <c r="F85"/>
      <c r="G85"/>
      <c r="H85" s="789" t="s">
        <v>793</v>
      </c>
      <c r="I85" s="788">
        <v>130</v>
      </c>
      <c r="J85" s="788">
        <v>21</v>
      </c>
      <c r="K85" s="761">
        <f t="shared" si="5"/>
        <v>2.73</v>
      </c>
      <c r="L85"/>
      <c r="M85" s="761"/>
      <c r="N85" s="761"/>
      <c r="O85" s="761"/>
      <c r="P85" s="761"/>
    </row>
    <row r="86" spans="2:16">
      <c r="B86"/>
      <c r="C86"/>
      <c r="D86"/>
      <c r="E86"/>
      <c r="F86"/>
      <c r="G86"/>
      <c r="H86" s="789" t="s">
        <v>793</v>
      </c>
      <c r="I86" s="788">
        <v>190</v>
      </c>
      <c r="J86" s="788">
        <v>281</v>
      </c>
      <c r="K86" s="761">
        <f t="shared" si="5"/>
        <v>53.39</v>
      </c>
      <c r="L86"/>
      <c r="M86" s="761"/>
      <c r="N86" s="761"/>
      <c r="O86" s="761"/>
      <c r="P86" s="761"/>
    </row>
    <row r="87" spans="2:16">
      <c r="B87"/>
      <c r="C87"/>
      <c r="D87"/>
      <c r="E87"/>
      <c r="F87"/>
      <c r="G87"/>
      <c r="H87" s="789" t="s">
        <v>793</v>
      </c>
      <c r="I87" s="788">
        <v>305</v>
      </c>
      <c r="J87" s="788">
        <v>37</v>
      </c>
      <c r="K87" s="761">
        <f t="shared" si="5"/>
        <v>11.285</v>
      </c>
      <c r="L87"/>
      <c r="M87" s="761"/>
      <c r="N87" s="761"/>
      <c r="O87" s="761"/>
      <c r="P87" s="761"/>
    </row>
    <row r="88" spans="2:16" hidden="1">
      <c r="B88"/>
      <c r="C88"/>
      <c r="D88"/>
      <c r="E88"/>
      <c r="F88"/>
      <c r="G88"/>
      <c r="H88" s="763"/>
      <c r="I88" s="764"/>
      <c r="J88" s="764"/>
      <c r="K88" s="765"/>
      <c r="L88"/>
      <c r="M88" s="761"/>
      <c r="N88" s="761"/>
      <c r="O88" s="761"/>
      <c r="P88" s="761"/>
    </row>
    <row r="89" spans="2:16" hidden="1">
      <c r="B89"/>
      <c r="C89"/>
      <c r="D89"/>
      <c r="E89"/>
      <c r="F89"/>
      <c r="G89"/>
      <c r="H89" s="763"/>
      <c r="I89" s="764"/>
      <c r="J89" s="764"/>
      <c r="K89" s="765"/>
      <c r="L89"/>
      <c r="M89" s="761"/>
      <c r="N89" s="761"/>
      <c r="O89" s="761"/>
      <c r="P89" s="761"/>
    </row>
    <row r="90" spans="2:16" hidden="1">
      <c r="B90"/>
      <c r="C90"/>
      <c r="D90"/>
      <c r="E90"/>
      <c r="F90"/>
      <c r="G90"/>
      <c r="H90" s="763"/>
      <c r="I90" s="764"/>
      <c r="J90" s="764"/>
      <c r="K90" s="765"/>
      <c r="L90"/>
      <c r="M90" s="761"/>
      <c r="N90" s="761"/>
      <c r="O90" s="761"/>
      <c r="P90" s="761"/>
    </row>
    <row r="91" spans="2:16" hidden="1">
      <c r="B91"/>
      <c r="C91"/>
      <c r="D91"/>
      <c r="E91"/>
      <c r="F91"/>
      <c r="G91"/>
      <c r="H91" s="763"/>
      <c r="I91" s="764"/>
      <c r="J91" s="764"/>
      <c r="K91" s="765"/>
      <c r="L91"/>
      <c r="M91" s="761"/>
      <c r="N91" s="761"/>
      <c r="O91" s="761"/>
      <c r="P91" s="761"/>
    </row>
    <row r="92" spans="2:16" hidden="1">
      <c r="B92"/>
      <c r="C92"/>
      <c r="D92"/>
      <c r="E92"/>
      <c r="F92"/>
      <c r="G92"/>
      <c r="H92" s="763"/>
      <c r="I92" s="764"/>
      <c r="J92" s="764"/>
      <c r="K92" s="765"/>
      <c r="L92"/>
      <c r="M92" s="761"/>
      <c r="N92" s="761"/>
      <c r="O92" s="761"/>
      <c r="P92" s="761"/>
    </row>
    <row r="93" spans="2:16" hidden="1">
      <c r="B93"/>
      <c r="C93"/>
      <c r="D93"/>
      <c r="E93"/>
      <c r="F93"/>
      <c r="G93"/>
      <c r="H93" s="763"/>
      <c r="I93" s="764"/>
      <c r="J93" s="764"/>
      <c r="K93" s="765"/>
      <c r="L93"/>
      <c r="M93" s="761"/>
      <c r="N93" s="761"/>
      <c r="O93" s="761"/>
      <c r="P93" s="761"/>
    </row>
    <row r="94" spans="2:16" hidden="1">
      <c r="B94"/>
      <c r="C94"/>
      <c r="D94"/>
      <c r="E94"/>
      <c r="F94"/>
      <c r="G94"/>
      <c r="H94" s="763"/>
      <c r="I94" s="764"/>
      <c r="J94" s="764"/>
      <c r="K94" s="765"/>
      <c r="L94"/>
      <c r="M94" s="761"/>
      <c r="N94" s="761"/>
      <c r="O94" s="761"/>
      <c r="P94" s="761"/>
    </row>
    <row r="95" spans="2:16" hidden="1">
      <c r="B95"/>
      <c r="C95"/>
      <c r="D95"/>
      <c r="E95"/>
      <c r="F95"/>
      <c r="G95"/>
      <c r="H95" s="763"/>
      <c r="I95" s="764"/>
      <c r="J95" s="764"/>
      <c r="K95" s="765"/>
      <c r="L95"/>
      <c r="M95" s="761"/>
      <c r="N95" s="761"/>
      <c r="O95" s="761"/>
      <c r="P95" s="761"/>
    </row>
    <row r="96" spans="2:16" hidden="1">
      <c r="B96"/>
      <c r="C96"/>
      <c r="D96"/>
      <c r="E96"/>
      <c r="F96"/>
      <c r="G96"/>
      <c r="H96" s="763"/>
      <c r="I96" s="764"/>
      <c r="J96" s="764"/>
      <c r="K96" s="765"/>
      <c r="L96"/>
      <c r="M96" s="761"/>
      <c r="N96" s="761"/>
      <c r="O96" s="761"/>
      <c r="P96" s="761"/>
    </row>
    <row r="97" spans="2:16" hidden="1">
      <c r="B97"/>
      <c r="C97"/>
      <c r="D97"/>
      <c r="E97"/>
      <c r="F97"/>
      <c r="G97"/>
      <c r="H97" s="763"/>
      <c r="I97" s="764"/>
      <c r="J97" s="764"/>
      <c r="K97" s="765"/>
      <c r="L97"/>
      <c r="M97" s="761"/>
      <c r="N97" s="761"/>
      <c r="O97" s="761"/>
      <c r="P97" s="761"/>
    </row>
    <row r="98" spans="2:16" hidden="1">
      <c r="B98"/>
      <c r="C98"/>
      <c r="D98"/>
      <c r="E98"/>
      <c r="F98"/>
      <c r="G98"/>
      <c r="H98" s="763"/>
      <c r="I98" s="764"/>
      <c r="J98" s="764"/>
      <c r="K98" s="765"/>
      <c r="L98"/>
      <c r="M98" s="761"/>
      <c r="N98" s="761"/>
      <c r="O98" s="761"/>
      <c r="P98" s="761"/>
    </row>
    <row r="99" spans="2:16">
      <c r="B99"/>
      <c r="C99"/>
      <c r="D99"/>
      <c r="E99"/>
      <c r="F99"/>
      <c r="G99"/>
      <c r="H99" s="763" t="s">
        <v>26</v>
      </c>
      <c r="I99" s="764"/>
      <c r="J99" s="764">
        <f>SUM(J74:J98)</f>
        <v>1236</v>
      </c>
      <c r="K99" s="766">
        <f>SUM(K74:K98)</f>
        <v>180.09</v>
      </c>
      <c r="L99"/>
      <c r="M99" s="763" t="s">
        <v>26</v>
      </c>
      <c r="N99" s="764"/>
      <c r="O99" s="764">
        <f>SUM(O74:O98)</f>
        <v>1225</v>
      </c>
      <c r="P99" s="766">
        <f>SUM(P74:P98)</f>
        <v>71.837999999999994</v>
      </c>
    </row>
    <row r="100" spans="2:16">
      <c r="B100"/>
      <c r="C100"/>
      <c r="D100"/>
      <c r="E100"/>
      <c r="F100"/>
      <c r="G100"/>
      <c r="H100"/>
      <c r="I100"/>
      <c r="J100"/>
      <c r="K100"/>
      <c r="L100"/>
      <c r="M100"/>
      <c r="N100"/>
      <c r="O100"/>
      <c r="P100"/>
    </row>
    <row r="101" spans="2:16" ht="21">
      <c r="B101" s="759" t="s">
        <v>811</v>
      </c>
      <c r="C101"/>
      <c r="D101"/>
      <c r="E101"/>
      <c r="F101"/>
      <c r="G101"/>
      <c r="H101"/>
      <c r="I101"/>
      <c r="J101"/>
      <c r="K101"/>
      <c r="L101"/>
      <c r="M101"/>
      <c r="N101"/>
      <c r="O101"/>
      <c r="P101"/>
    </row>
    <row r="102" spans="2:16">
      <c r="B102"/>
      <c r="C102"/>
      <c r="D102"/>
      <c r="E102"/>
      <c r="F102"/>
      <c r="G102"/>
      <c r="H102"/>
      <c r="I102"/>
      <c r="J102"/>
      <c r="K102"/>
      <c r="L102"/>
      <c r="M102"/>
      <c r="N102"/>
      <c r="O102"/>
      <c r="P102"/>
    </row>
    <row r="103" spans="2:16" ht="21">
      <c r="B103" s="873" t="s">
        <v>794</v>
      </c>
      <c r="C103" s="874"/>
      <c r="D103" s="874"/>
      <c r="E103" s="874"/>
      <c r="F103" s="874"/>
      <c r="G103"/>
      <c r="H103" s="759" t="s">
        <v>795</v>
      </c>
      <c r="I103" s="760"/>
      <c r="J103" s="760"/>
      <c r="K103" s="760"/>
      <c r="L103" s="760"/>
      <c r="M103" s="760"/>
      <c r="N103" s="760"/>
      <c r="O103" s="760"/>
      <c r="P103" s="760"/>
    </row>
    <row r="104" spans="2:16">
      <c r="B104"/>
      <c r="C104"/>
      <c r="D104"/>
      <c r="E104"/>
      <c r="F104"/>
      <c r="G104"/>
      <c r="H104" s="760" t="s">
        <v>690</v>
      </c>
      <c r="I104" s="760"/>
      <c r="J104" s="760"/>
      <c r="K104" s="760"/>
      <c r="L104" s="760"/>
      <c r="M104" s="760" t="s">
        <v>691</v>
      </c>
      <c r="N104" s="760"/>
      <c r="O104" s="760"/>
      <c r="P104" s="760"/>
    </row>
    <row r="105" spans="2:16" ht="43.2">
      <c r="B105" s="870" t="s">
        <v>683</v>
      </c>
      <c r="C105" s="871"/>
      <c r="D105" s="871"/>
      <c r="E105" s="871"/>
      <c r="F105" s="872"/>
      <c r="G105"/>
      <c r="H105" s="769" t="s">
        <v>688</v>
      </c>
      <c r="I105" s="769" t="s">
        <v>723</v>
      </c>
      <c r="J105" s="769" t="s">
        <v>689</v>
      </c>
      <c r="K105" s="769" t="s">
        <v>684</v>
      </c>
      <c r="L105" s="760"/>
      <c r="M105" s="769" t="s">
        <v>688</v>
      </c>
      <c r="N105" s="769" t="s">
        <v>723</v>
      </c>
      <c r="O105" s="769" t="s">
        <v>689</v>
      </c>
      <c r="P105" s="769" t="s">
        <v>684</v>
      </c>
    </row>
    <row r="106" spans="2:16" ht="43.2">
      <c r="B106" s="769" t="s">
        <v>234</v>
      </c>
      <c r="C106" s="769" t="s">
        <v>772</v>
      </c>
      <c r="D106" s="769" t="s">
        <v>685</v>
      </c>
      <c r="E106" s="769" t="s">
        <v>687</v>
      </c>
      <c r="F106" s="769" t="s">
        <v>686</v>
      </c>
      <c r="G106"/>
      <c r="H106" s="769"/>
      <c r="I106" s="769" t="s">
        <v>698</v>
      </c>
      <c r="J106" s="769" t="s">
        <v>699</v>
      </c>
      <c r="K106" s="769" t="s">
        <v>724</v>
      </c>
      <c r="L106" s="760"/>
      <c r="M106" s="769"/>
      <c r="N106" s="769" t="s">
        <v>700</v>
      </c>
      <c r="O106" s="769" t="s">
        <v>701</v>
      </c>
      <c r="P106" s="769" t="s">
        <v>725</v>
      </c>
    </row>
    <row r="107" spans="2:16">
      <c r="B107" s="769"/>
      <c r="C107" s="769" t="s">
        <v>694</v>
      </c>
      <c r="D107" s="769" t="s">
        <v>695</v>
      </c>
      <c r="E107" s="769" t="s">
        <v>696</v>
      </c>
      <c r="F107" s="769" t="s">
        <v>697</v>
      </c>
      <c r="G107"/>
      <c r="H107" s="761" t="s">
        <v>796</v>
      </c>
      <c r="I107" s="761">
        <v>130</v>
      </c>
      <c r="J107" s="761">
        <v>581</v>
      </c>
      <c r="K107" s="761">
        <f>J107*I107/1000</f>
        <v>75.53</v>
      </c>
      <c r="L107" s="760"/>
      <c r="M107" s="761" t="s">
        <v>797</v>
      </c>
      <c r="N107" s="761">
        <v>49</v>
      </c>
      <c r="O107" s="761">
        <v>575</v>
      </c>
      <c r="P107" s="761">
        <f t="shared" ref="P107:P123" si="7">O107*N107/1000</f>
        <v>28.175000000000001</v>
      </c>
    </row>
    <row r="108" spans="2:16">
      <c r="B108" s="786" t="s">
        <v>798</v>
      </c>
      <c r="C108" s="750">
        <f>K132</f>
        <v>467.00200000000001</v>
      </c>
      <c r="D108" s="787">
        <f>K132-P132</f>
        <v>251.31400000000002</v>
      </c>
      <c r="E108" s="790">
        <v>0.7</v>
      </c>
      <c r="F108" s="752">
        <f>E108*D108</f>
        <v>175.91980000000001</v>
      </c>
      <c r="G108"/>
      <c r="H108" s="761" t="s">
        <v>796</v>
      </c>
      <c r="I108" s="761">
        <v>190</v>
      </c>
      <c r="J108" s="761">
        <v>127</v>
      </c>
      <c r="K108" s="761">
        <f t="shared" ref="K108:K118" si="8">J108*I108/1000</f>
        <v>24.13</v>
      </c>
      <c r="L108" s="760"/>
      <c r="M108" s="761" t="s">
        <v>797</v>
      </c>
      <c r="N108" s="761">
        <v>52</v>
      </c>
      <c r="O108" s="761">
        <v>4</v>
      </c>
      <c r="P108" s="761">
        <f t="shared" si="7"/>
        <v>0.20799999999999999</v>
      </c>
    </row>
    <row r="109" spans="2:16">
      <c r="B109" s="742" t="s">
        <v>778</v>
      </c>
      <c r="C109" s="741"/>
      <c r="D109" s="741"/>
      <c r="E109" s="741"/>
      <c r="F109" s="762">
        <f>F108*12</f>
        <v>2111.0376000000001</v>
      </c>
      <c r="G109"/>
      <c r="H109" s="761" t="s">
        <v>799</v>
      </c>
      <c r="I109" s="761">
        <v>95</v>
      </c>
      <c r="J109" s="761">
        <v>1</v>
      </c>
      <c r="K109" s="761">
        <f t="shared" si="8"/>
        <v>9.5000000000000001E-2</v>
      </c>
      <c r="L109" s="760"/>
      <c r="M109" s="761" t="s">
        <v>797</v>
      </c>
      <c r="N109" s="761">
        <v>60</v>
      </c>
      <c r="O109" s="761">
        <v>6</v>
      </c>
      <c r="P109" s="761">
        <f t="shared" si="7"/>
        <v>0.36</v>
      </c>
    </row>
    <row r="110" spans="2:16">
      <c r="B110" s="742" t="s">
        <v>779</v>
      </c>
      <c r="C110" s="741"/>
      <c r="D110" s="741"/>
      <c r="E110" s="741"/>
      <c r="F110" s="762">
        <f>F109</f>
        <v>2111.0376000000001</v>
      </c>
      <c r="G110"/>
      <c r="H110" s="761" t="s">
        <v>799</v>
      </c>
      <c r="I110" s="761">
        <v>130</v>
      </c>
      <c r="J110" s="761">
        <v>947</v>
      </c>
      <c r="K110" s="761">
        <f t="shared" si="8"/>
        <v>123.11</v>
      </c>
      <c r="L110" s="760"/>
      <c r="M110" s="761" t="s">
        <v>797</v>
      </c>
      <c r="N110" s="761">
        <v>72</v>
      </c>
      <c r="O110" s="761">
        <v>4</v>
      </c>
      <c r="P110" s="761">
        <f t="shared" si="7"/>
        <v>0.28799999999999998</v>
      </c>
    </row>
    <row r="111" spans="2:16">
      <c r="B111" s="742" t="s">
        <v>780</v>
      </c>
      <c r="C111" s="741"/>
      <c r="D111" s="741"/>
      <c r="E111" s="741"/>
      <c r="F111" s="762">
        <f t="shared" ref="F111" si="9">F110</f>
        <v>2111.0376000000001</v>
      </c>
      <c r="G111"/>
      <c r="H111" s="761" t="s">
        <v>799</v>
      </c>
      <c r="I111" s="761">
        <v>190</v>
      </c>
      <c r="J111" s="761">
        <v>654</v>
      </c>
      <c r="K111" s="761">
        <f t="shared" si="8"/>
        <v>124.26</v>
      </c>
      <c r="L111" s="760"/>
      <c r="M111" s="761" t="s">
        <v>797</v>
      </c>
      <c r="N111" s="761">
        <v>78</v>
      </c>
      <c r="O111" s="761">
        <v>105</v>
      </c>
      <c r="P111" s="761">
        <f t="shared" si="7"/>
        <v>8.19</v>
      </c>
    </row>
    <row r="112" spans="2:16">
      <c r="B112"/>
      <c r="C112"/>
      <c r="D112"/>
      <c r="E112"/>
      <c r="F112"/>
      <c r="G112"/>
      <c r="H112" s="761" t="s">
        <v>799</v>
      </c>
      <c r="I112" s="761">
        <v>305</v>
      </c>
      <c r="J112" s="761">
        <v>179</v>
      </c>
      <c r="K112" s="761">
        <f t="shared" si="8"/>
        <v>54.594999999999999</v>
      </c>
      <c r="L112" s="760"/>
      <c r="M112" s="761" t="s">
        <v>797</v>
      </c>
      <c r="N112" s="761">
        <v>102</v>
      </c>
      <c r="O112" s="761">
        <v>33</v>
      </c>
      <c r="P112" s="761">
        <f t="shared" si="7"/>
        <v>3.3660000000000001</v>
      </c>
    </row>
    <row r="113" spans="2:16">
      <c r="B113"/>
      <c r="C113"/>
      <c r="D113"/>
      <c r="E113"/>
      <c r="F113"/>
      <c r="G113"/>
      <c r="H113" s="761" t="s">
        <v>799</v>
      </c>
      <c r="I113" s="761">
        <v>400</v>
      </c>
      <c r="J113" s="761">
        <v>2</v>
      </c>
      <c r="K113" s="761">
        <f t="shared" si="8"/>
        <v>0.8</v>
      </c>
      <c r="L113" s="760"/>
      <c r="M113" s="761" t="s">
        <v>800</v>
      </c>
      <c r="N113" s="761">
        <v>40</v>
      </c>
      <c r="O113" s="761">
        <v>5</v>
      </c>
      <c r="P113" s="761">
        <f t="shared" si="7"/>
        <v>0.2</v>
      </c>
    </row>
    <row r="114" spans="2:16">
      <c r="B114"/>
      <c r="C114"/>
      <c r="D114"/>
      <c r="E114"/>
      <c r="F114"/>
      <c r="G114"/>
      <c r="H114" s="761" t="s">
        <v>799</v>
      </c>
      <c r="I114" s="788">
        <v>500</v>
      </c>
      <c r="J114" s="788">
        <v>2</v>
      </c>
      <c r="K114" s="761">
        <f t="shared" si="8"/>
        <v>1</v>
      </c>
      <c r="L114"/>
      <c r="M114" s="761" t="s">
        <v>800</v>
      </c>
      <c r="N114" s="761">
        <v>52</v>
      </c>
      <c r="O114" s="761">
        <v>236</v>
      </c>
      <c r="P114" s="761">
        <f t="shared" si="7"/>
        <v>12.272</v>
      </c>
    </row>
    <row r="115" spans="2:16">
      <c r="B115"/>
      <c r="C115"/>
      <c r="D115"/>
      <c r="E115"/>
      <c r="F115"/>
      <c r="G115"/>
      <c r="H115" s="789" t="s">
        <v>792</v>
      </c>
      <c r="I115" s="788">
        <v>95</v>
      </c>
      <c r="J115" s="788">
        <v>14</v>
      </c>
      <c r="K115" s="761">
        <f t="shared" si="8"/>
        <v>1.33</v>
      </c>
      <c r="L115"/>
      <c r="M115" s="761" t="s">
        <v>800</v>
      </c>
      <c r="N115" s="761">
        <v>60</v>
      </c>
      <c r="O115" s="761">
        <v>735</v>
      </c>
      <c r="P115" s="761">
        <f t="shared" si="7"/>
        <v>44.1</v>
      </c>
    </row>
    <row r="116" spans="2:16">
      <c r="B116"/>
      <c r="C116"/>
      <c r="D116"/>
      <c r="E116"/>
      <c r="F116"/>
      <c r="G116"/>
      <c r="H116" s="789" t="s">
        <v>792</v>
      </c>
      <c r="I116" s="788">
        <v>130</v>
      </c>
      <c r="J116" s="788">
        <v>415</v>
      </c>
      <c r="K116" s="761">
        <f t="shared" si="8"/>
        <v>53.95</v>
      </c>
      <c r="L116"/>
      <c r="M116" s="761" t="s">
        <v>800</v>
      </c>
      <c r="N116" s="761">
        <v>72</v>
      </c>
      <c r="O116" s="761">
        <v>52</v>
      </c>
      <c r="P116" s="761">
        <f t="shared" si="7"/>
        <v>3.7440000000000002</v>
      </c>
    </row>
    <row r="117" spans="2:16">
      <c r="B117"/>
      <c r="C117"/>
      <c r="D117"/>
      <c r="E117"/>
      <c r="F117"/>
      <c r="G117"/>
      <c r="H117" s="789" t="s">
        <v>792</v>
      </c>
      <c r="I117" s="788">
        <v>190</v>
      </c>
      <c r="J117" s="788">
        <v>41</v>
      </c>
      <c r="K117" s="761">
        <f t="shared" si="8"/>
        <v>7.79</v>
      </c>
      <c r="L117"/>
      <c r="M117" s="761" t="s">
        <v>800</v>
      </c>
      <c r="N117" s="761">
        <v>88</v>
      </c>
      <c r="O117" s="761">
        <v>525</v>
      </c>
      <c r="P117" s="761">
        <f t="shared" si="7"/>
        <v>46.2</v>
      </c>
    </row>
    <row r="118" spans="2:16">
      <c r="B118"/>
      <c r="C118"/>
      <c r="D118"/>
      <c r="E118"/>
      <c r="F118"/>
      <c r="G118"/>
      <c r="H118" s="789" t="s">
        <v>792</v>
      </c>
      <c r="I118" s="788">
        <v>206</v>
      </c>
      <c r="J118" s="788">
        <v>2</v>
      </c>
      <c r="K118" s="761">
        <f t="shared" si="8"/>
        <v>0.41199999999999998</v>
      </c>
      <c r="L118"/>
      <c r="M118" s="761" t="s">
        <v>800</v>
      </c>
      <c r="N118" s="761">
        <v>92</v>
      </c>
      <c r="O118" s="761">
        <v>129</v>
      </c>
      <c r="P118" s="761">
        <f t="shared" si="7"/>
        <v>11.868</v>
      </c>
    </row>
    <row r="119" spans="2:16">
      <c r="B119"/>
      <c r="C119"/>
      <c r="D119"/>
      <c r="E119"/>
      <c r="F119"/>
      <c r="G119"/>
      <c r="H119" s="789"/>
      <c r="I119" s="788"/>
      <c r="J119" s="788"/>
      <c r="K119" s="761"/>
      <c r="L119"/>
      <c r="M119" s="761" t="s">
        <v>800</v>
      </c>
      <c r="N119" s="761">
        <v>102</v>
      </c>
      <c r="O119" s="761">
        <v>75</v>
      </c>
      <c r="P119" s="761">
        <f t="shared" si="7"/>
        <v>7.65</v>
      </c>
    </row>
    <row r="120" spans="2:16">
      <c r="B120"/>
      <c r="C120"/>
      <c r="D120"/>
      <c r="E120"/>
      <c r="F120"/>
      <c r="G120"/>
      <c r="H120" s="789"/>
      <c r="I120" s="788"/>
      <c r="J120" s="788"/>
      <c r="K120" s="761"/>
      <c r="L120"/>
      <c r="M120" s="761" t="s">
        <v>800</v>
      </c>
      <c r="N120" s="761">
        <v>159</v>
      </c>
      <c r="O120" s="761">
        <v>115</v>
      </c>
      <c r="P120" s="761">
        <f t="shared" si="7"/>
        <v>18.285</v>
      </c>
    </row>
    <row r="121" spans="2:16">
      <c r="B121"/>
      <c r="C121"/>
      <c r="D121"/>
      <c r="E121"/>
      <c r="F121"/>
      <c r="G121"/>
      <c r="H121" s="789"/>
      <c r="I121" s="788"/>
      <c r="J121" s="788"/>
      <c r="K121" s="761"/>
      <c r="L121"/>
      <c r="M121" s="761" t="s">
        <v>790</v>
      </c>
      <c r="N121" s="761">
        <v>45</v>
      </c>
      <c r="O121" s="761">
        <v>10</v>
      </c>
      <c r="P121" s="761">
        <f t="shared" si="7"/>
        <v>0.45</v>
      </c>
    </row>
    <row r="122" spans="2:16">
      <c r="B122"/>
      <c r="C122"/>
      <c r="D122"/>
      <c r="E122"/>
      <c r="F122"/>
      <c r="G122"/>
      <c r="H122" s="789"/>
      <c r="I122" s="788"/>
      <c r="J122" s="788"/>
      <c r="K122" s="761"/>
      <c r="L122"/>
      <c r="M122" s="761" t="s">
        <v>790</v>
      </c>
      <c r="N122" s="761">
        <v>60</v>
      </c>
      <c r="O122" s="761">
        <v>397</v>
      </c>
      <c r="P122" s="761">
        <f t="shared" si="7"/>
        <v>23.82</v>
      </c>
    </row>
    <row r="123" spans="2:16">
      <c r="B123"/>
      <c r="C123"/>
      <c r="D123"/>
      <c r="E123"/>
      <c r="F123"/>
      <c r="G123"/>
      <c r="H123" s="763"/>
      <c r="I123" s="764"/>
      <c r="J123" s="764"/>
      <c r="K123" s="765"/>
      <c r="L123"/>
      <c r="M123" s="761" t="s">
        <v>790</v>
      </c>
      <c r="N123" s="761">
        <v>88</v>
      </c>
      <c r="O123" s="761">
        <v>74</v>
      </c>
      <c r="P123" s="761">
        <f t="shared" si="7"/>
        <v>6.5119999999999996</v>
      </c>
    </row>
    <row r="124" spans="2:16" hidden="1">
      <c r="B124"/>
      <c r="C124"/>
      <c r="D124"/>
      <c r="E124"/>
      <c r="F124"/>
      <c r="G124"/>
      <c r="H124" s="763"/>
      <c r="I124" s="764"/>
      <c r="J124" s="764"/>
      <c r="K124" s="765"/>
      <c r="L124"/>
      <c r="M124" s="761"/>
      <c r="N124" s="761"/>
      <c r="O124" s="761"/>
      <c r="P124" s="761"/>
    </row>
    <row r="125" spans="2:16" hidden="1">
      <c r="B125"/>
      <c r="C125"/>
      <c r="D125"/>
      <c r="E125"/>
      <c r="F125"/>
      <c r="G125"/>
      <c r="H125" s="763"/>
      <c r="I125" s="764"/>
      <c r="J125" s="764"/>
      <c r="K125" s="765"/>
      <c r="L125"/>
      <c r="M125" s="761"/>
      <c r="N125" s="761"/>
      <c r="O125" s="761"/>
      <c r="P125" s="761"/>
    </row>
    <row r="126" spans="2:16" hidden="1">
      <c r="B126"/>
      <c r="C126"/>
      <c r="D126"/>
      <c r="E126"/>
      <c r="F126"/>
      <c r="G126"/>
      <c r="H126" s="763"/>
      <c r="I126" s="764"/>
      <c r="J126" s="764"/>
      <c r="K126" s="765"/>
      <c r="L126"/>
      <c r="M126" s="761"/>
      <c r="N126" s="761"/>
      <c r="O126" s="761"/>
      <c r="P126" s="761"/>
    </row>
    <row r="127" spans="2:16" hidden="1">
      <c r="B127"/>
      <c r="C127"/>
      <c r="D127"/>
      <c r="E127"/>
      <c r="F127"/>
      <c r="G127"/>
      <c r="H127" s="763"/>
      <c r="I127" s="764"/>
      <c r="J127" s="764"/>
      <c r="K127" s="765"/>
      <c r="L127"/>
      <c r="M127" s="761"/>
      <c r="N127" s="761"/>
      <c r="O127" s="761"/>
      <c r="P127" s="761"/>
    </row>
    <row r="128" spans="2:16" hidden="1">
      <c r="B128"/>
      <c r="C128"/>
      <c r="D128"/>
      <c r="E128"/>
      <c r="F128"/>
      <c r="G128"/>
      <c r="H128" s="763"/>
      <c r="I128" s="764"/>
      <c r="J128" s="764"/>
      <c r="K128" s="765"/>
      <c r="L128"/>
      <c r="M128" s="761"/>
      <c r="N128" s="761"/>
      <c r="O128" s="761"/>
      <c r="P128" s="761"/>
    </row>
    <row r="129" spans="2:16" hidden="1">
      <c r="B129"/>
      <c r="C129"/>
      <c r="D129"/>
      <c r="E129"/>
      <c r="F129"/>
      <c r="G129"/>
      <c r="H129" s="763"/>
      <c r="I129" s="764"/>
      <c r="J129" s="764"/>
      <c r="K129" s="765"/>
      <c r="L129"/>
      <c r="M129" s="761"/>
      <c r="N129" s="761"/>
      <c r="O129" s="761"/>
      <c r="P129" s="761"/>
    </row>
    <row r="130" spans="2:16" hidden="1">
      <c r="B130"/>
      <c r="C130"/>
      <c r="D130"/>
      <c r="E130"/>
      <c r="F130"/>
      <c r="G130"/>
      <c r="H130" s="763"/>
      <c r="I130" s="764"/>
      <c r="J130" s="764"/>
      <c r="K130" s="765"/>
      <c r="L130"/>
      <c r="M130" s="761"/>
      <c r="N130" s="761"/>
      <c r="O130" s="761"/>
      <c r="P130" s="761"/>
    </row>
    <row r="131" spans="2:16" hidden="1">
      <c r="B131"/>
      <c r="C131"/>
      <c r="D131"/>
      <c r="E131"/>
      <c r="F131"/>
      <c r="G131"/>
      <c r="H131" s="763"/>
      <c r="I131" s="764"/>
      <c r="J131" s="764"/>
      <c r="K131" s="765"/>
      <c r="L131"/>
      <c r="M131" s="761"/>
      <c r="N131" s="761"/>
      <c r="O131" s="761"/>
      <c r="P131" s="761"/>
    </row>
    <row r="132" spans="2:16">
      <c r="B132"/>
      <c r="C132"/>
      <c r="D132"/>
      <c r="E132"/>
      <c r="F132"/>
      <c r="G132"/>
      <c r="H132" s="763" t="s">
        <v>26</v>
      </c>
      <c r="I132" s="764"/>
      <c r="J132" s="764">
        <f>SUM(J107:J131)</f>
        <v>2965</v>
      </c>
      <c r="K132" s="766">
        <f>SUM(K107:K131)</f>
        <v>467.00200000000001</v>
      </c>
      <c r="L132"/>
      <c r="M132" s="763" t="s">
        <v>26</v>
      </c>
      <c r="N132" s="764"/>
      <c r="O132" s="764">
        <f>SUM(O107:O131)</f>
        <v>3080</v>
      </c>
      <c r="P132" s="766">
        <f>SUM(P107:P131)</f>
        <v>215.68799999999999</v>
      </c>
    </row>
    <row r="133" spans="2:16">
      <c r="B133"/>
      <c r="C133"/>
      <c r="D133"/>
      <c r="E133"/>
      <c r="F133"/>
      <c r="G133"/>
      <c r="H133"/>
      <c r="I133"/>
      <c r="J133"/>
      <c r="K133"/>
      <c r="L133"/>
      <c r="M133"/>
      <c r="N133"/>
      <c r="O133"/>
      <c r="P133"/>
    </row>
    <row r="134" spans="2:16">
      <c r="B134"/>
      <c r="C134"/>
      <c r="D134"/>
      <c r="E134"/>
      <c r="F134"/>
      <c r="G134"/>
      <c r="H134"/>
      <c r="I134"/>
      <c r="J134"/>
      <c r="K134"/>
      <c r="L134"/>
      <c r="M134"/>
      <c r="N134"/>
      <c r="O134"/>
      <c r="P134"/>
    </row>
    <row r="135" spans="2:16" ht="21">
      <c r="B135" s="759" t="s">
        <v>807</v>
      </c>
      <c r="C135"/>
      <c r="D135"/>
      <c r="E135"/>
      <c r="F135"/>
      <c r="G135"/>
      <c r="H135"/>
      <c r="I135"/>
      <c r="J135"/>
      <c r="K135"/>
      <c r="L135"/>
      <c r="M135"/>
      <c r="N135"/>
      <c r="O135"/>
      <c r="P135"/>
    </row>
    <row r="136" spans="2:16">
      <c r="B136"/>
      <c r="C136"/>
      <c r="D136"/>
      <c r="E136"/>
      <c r="F136"/>
      <c r="G136"/>
      <c r="H136"/>
      <c r="I136"/>
      <c r="J136"/>
      <c r="K136"/>
      <c r="L136"/>
      <c r="M136"/>
      <c r="N136"/>
      <c r="O136"/>
      <c r="P136"/>
    </row>
    <row r="137" spans="2:16" ht="21">
      <c r="B137" s="873" t="s">
        <v>808</v>
      </c>
      <c r="C137" s="874"/>
      <c r="D137" s="874"/>
      <c r="E137" s="874"/>
      <c r="F137" s="874"/>
      <c r="G137"/>
      <c r="H137" s="759" t="s">
        <v>809</v>
      </c>
      <c r="I137" s="760"/>
      <c r="J137" s="760"/>
      <c r="K137" s="760"/>
      <c r="L137" s="760"/>
      <c r="M137" s="760"/>
      <c r="N137" s="760"/>
      <c r="O137" s="760"/>
      <c r="P137" s="760"/>
    </row>
    <row r="138" spans="2:16">
      <c r="B138"/>
      <c r="C138"/>
      <c r="D138"/>
      <c r="E138"/>
      <c r="F138"/>
      <c r="G138"/>
      <c r="H138" s="760" t="s">
        <v>690</v>
      </c>
      <c r="I138" s="760"/>
      <c r="J138" s="760"/>
      <c r="K138" s="760"/>
      <c r="L138" s="760"/>
      <c r="M138" s="760" t="s">
        <v>691</v>
      </c>
      <c r="N138" s="760"/>
      <c r="O138" s="760"/>
      <c r="P138" s="760"/>
    </row>
    <row r="139" spans="2:16" ht="43.2">
      <c r="B139" s="870" t="s">
        <v>683</v>
      </c>
      <c r="C139" s="871"/>
      <c r="D139" s="871"/>
      <c r="E139" s="871"/>
      <c r="F139" s="872"/>
      <c r="G139"/>
      <c r="H139" s="769" t="s">
        <v>688</v>
      </c>
      <c r="I139" s="769" t="s">
        <v>723</v>
      </c>
      <c r="J139" s="769" t="s">
        <v>689</v>
      </c>
      <c r="K139" s="769" t="s">
        <v>684</v>
      </c>
      <c r="L139" s="760"/>
      <c r="M139" s="769" t="s">
        <v>688</v>
      </c>
      <c r="N139" s="769" t="s">
        <v>723</v>
      </c>
      <c r="O139" s="769" t="s">
        <v>689</v>
      </c>
      <c r="P139" s="769" t="s">
        <v>684</v>
      </c>
    </row>
    <row r="140" spans="2:16" ht="43.2">
      <c r="B140" s="769" t="s">
        <v>234</v>
      </c>
      <c r="C140" s="769" t="s">
        <v>772</v>
      </c>
      <c r="D140" s="769" t="s">
        <v>685</v>
      </c>
      <c r="E140" s="769" t="s">
        <v>687</v>
      </c>
      <c r="F140" s="769" t="s">
        <v>686</v>
      </c>
      <c r="G140"/>
      <c r="H140" s="769"/>
      <c r="I140" s="769" t="s">
        <v>698</v>
      </c>
      <c r="J140" s="769" t="s">
        <v>699</v>
      </c>
      <c r="K140" s="769" t="s">
        <v>724</v>
      </c>
      <c r="L140" s="760"/>
      <c r="M140" s="769"/>
      <c r="N140" s="769" t="s">
        <v>700</v>
      </c>
      <c r="O140" s="769" t="s">
        <v>701</v>
      </c>
      <c r="P140" s="769" t="s">
        <v>725</v>
      </c>
    </row>
    <row r="141" spans="2:16">
      <c r="B141" s="769"/>
      <c r="C141" s="769" t="s">
        <v>694</v>
      </c>
      <c r="D141" s="769" t="s">
        <v>695</v>
      </c>
      <c r="E141" s="769" t="s">
        <v>696</v>
      </c>
      <c r="F141" s="769" t="s">
        <v>697</v>
      </c>
      <c r="G141"/>
      <c r="H141" s="789" t="s">
        <v>801</v>
      </c>
      <c r="I141" s="788">
        <v>95</v>
      </c>
      <c r="J141" s="788">
        <v>32</v>
      </c>
      <c r="K141" s="761">
        <f t="shared" ref="K141:K144" si="10">J141*I141/1000</f>
        <v>3.04</v>
      </c>
      <c r="L141" s="760"/>
      <c r="M141" s="761" t="s">
        <v>802</v>
      </c>
      <c r="N141" s="761">
        <v>54</v>
      </c>
      <c r="O141" s="761">
        <v>498</v>
      </c>
      <c r="P141" s="761">
        <f t="shared" ref="P141:P144" si="11">O141*N141/1000</f>
        <v>26.891999999999999</v>
      </c>
    </row>
    <row r="142" spans="2:16">
      <c r="B142" s="786" t="s">
        <v>810</v>
      </c>
      <c r="C142" s="750">
        <f>K166</f>
        <v>88.52000000000001</v>
      </c>
      <c r="D142" s="787">
        <f>K166-P166</f>
        <v>52.426000000000009</v>
      </c>
      <c r="E142" s="790">
        <v>0.8296593186372746</v>
      </c>
      <c r="F142" s="752">
        <f>E142*D142</f>
        <v>43.495719438877764</v>
      </c>
      <c r="G142"/>
      <c r="H142" s="789" t="s">
        <v>801</v>
      </c>
      <c r="I142" s="788">
        <v>130</v>
      </c>
      <c r="J142" s="788">
        <v>448</v>
      </c>
      <c r="K142" s="761">
        <f t="shared" si="10"/>
        <v>58.24</v>
      </c>
      <c r="L142" s="760"/>
      <c r="M142" s="761" t="s">
        <v>802</v>
      </c>
      <c r="N142" s="761">
        <v>80</v>
      </c>
      <c r="O142" s="761">
        <v>71</v>
      </c>
      <c r="P142" s="761">
        <f t="shared" si="11"/>
        <v>5.68</v>
      </c>
    </row>
    <row r="143" spans="2:16">
      <c r="B143" s="742" t="s">
        <v>779</v>
      </c>
      <c r="C143" s="741"/>
      <c r="D143" s="741"/>
      <c r="E143" s="741"/>
      <c r="F143" s="762">
        <f>F142*12</f>
        <v>521.94863326653319</v>
      </c>
      <c r="G143"/>
      <c r="H143" s="789" t="s">
        <v>801</v>
      </c>
      <c r="I143" s="788">
        <v>190</v>
      </c>
      <c r="J143" s="788">
        <v>92</v>
      </c>
      <c r="K143" s="761">
        <f t="shared" si="10"/>
        <v>17.48</v>
      </c>
      <c r="L143" s="760"/>
      <c r="M143" s="761" t="s">
        <v>802</v>
      </c>
      <c r="N143" s="761">
        <v>102</v>
      </c>
      <c r="O143" s="761">
        <v>16</v>
      </c>
      <c r="P143" s="761">
        <f t="shared" si="11"/>
        <v>1.6319999999999999</v>
      </c>
    </row>
    <row r="144" spans="2:16">
      <c r="B144" s="742" t="s">
        <v>780</v>
      </c>
      <c r="C144" s="741"/>
      <c r="D144" s="741"/>
      <c r="E144" s="741"/>
      <c r="F144" s="762">
        <f>F143</f>
        <v>521.94863326653319</v>
      </c>
      <c r="G144"/>
      <c r="H144" s="789" t="s">
        <v>801</v>
      </c>
      <c r="I144" s="788">
        <v>305</v>
      </c>
      <c r="J144" s="788">
        <v>32</v>
      </c>
      <c r="K144" s="761">
        <f t="shared" si="10"/>
        <v>9.76</v>
      </c>
      <c r="L144" s="760"/>
      <c r="M144" s="761" t="s">
        <v>802</v>
      </c>
      <c r="N144" s="761">
        <v>135</v>
      </c>
      <c r="O144" s="761">
        <v>14</v>
      </c>
      <c r="P144" s="761">
        <f t="shared" si="11"/>
        <v>1.89</v>
      </c>
    </row>
    <row r="145" spans="2:16">
      <c r="B145"/>
      <c r="C145"/>
      <c r="D145"/>
      <c r="E145"/>
      <c r="F145"/>
      <c r="G145"/>
      <c r="H145" s="761"/>
      <c r="I145" s="761"/>
      <c r="J145" s="761"/>
      <c r="K145" s="761"/>
      <c r="L145" s="760"/>
      <c r="M145" s="761"/>
      <c r="N145" s="761"/>
      <c r="O145" s="761"/>
      <c r="P145" s="761"/>
    </row>
    <row r="146" spans="2:16" hidden="1">
      <c r="B146"/>
      <c r="C146"/>
      <c r="D146"/>
      <c r="E146"/>
      <c r="F146"/>
      <c r="G146"/>
      <c r="H146" s="761"/>
      <c r="I146" s="761"/>
      <c r="J146" s="761"/>
      <c r="K146" s="761"/>
      <c r="L146" s="760"/>
      <c r="M146" s="761"/>
      <c r="N146" s="761"/>
      <c r="O146" s="761"/>
      <c r="P146" s="761"/>
    </row>
    <row r="147" spans="2:16" hidden="1">
      <c r="B147"/>
      <c r="C147"/>
      <c r="D147"/>
      <c r="E147"/>
      <c r="F147"/>
      <c r="G147"/>
      <c r="H147" s="761"/>
      <c r="I147" s="761"/>
      <c r="J147" s="761"/>
      <c r="K147" s="761"/>
      <c r="L147" s="760"/>
      <c r="M147" s="761"/>
      <c r="N147" s="761"/>
      <c r="O147" s="761"/>
      <c r="P147" s="761"/>
    </row>
    <row r="148" spans="2:16" hidden="1">
      <c r="B148"/>
      <c r="C148"/>
      <c r="D148"/>
      <c r="E148"/>
      <c r="F148"/>
      <c r="G148"/>
      <c r="H148" s="761"/>
      <c r="I148" s="788"/>
      <c r="J148" s="788"/>
      <c r="K148" s="761"/>
      <c r="L148"/>
      <c r="M148" s="761"/>
      <c r="N148" s="761"/>
      <c r="O148" s="761"/>
      <c r="P148" s="761"/>
    </row>
    <row r="149" spans="2:16" hidden="1">
      <c r="B149"/>
      <c r="C149"/>
      <c r="D149"/>
      <c r="E149"/>
      <c r="F149"/>
      <c r="G149"/>
      <c r="H149" s="789"/>
      <c r="I149" s="788"/>
      <c r="J149" s="788"/>
      <c r="K149" s="761"/>
      <c r="L149"/>
      <c r="M149" s="761"/>
      <c r="N149" s="761"/>
      <c r="O149" s="761"/>
      <c r="P149" s="761"/>
    </row>
    <row r="150" spans="2:16" hidden="1">
      <c r="B150"/>
      <c r="C150"/>
      <c r="D150"/>
      <c r="E150"/>
      <c r="F150"/>
      <c r="G150"/>
      <c r="H150" s="789"/>
      <c r="I150" s="788"/>
      <c r="J150" s="788"/>
      <c r="K150" s="761"/>
      <c r="L150"/>
      <c r="M150" s="761"/>
      <c r="N150" s="761"/>
      <c r="O150" s="761"/>
      <c r="P150" s="761"/>
    </row>
    <row r="151" spans="2:16" hidden="1">
      <c r="B151"/>
      <c r="C151"/>
      <c r="D151"/>
      <c r="E151"/>
      <c r="F151"/>
      <c r="G151"/>
      <c r="H151" s="789"/>
      <c r="I151" s="788"/>
      <c r="J151" s="788"/>
      <c r="K151" s="761"/>
      <c r="L151"/>
      <c r="M151" s="761"/>
      <c r="N151" s="761"/>
      <c r="O151" s="761"/>
      <c r="P151" s="761"/>
    </row>
    <row r="152" spans="2:16" hidden="1">
      <c r="B152"/>
      <c r="C152"/>
      <c r="D152"/>
      <c r="E152"/>
      <c r="F152"/>
      <c r="G152"/>
      <c r="H152" s="789"/>
      <c r="I152" s="788"/>
      <c r="J152" s="788"/>
      <c r="K152" s="761"/>
      <c r="L152"/>
      <c r="M152" s="761"/>
      <c r="N152" s="761"/>
      <c r="O152" s="761"/>
      <c r="P152" s="761"/>
    </row>
    <row r="153" spans="2:16" hidden="1">
      <c r="B153"/>
      <c r="C153"/>
      <c r="D153"/>
      <c r="E153"/>
      <c r="F153"/>
      <c r="G153"/>
      <c r="H153" s="789"/>
      <c r="I153" s="788"/>
      <c r="J153" s="788"/>
      <c r="K153" s="761"/>
      <c r="L153"/>
      <c r="M153" s="761"/>
      <c r="N153" s="761"/>
      <c r="O153" s="761"/>
      <c r="P153" s="761"/>
    </row>
    <row r="154" spans="2:16" hidden="1">
      <c r="B154"/>
      <c r="C154"/>
      <c r="D154"/>
      <c r="E154"/>
      <c r="F154"/>
      <c r="G154"/>
      <c r="H154" s="789"/>
      <c r="I154" s="788"/>
      <c r="J154" s="788"/>
      <c r="K154" s="761"/>
      <c r="L154"/>
      <c r="M154" s="761"/>
      <c r="N154" s="761"/>
      <c r="O154" s="761"/>
      <c r="P154" s="761"/>
    </row>
    <row r="155" spans="2:16" hidden="1">
      <c r="B155"/>
      <c r="C155"/>
      <c r="D155"/>
      <c r="E155"/>
      <c r="F155"/>
      <c r="G155"/>
      <c r="H155" s="789"/>
      <c r="I155" s="788"/>
      <c r="J155" s="788"/>
      <c r="K155" s="761"/>
      <c r="L155"/>
      <c r="M155" s="761"/>
      <c r="N155" s="761"/>
      <c r="O155" s="761"/>
      <c r="P155" s="761"/>
    </row>
    <row r="156" spans="2:16" hidden="1">
      <c r="B156"/>
      <c r="C156"/>
      <c r="D156"/>
      <c r="E156"/>
      <c r="F156"/>
      <c r="G156"/>
      <c r="H156" s="789"/>
      <c r="I156" s="788"/>
      <c r="J156" s="788"/>
      <c r="K156" s="761"/>
      <c r="L156"/>
      <c r="M156" s="761"/>
      <c r="N156" s="761"/>
      <c r="O156" s="761"/>
      <c r="P156" s="761"/>
    </row>
    <row r="157" spans="2:16" hidden="1">
      <c r="B157"/>
      <c r="C157"/>
      <c r="D157"/>
      <c r="E157"/>
      <c r="F157"/>
      <c r="G157"/>
      <c r="H157" s="763"/>
      <c r="I157" s="764"/>
      <c r="J157" s="764"/>
      <c r="K157" s="765"/>
      <c r="L157"/>
      <c r="M157" s="761"/>
      <c r="N157" s="761"/>
      <c r="O157" s="761"/>
      <c r="P157" s="761"/>
    </row>
    <row r="158" spans="2:16" hidden="1">
      <c r="B158"/>
      <c r="C158"/>
      <c r="D158"/>
      <c r="E158"/>
      <c r="F158"/>
      <c r="G158"/>
      <c r="H158" s="763"/>
      <c r="I158" s="764"/>
      <c r="J158" s="764"/>
      <c r="K158" s="765"/>
      <c r="L158"/>
      <c r="M158" s="761"/>
      <c r="N158" s="761"/>
      <c r="O158" s="761"/>
      <c r="P158" s="761"/>
    </row>
    <row r="159" spans="2:16" hidden="1">
      <c r="B159"/>
      <c r="C159"/>
      <c r="D159"/>
      <c r="E159"/>
      <c r="F159"/>
      <c r="G159"/>
      <c r="H159" s="763"/>
      <c r="I159" s="764"/>
      <c r="J159" s="764"/>
      <c r="K159" s="765"/>
      <c r="L159"/>
      <c r="M159" s="761"/>
      <c r="N159" s="761"/>
      <c r="O159" s="761"/>
      <c r="P159" s="761"/>
    </row>
    <row r="160" spans="2:16" hidden="1">
      <c r="B160"/>
      <c r="C160"/>
      <c r="D160"/>
      <c r="E160"/>
      <c r="F160"/>
      <c r="G160"/>
      <c r="H160" s="763"/>
      <c r="I160" s="764"/>
      <c r="J160" s="764"/>
      <c r="K160" s="765"/>
      <c r="L160"/>
      <c r="M160" s="761"/>
      <c r="N160" s="761"/>
      <c r="O160" s="761"/>
      <c r="P160" s="761"/>
    </row>
    <row r="161" spans="2:16" hidden="1">
      <c r="B161"/>
      <c r="C161"/>
      <c r="D161"/>
      <c r="E161"/>
      <c r="F161"/>
      <c r="G161"/>
      <c r="H161" s="763"/>
      <c r="I161" s="764"/>
      <c r="J161" s="764"/>
      <c r="K161" s="765"/>
      <c r="L161"/>
      <c r="M161" s="761"/>
      <c r="N161" s="761"/>
      <c r="O161" s="761"/>
      <c r="P161" s="761"/>
    </row>
    <row r="162" spans="2:16" hidden="1">
      <c r="B162"/>
      <c r="C162"/>
      <c r="D162"/>
      <c r="E162"/>
      <c r="F162"/>
      <c r="G162"/>
      <c r="H162" s="763"/>
      <c r="I162" s="764"/>
      <c r="J162" s="764"/>
      <c r="K162" s="765"/>
      <c r="L162"/>
      <c r="M162" s="761"/>
      <c r="N162" s="761"/>
      <c r="O162" s="761"/>
      <c r="P162" s="761"/>
    </row>
    <row r="163" spans="2:16" hidden="1">
      <c r="B163"/>
      <c r="C163"/>
      <c r="D163"/>
      <c r="E163"/>
      <c r="F163"/>
      <c r="G163"/>
      <c r="H163" s="763"/>
      <c r="I163" s="764"/>
      <c r="J163" s="764"/>
      <c r="K163" s="765"/>
      <c r="L163"/>
      <c r="M163" s="761"/>
      <c r="N163" s="761"/>
      <c r="O163" s="761"/>
      <c r="P163" s="761"/>
    </row>
    <row r="164" spans="2:16" hidden="1">
      <c r="B164"/>
      <c r="C164"/>
      <c r="D164"/>
      <c r="E164"/>
      <c r="F164"/>
      <c r="G164"/>
      <c r="H164" s="763"/>
      <c r="I164" s="764"/>
      <c r="J164" s="764"/>
      <c r="K164" s="765"/>
      <c r="L164"/>
      <c r="M164" s="761"/>
      <c r="N164" s="761"/>
      <c r="O164" s="761"/>
      <c r="P164" s="761"/>
    </row>
    <row r="165" spans="2:16" hidden="1">
      <c r="B165"/>
      <c r="C165"/>
      <c r="D165"/>
      <c r="E165"/>
      <c r="F165"/>
      <c r="G165"/>
      <c r="H165" s="763"/>
      <c r="I165" s="764"/>
      <c r="J165" s="764"/>
      <c r="K165" s="765"/>
      <c r="L165"/>
      <c r="M165" s="761"/>
      <c r="N165" s="761"/>
      <c r="O165" s="761"/>
      <c r="P165" s="761"/>
    </row>
    <row r="166" spans="2:16">
      <c r="B166"/>
      <c r="C166"/>
      <c r="D166"/>
      <c r="E166"/>
      <c r="F166"/>
      <c r="G166"/>
      <c r="H166" s="763" t="s">
        <v>26</v>
      </c>
      <c r="I166" s="764"/>
      <c r="J166" s="764">
        <f>SUM(J141:J165)</f>
        <v>604</v>
      </c>
      <c r="K166" s="766">
        <f>SUM(K141:K165)</f>
        <v>88.52000000000001</v>
      </c>
      <c r="L166"/>
      <c r="M166" s="763" t="s">
        <v>26</v>
      </c>
      <c r="N166" s="764"/>
      <c r="O166" s="764">
        <f>SUM(O141:O165)</f>
        <v>599</v>
      </c>
      <c r="P166" s="766">
        <f>SUM(P141:P165)</f>
        <v>36.094000000000001</v>
      </c>
    </row>
    <row r="167" spans="2:16">
      <c r="B167"/>
      <c r="C167"/>
      <c r="D167"/>
      <c r="E167"/>
      <c r="F167"/>
      <c r="G167"/>
      <c r="H167"/>
      <c r="I167"/>
      <c r="J167"/>
      <c r="K167"/>
      <c r="L167"/>
      <c r="M167"/>
      <c r="N167"/>
      <c r="O167"/>
      <c r="P167"/>
    </row>
    <row r="168" spans="2:16">
      <c r="B168"/>
      <c r="C168"/>
      <c r="D168"/>
      <c r="E168"/>
      <c r="F168"/>
      <c r="G168"/>
      <c r="H168"/>
      <c r="I168"/>
      <c r="J168"/>
      <c r="K168"/>
      <c r="L168"/>
      <c r="M168"/>
      <c r="N168"/>
      <c r="O168"/>
      <c r="P168"/>
    </row>
    <row r="169" spans="2:16">
      <c r="B169" s="12" t="s">
        <v>818</v>
      </c>
      <c r="C169" t="s">
        <v>817</v>
      </c>
      <c r="D169"/>
      <c r="E169"/>
      <c r="F169"/>
      <c r="G169"/>
      <c r="H169"/>
      <c r="I169"/>
      <c r="J169"/>
      <c r="K169"/>
      <c r="L169"/>
      <c r="M169"/>
      <c r="N169"/>
      <c r="O169"/>
      <c r="P169"/>
    </row>
    <row r="170" spans="2:16">
      <c r="B170"/>
      <c r="C170" t="s">
        <v>820</v>
      </c>
    </row>
    <row r="171" spans="2:16">
      <c r="C171" t="s">
        <v>823</v>
      </c>
    </row>
    <row r="173" spans="2:16" ht="21">
      <c r="B173" s="743" t="s">
        <v>812</v>
      </c>
    </row>
    <row r="175" spans="2:16" ht="21">
      <c r="B175" s="743" t="s">
        <v>803</v>
      </c>
      <c r="C175" s="758"/>
      <c r="D175" s="758"/>
      <c r="E175" s="758"/>
      <c r="F175" s="758"/>
      <c r="G175" s="758"/>
      <c r="H175" s="759" t="s">
        <v>804</v>
      </c>
      <c r="I175" s="760"/>
      <c r="J175" s="760"/>
      <c r="K175" s="760"/>
      <c r="L175" s="760"/>
      <c r="M175" s="760"/>
      <c r="N175" s="760"/>
      <c r="O175" s="760"/>
      <c r="P175" s="760"/>
    </row>
    <row r="176" spans="2:16" ht="18.600000000000001" customHeight="1">
      <c r="B176" s="758"/>
      <c r="C176" s="758"/>
      <c r="D176" s="758"/>
      <c r="E176" s="758"/>
      <c r="F176" s="758"/>
      <c r="G176" s="758"/>
      <c r="H176" s="760" t="s">
        <v>690</v>
      </c>
      <c r="I176" s="760"/>
      <c r="J176" s="760"/>
      <c r="K176" s="760"/>
      <c r="L176" s="760"/>
      <c r="M176" s="760" t="s">
        <v>691</v>
      </c>
      <c r="N176" s="760"/>
      <c r="O176" s="760"/>
      <c r="P176" s="760"/>
    </row>
    <row r="177" spans="2:16" ht="43.2">
      <c r="B177" s="870" t="s">
        <v>683</v>
      </c>
      <c r="C177" s="871"/>
      <c r="D177" s="871"/>
      <c r="E177" s="871"/>
      <c r="F177" s="872"/>
      <c r="G177" s="758"/>
      <c r="H177" s="769" t="s">
        <v>688</v>
      </c>
      <c r="I177" s="769" t="s">
        <v>723</v>
      </c>
      <c r="J177" s="769" t="s">
        <v>689</v>
      </c>
      <c r="K177" s="769" t="s">
        <v>684</v>
      </c>
      <c r="L177" s="760"/>
      <c r="M177" s="769" t="s">
        <v>688</v>
      </c>
      <c r="N177" s="769" t="s">
        <v>723</v>
      </c>
      <c r="O177" s="769" t="s">
        <v>689</v>
      </c>
      <c r="P177" s="769" t="s">
        <v>684</v>
      </c>
    </row>
    <row r="178" spans="2:16" ht="43.2">
      <c r="B178" s="769" t="s">
        <v>62</v>
      </c>
      <c r="C178" s="769" t="s">
        <v>684</v>
      </c>
      <c r="D178" s="769" t="s">
        <v>821</v>
      </c>
      <c r="E178" s="769" t="s">
        <v>687</v>
      </c>
      <c r="F178" s="769" t="s">
        <v>686</v>
      </c>
      <c r="G178" s="758"/>
      <c r="H178" s="769"/>
      <c r="I178" s="769" t="s">
        <v>698</v>
      </c>
      <c r="J178" s="769" t="s">
        <v>699</v>
      </c>
      <c r="K178" s="769" t="s">
        <v>724</v>
      </c>
      <c r="L178" s="760"/>
      <c r="M178" s="769"/>
      <c r="N178" s="769" t="s">
        <v>700</v>
      </c>
      <c r="O178" s="769" t="s">
        <v>701</v>
      </c>
      <c r="P178" s="769" t="s">
        <v>725</v>
      </c>
    </row>
    <row r="179" spans="2:16" ht="15.6" customHeight="1">
      <c r="B179" s="769"/>
      <c r="C179" s="769" t="s">
        <v>694</v>
      </c>
      <c r="D179" s="769" t="s">
        <v>695</v>
      </c>
      <c r="E179" s="769" t="s">
        <v>696</v>
      </c>
      <c r="F179" s="769" t="s">
        <v>697</v>
      </c>
      <c r="G179" s="758"/>
      <c r="H179" s="761" t="s">
        <v>726</v>
      </c>
      <c r="I179" s="761">
        <v>70</v>
      </c>
      <c r="J179" s="761">
        <v>243</v>
      </c>
      <c r="K179" s="761">
        <f>I179*J179/1000</f>
        <v>17.010000000000002</v>
      </c>
      <c r="L179" s="760"/>
      <c r="M179" s="761" t="s">
        <v>727</v>
      </c>
      <c r="N179" s="761">
        <v>38</v>
      </c>
      <c r="O179" s="761">
        <v>243</v>
      </c>
      <c r="P179" s="761">
        <f>N179*O179/1000</f>
        <v>9.234</v>
      </c>
    </row>
    <row r="180" spans="2:16" ht="15.6" customHeight="1">
      <c r="B180" s="742">
        <v>43101</v>
      </c>
      <c r="C180" s="750"/>
      <c r="D180" s="746"/>
      <c r="E180" s="741"/>
      <c r="F180" s="741"/>
      <c r="G180" s="758"/>
      <c r="H180" s="761"/>
      <c r="I180" s="761"/>
      <c r="J180" s="761"/>
      <c r="K180" s="761"/>
      <c r="L180" s="760"/>
      <c r="M180" s="761"/>
      <c r="N180" s="761"/>
      <c r="O180" s="761"/>
      <c r="P180" s="761"/>
    </row>
    <row r="181" spans="2:16" ht="15.6" customHeight="1">
      <c r="B181" s="742">
        <v>43132</v>
      </c>
      <c r="C181" s="751"/>
      <c r="D181" s="747"/>
      <c r="E181" s="741"/>
      <c r="F181" s="762">
        <f>D181*E181</f>
        <v>0</v>
      </c>
      <c r="G181" s="758"/>
      <c r="H181" s="763" t="s">
        <v>26</v>
      </c>
      <c r="I181" s="764"/>
      <c r="J181" s="764"/>
      <c r="K181" s="765">
        <f>SUM(K179:K180)</f>
        <v>17.010000000000002</v>
      </c>
      <c r="L181" s="760"/>
      <c r="M181" s="763" t="s">
        <v>26</v>
      </c>
      <c r="N181" s="764"/>
      <c r="O181" s="764"/>
      <c r="P181" s="766">
        <f>SUM(P179:P180)</f>
        <v>9.234</v>
      </c>
    </row>
    <row r="182" spans="2:16" ht="15.6" customHeight="1">
      <c r="B182" s="742">
        <v>43160</v>
      </c>
      <c r="C182" s="752">
        <f>K181+K192+K204+K213</f>
        <v>40.339999999999996</v>
      </c>
      <c r="D182" s="747"/>
      <c r="E182" s="741"/>
      <c r="F182" s="762">
        <f t="shared" ref="F182:F191" si="12">D182*E182</f>
        <v>0</v>
      </c>
      <c r="G182" s="758"/>
      <c r="H182" s="758"/>
      <c r="I182" s="758"/>
      <c r="J182" s="758"/>
      <c r="K182" s="758"/>
      <c r="L182" s="758"/>
      <c r="M182" s="758"/>
      <c r="N182" s="758"/>
      <c r="O182" s="758"/>
      <c r="P182" s="758"/>
    </row>
    <row r="183" spans="2:16" ht="15.6" customHeight="1">
      <c r="B183" s="742">
        <v>43191</v>
      </c>
      <c r="C183" s="752">
        <f>P181+K192+K204+K213</f>
        <v>32.563999999999993</v>
      </c>
      <c r="D183" s="747">
        <f>C182-C183+D182</f>
        <v>7.7760000000000034</v>
      </c>
      <c r="E183" s="790">
        <v>0.86599999999999999</v>
      </c>
      <c r="F183" s="762">
        <f t="shared" si="12"/>
        <v>6.7340160000000031</v>
      </c>
      <c r="G183" s="758"/>
      <c r="H183" s="759" t="s">
        <v>805</v>
      </c>
      <c r="I183" s="760"/>
      <c r="J183" s="760"/>
      <c r="K183" s="760"/>
      <c r="L183" s="760"/>
      <c r="M183" s="760"/>
      <c r="N183" s="760"/>
      <c r="O183" s="760"/>
      <c r="P183" s="760"/>
    </row>
    <row r="184" spans="2:16" ht="15.6" customHeight="1">
      <c r="B184" s="742">
        <v>43221</v>
      </c>
      <c r="C184" s="752">
        <f>P181+P192+K204+K213</f>
        <v>24.000000000000004</v>
      </c>
      <c r="D184" s="747">
        <f t="shared" ref="D184:D191" si="13">C183-C184+D183</f>
        <v>16.339999999999993</v>
      </c>
      <c r="E184" s="790">
        <f>E183</f>
        <v>0.86599999999999999</v>
      </c>
      <c r="F184" s="762">
        <f t="shared" si="12"/>
        <v>14.150439999999994</v>
      </c>
      <c r="G184" s="758"/>
      <c r="H184" s="760" t="s">
        <v>690</v>
      </c>
      <c r="I184" s="760"/>
      <c r="J184" s="760"/>
      <c r="K184" s="760"/>
      <c r="L184" s="760"/>
      <c r="M184" s="760" t="s">
        <v>691</v>
      </c>
      <c r="N184" s="760"/>
      <c r="O184" s="760"/>
      <c r="P184" s="760"/>
    </row>
    <row r="185" spans="2:16" ht="15.6" customHeight="1">
      <c r="B185" s="742">
        <v>43252</v>
      </c>
      <c r="C185" s="752">
        <f>P181+P192+P204+K213</f>
        <v>23.050000000000004</v>
      </c>
      <c r="D185" s="747">
        <f t="shared" si="13"/>
        <v>17.289999999999992</v>
      </c>
      <c r="E185" s="790">
        <f t="shared" ref="E185:E191" si="14">E184</f>
        <v>0.86599999999999999</v>
      </c>
      <c r="F185" s="762">
        <f t="shared" si="12"/>
        <v>14.973139999999994</v>
      </c>
      <c r="G185" s="758"/>
      <c r="H185" s="769" t="s">
        <v>688</v>
      </c>
      <c r="I185" s="769" t="s">
        <v>723</v>
      </c>
      <c r="J185" s="769" t="s">
        <v>689</v>
      </c>
      <c r="K185" s="769" t="s">
        <v>684</v>
      </c>
      <c r="L185" s="760"/>
      <c r="M185" s="769" t="s">
        <v>688</v>
      </c>
      <c r="N185" s="769" t="s">
        <v>723</v>
      </c>
      <c r="O185" s="769" t="s">
        <v>689</v>
      </c>
      <c r="P185" s="769" t="s">
        <v>684</v>
      </c>
    </row>
    <row r="186" spans="2:16" ht="15.6" customHeight="1">
      <c r="B186" s="742">
        <v>43282</v>
      </c>
      <c r="C186" s="752">
        <f>P181+P192+P204+P213</f>
        <v>21.490000000000002</v>
      </c>
      <c r="D186" s="747">
        <f t="shared" si="13"/>
        <v>18.849999999999994</v>
      </c>
      <c r="E186" s="790">
        <f t="shared" si="14"/>
        <v>0.86599999999999999</v>
      </c>
      <c r="F186" s="762">
        <f t="shared" si="12"/>
        <v>16.324099999999994</v>
      </c>
      <c r="G186" s="758"/>
      <c r="H186" s="769"/>
      <c r="I186" s="769" t="s">
        <v>698</v>
      </c>
      <c r="J186" s="769" t="s">
        <v>699</v>
      </c>
      <c r="K186" s="769" t="s">
        <v>724</v>
      </c>
      <c r="L186" s="760"/>
      <c r="M186" s="769"/>
      <c r="N186" s="769" t="s">
        <v>700</v>
      </c>
      <c r="O186" s="769" t="s">
        <v>701</v>
      </c>
      <c r="P186" s="769" t="s">
        <v>725</v>
      </c>
    </row>
    <row r="187" spans="2:16" ht="15.6" customHeight="1">
      <c r="B187" s="742">
        <v>43313</v>
      </c>
      <c r="C187" s="752">
        <f>C186</f>
        <v>21.490000000000002</v>
      </c>
      <c r="D187" s="747">
        <f t="shared" si="13"/>
        <v>18.849999999999994</v>
      </c>
      <c r="E187" s="790">
        <f t="shared" si="14"/>
        <v>0.86599999999999999</v>
      </c>
      <c r="F187" s="762">
        <f t="shared" si="12"/>
        <v>16.324099999999994</v>
      </c>
      <c r="G187" s="758"/>
      <c r="H187" s="761" t="s">
        <v>726</v>
      </c>
      <c r="I187" s="761">
        <v>70</v>
      </c>
      <c r="J187" s="761">
        <v>55</v>
      </c>
      <c r="K187" s="761">
        <f>I187*J187/1000</f>
        <v>3.85</v>
      </c>
      <c r="L187" s="760"/>
      <c r="M187" s="761" t="s">
        <v>728</v>
      </c>
      <c r="N187" s="761">
        <v>60</v>
      </c>
      <c r="O187" s="761">
        <v>8</v>
      </c>
      <c r="P187" s="761">
        <f>N187*O187/1000</f>
        <v>0.48</v>
      </c>
    </row>
    <row r="188" spans="2:16" ht="15.6" customHeight="1">
      <c r="B188" s="742">
        <v>43344</v>
      </c>
      <c r="C188" s="752">
        <f t="shared" ref="C188:C191" si="15">C187</f>
        <v>21.490000000000002</v>
      </c>
      <c r="D188" s="747">
        <f t="shared" si="13"/>
        <v>18.849999999999994</v>
      </c>
      <c r="E188" s="790">
        <f t="shared" si="14"/>
        <v>0.86599999999999999</v>
      </c>
      <c r="F188" s="762">
        <f t="shared" si="12"/>
        <v>16.324099999999994</v>
      </c>
      <c r="G188" s="758"/>
      <c r="H188" s="761" t="s">
        <v>726</v>
      </c>
      <c r="I188" s="761">
        <v>100</v>
      </c>
      <c r="J188" s="761">
        <v>86</v>
      </c>
      <c r="K188" s="761">
        <f>I188*J188/1000</f>
        <v>8.6</v>
      </c>
      <c r="L188" s="760"/>
      <c r="M188" s="761" t="s">
        <v>727</v>
      </c>
      <c r="N188" s="761">
        <v>38</v>
      </c>
      <c r="O188" s="761">
        <v>54</v>
      </c>
      <c r="P188" s="761">
        <f>N188*O188/1000</f>
        <v>2.052</v>
      </c>
    </row>
    <row r="189" spans="2:16" ht="15.6" customHeight="1">
      <c r="B189" s="742">
        <v>43374</v>
      </c>
      <c r="C189" s="752">
        <f t="shared" si="15"/>
        <v>21.490000000000002</v>
      </c>
      <c r="D189" s="747">
        <f t="shared" si="13"/>
        <v>18.849999999999994</v>
      </c>
      <c r="E189" s="790">
        <f t="shared" si="14"/>
        <v>0.86599999999999999</v>
      </c>
      <c r="F189" s="762">
        <f t="shared" si="12"/>
        <v>16.324099999999994</v>
      </c>
      <c r="G189" s="758"/>
      <c r="H189" s="761" t="s">
        <v>726</v>
      </c>
      <c r="I189" s="761">
        <v>150</v>
      </c>
      <c r="J189" s="761">
        <v>29</v>
      </c>
      <c r="K189" s="761">
        <f>I189*J189/1000</f>
        <v>4.3499999999999996</v>
      </c>
      <c r="L189" s="760"/>
      <c r="M189" s="761" t="s">
        <v>727</v>
      </c>
      <c r="N189" s="761">
        <v>54</v>
      </c>
      <c r="O189" s="761">
        <v>116</v>
      </c>
      <c r="P189" s="761">
        <f>N189*O189/1000</f>
        <v>6.2640000000000002</v>
      </c>
    </row>
    <row r="190" spans="2:16" ht="15.6" customHeight="1">
      <c r="B190" s="742">
        <v>43405</v>
      </c>
      <c r="C190" s="752">
        <f t="shared" si="15"/>
        <v>21.490000000000002</v>
      </c>
      <c r="D190" s="747">
        <f t="shared" si="13"/>
        <v>18.849999999999994</v>
      </c>
      <c r="E190" s="790">
        <f t="shared" si="14"/>
        <v>0.86599999999999999</v>
      </c>
      <c r="F190" s="762">
        <f t="shared" si="12"/>
        <v>16.324099999999994</v>
      </c>
      <c r="G190" s="758"/>
      <c r="H190" s="761" t="s">
        <v>729</v>
      </c>
      <c r="I190" s="761">
        <v>70</v>
      </c>
      <c r="J190" s="761">
        <v>8</v>
      </c>
      <c r="K190" s="761">
        <f>I190*J190/1000</f>
        <v>0.56000000000000005</v>
      </c>
      <c r="L190" s="760"/>
      <c r="M190" s="761"/>
      <c r="N190" s="761"/>
      <c r="O190" s="761"/>
      <c r="P190" s="761"/>
    </row>
    <row r="191" spans="2:16" ht="16.350000000000001" customHeight="1">
      <c r="B191" s="742">
        <v>43435</v>
      </c>
      <c r="C191" s="752">
        <f t="shared" si="15"/>
        <v>21.490000000000002</v>
      </c>
      <c r="D191" s="747">
        <f t="shared" si="13"/>
        <v>18.849999999999994</v>
      </c>
      <c r="E191" s="790">
        <f t="shared" si="14"/>
        <v>0.86599999999999999</v>
      </c>
      <c r="F191" s="762">
        <f t="shared" si="12"/>
        <v>16.324099999999994</v>
      </c>
      <c r="G191" s="758"/>
      <c r="H191" s="761"/>
      <c r="I191" s="761"/>
      <c r="J191" s="761"/>
      <c r="K191" s="761"/>
      <c r="L191" s="760"/>
      <c r="M191" s="761"/>
      <c r="N191" s="761"/>
      <c r="O191" s="761"/>
      <c r="P191" s="761"/>
    </row>
    <row r="192" spans="2:16">
      <c r="B192" s="748" t="s">
        <v>26</v>
      </c>
      <c r="C192" s="749"/>
      <c r="D192" s="749"/>
      <c r="E192" s="749"/>
      <c r="F192" s="767">
        <f>SUM(F181:F191)</f>
        <v>133.80219599999992</v>
      </c>
      <c r="G192" s="758"/>
      <c r="H192" s="763" t="s">
        <v>26</v>
      </c>
      <c r="I192" s="764"/>
      <c r="J192" s="764"/>
      <c r="K192" s="765">
        <f>SUM(K187:K191)</f>
        <v>17.359999999999996</v>
      </c>
      <c r="L192" s="760"/>
      <c r="M192" s="763" t="s">
        <v>26</v>
      </c>
      <c r="N192" s="764"/>
      <c r="O192" s="764"/>
      <c r="P192" s="766">
        <f>SUM(P187:P191)</f>
        <v>8.7959999999999994</v>
      </c>
    </row>
    <row r="193" spans="2:16">
      <c r="B193" s="742" t="s">
        <v>720</v>
      </c>
      <c r="C193" s="741"/>
      <c r="D193" s="741"/>
      <c r="E193" s="741"/>
      <c r="F193" s="752">
        <f>F191*12</f>
        <v>195.88919999999993</v>
      </c>
      <c r="G193" s="758"/>
      <c r="H193" s="758"/>
      <c r="I193" s="758"/>
      <c r="J193" s="758"/>
      <c r="K193" s="758"/>
      <c r="L193" s="758"/>
      <c r="M193" s="758"/>
      <c r="N193" s="758"/>
      <c r="O193" s="758"/>
      <c r="P193" s="758"/>
    </row>
    <row r="194" spans="2:16" ht="21">
      <c r="B194" s="742" t="s">
        <v>721</v>
      </c>
      <c r="C194" s="741"/>
      <c r="D194" s="741"/>
      <c r="E194" s="741"/>
      <c r="F194" s="752">
        <f>F193</f>
        <v>195.88919999999993</v>
      </c>
      <c r="G194" s="758"/>
      <c r="H194" s="759" t="s">
        <v>806</v>
      </c>
      <c r="I194" s="760"/>
      <c r="J194" s="760"/>
      <c r="K194" s="760"/>
      <c r="L194" s="760"/>
      <c r="M194" s="760"/>
      <c r="N194" s="760"/>
      <c r="O194" s="760"/>
      <c r="P194" s="760"/>
    </row>
    <row r="195" spans="2:16">
      <c r="B195" s="742" t="s">
        <v>733</v>
      </c>
      <c r="C195" s="741"/>
      <c r="D195" s="741"/>
      <c r="E195" s="741"/>
      <c r="F195" s="752">
        <f>F194</f>
        <v>195.88919999999993</v>
      </c>
      <c r="G195" s="758"/>
      <c r="H195" s="760" t="s">
        <v>690</v>
      </c>
      <c r="I195" s="760"/>
      <c r="J195" s="760"/>
      <c r="K195" s="760"/>
      <c r="L195" s="760"/>
      <c r="M195" s="760" t="s">
        <v>691</v>
      </c>
      <c r="N195" s="760"/>
      <c r="O195" s="760"/>
      <c r="P195" s="760"/>
    </row>
    <row r="196" spans="2:16" ht="43.2">
      <c r="B196" s="742" t="s">
        <v>734</v>
      </c>
      <c r="C196" s="741"/>
      <c r="D196" s="741"/>
      <c r="E196" s="741"/>
      <c r="F196" s="752">
        <f>F195</f>
        <v>195.88919999999993</v>
      </c>
      <c r="G196" s="758"/>
      <c r="H196" s="757" t="s">
        <v>688</v>
      </c>
      <c r="I196" s="757" t="s">
        <v>723</v>
      </c>
      <c r="J196" s="757" t="s">
        <v>689</v>
      </c>
      <c r="K196" s="757" t="s">
        <v>684</v>
      </c>
      <c r="L196" s="760"/>
      <c r="M196" s="757" t="s">
        <v>688</v>
      </c>
      <c r="N196" s="757" t="s">
        <v>723</v>
      </c>
      <c r="O196" s="757" t="s">
        <v>689</v>
      </c>
      <c r="P196" s="757" t="s">
        <v>684</v>
      </c>
    </row>
    <row r="197" spans="2:16" ht="31.2">
      <c r="B197" s="758"/>
      <c r="C197" s="758"/>
      <c r="D197" s="758"/>
      <c r="E197" s="758"/>
      <c r="F197" s="758"/>
      <c r="G197" s="758"/>
      <c r="H197" s="757"/>
      <c r="I197" s="757" t="s">
        <v>698</v>
      </c>
      <c r="J197" s="757" t="s">
        <v>699</v>
      </c>
      <c r="K197" s="757" t="s">
        <v>724</v>
      </c>
      <c r="L197" s="760"/>
      <c r="M197" s="757"/>
      <c r="N197" s="757" t="s">
        <v>700</v>
      </c>
      <c r="O197" s="757" t="s">
        <v>701</v>
      </c>
      <c r="P197" s="757" t="s">
        <v>725</v>
      </c>
    </row>
    <row r="198" spans="2:16">
      <c r="B198" s="758"/>
      <c r="C198" s="758"/>
      <c r="D198" s="758"/>
      <c r="E198" s="758"/>
      <c r="F198" s="758"/>
      <c r="G198" s="758"/>
      <c r="H198" s="761" t="s">
        <v>726</v>
      </c>
      <c r="I198" s="761">
        <v>70</v>
      </c>
      <c r="J198" s="761">
        <v>24</v>
      </c>
      <c r="K198" s="761">
        <f>I198*J198/1000</f>
        <v>1.68</v>
      </c>
      <c r="L198" s="760"/>
      <c r="M198" s="761" t="s">
        <v>728</v>
      </c>
      <c r="N198" s="761">
        <v>60</v>
      </c>
      <c r="O198" s="761">
        <v>15</v>
      </c>
      <c r="P198" s="761">
        <f>N198*O198/1000</f>
        <v>0.9</v>
      </c>
    </row>
    <row r="199" spans="2:16">
      <c r="B199" s="758"/>
      <c r="C199" s="758"/>
      <c r="D199" s="758"/>
      <c r="E199" s="758"/>
      <c r="F199" s="758"/>
      <c r="G199" s="758"/>
      <c r="H199" s="761" t="s">
        <v>726</v>
      </c>
      <c r="I199" s="761">
        <v>100</v>
      </c>
      <c r="J199" s="761">
        <v>1</v>
      </c>
      <c r="K199" s="761">
        <f t="shared" ref="K199:K202" si="16">I199*J199/1000</f>
        <v>0.1</v>
      </c>
      <c r="L199" s="760"/>
      <c r="M199" s="761" t="s">
        <v>727</v>
      </c>
      <c r="N199" s="761">
        <v>35</v>
      </c>
      <c r="O199" s="761">
        <v>19</v>
      </c>
      <c r="P199" s="761">
        <f t="shared" ref="P199:P201" si="17">N199*O199/1000</f>
        <v>0.66500000000000004</v>
      </c>
    </row>
    <row r="200" spans="2:16">
      <c r="B200" s="758"/>
      <c r="C200" s="758"/>
      <c r="D200" s="758"/>
      <c r="E200" s="758"/>
      <c r="F200" s="758"/>
      <c r="G200" s="758"/>
      <c r="H200" s="761" t="s">
        <v>729</v>
      </c>
      <c r="I200" s="761">
        <v>70</v>
      </c>
      <c r="J200" s="761">
        <v>8</v>
      </c>
      <c r="K200" s="761">
        <f t="shared" si="16"/>
        <v>0.56000000000000005</v>
      </c>
      <c r="L200" s="760"/>
      <c r="M200" s="761" t="s">
        <v>727</v>
      </c>
      <c r="N200" s="761">
        <v>38</v>
      </c>
      <c r="O200" s="761">
        <v>7</v>
      </c>
      <c r="P200" s="761">
        <f t="shared" si="17"/>
        <v>0.26600000000000001</v>
      </c>
    </row>
    <row r="201" spans="2:16">
      <c r="B201" s="758"/>
      <c r="C201" s="758"/>
      <c r="D201" s="758"/>
      <c r="E201" s="758"/>
      <c r="F201" s="758"/>
      <c r="G201" s="758"/>
      <c r="H201" s="761" t="s">
        <v>727</v>
      </c>
      <c r="I201" s="761">
        <v>55</v>
      </c>
      <c r="J201" s="761">
        <v>8</v>
      </c>
      <c r="K201" s="761">
        <f t="shared" si="16"/>
        <v>0.44</v>
      </c>
      <c r="L201" s="760"/>
      <c r="M201" s="761" t="s">
        <v>727</v>
      </c>
      <c r="N201" s="761">
        <v>54</v>
      </c>
      <c r="O201" s="761">
        <v>1</v>
      </c>
      <c r="P201" s="761">
        <f t="shared" si="17"/>
        <v>5.3999999999999999E-2</v>
      </c>
    </row>
    <row r="202" spans="2:16">
      <c r="B202" s="758"/>
      <c r="C202" s="758"/>
      <c r="D202" s="758"/>
      <c r="E202" s="758"/>
      <c r="F202" s="758"/>
      <c r="G202" s="758"/>
      <c r="H202" s="761" t="s">
        <v>730</v>
      </c>
      <c r="I202" s="761">
        <v>55</v>
      </c>
      <c r="J202" s="761">
        <v>1</v>
      </c>
      <c r="K202" s="761">
        <f t="shared" si="16"/>
        <v>5.5E-2</v>
      </c>
      <c r="L202" s="760"/>
      <c r="M202" s="761"/>
      <c r="N202" s="761"/>
      <c r="O202" s="761"/>
      <c r="P202" s="761"/>
    </row>
    <row r="203" spans="2:16">
      <c r="B203" s="758"/>
      <c r="C203" s="758"/>
      <c r="D203" s="758"/>
      <c r="E203" s="758"/>
      <c r="F203" s="758"/>
      <c r="G203" s="758"/>
      <c r="H203" s="761"/>
      <c r="I203" s="761"/>
      <c r="J203" s="761"/>
      <c r="K203" s="761"/>
      <c r="L203" s="760"/>
      <c r="M203" s="761"/>
      <c r="N203" s="761"/>
      <c r="O203" s="761"/>
      <c r="P203" s="761"/>
    </row>
    <row r="204" spans="2:16">
      <c r="B204" s="758"/>
      <c r="C204" s="758"/>
      <c r="D204" s="758"/>
      <c r="E204" s="758"/>
      <c r="F204" s="758"/>
      <c r="G204" s="758"/>
      <c r="H204" s="763" t="s">
        <v>26</v>
      </c>
      <c r="I204" s="764"/>
      <c r="J204" s="764"/>
      <c r="K204" s="765">
        <f>SUM(K198:K203)</f>
        <v>2.835</v>
      </c>
      <c r="L204" s="760"/>
      <c r="M204" s="763" t="s">
        <v>26</v>
      </c>
      <c r="N204" s="764"/>
      <c r="O204" s="764"/>
      <c r="P204" s="766">
        <f>SUM(P198:P203)</f>
        <v>1.885</v>
      </c>
    </row>
    <row r="205" spans="2:16">
      <c r="B205" s="758"/>
      <c r="C205" s="758"/>
      <c r="D205" s="758"/>
      <c r="E205" s="758"/>
      <c r="F205" s="758"/>
      <c r="G205" s="758"/>
      <c r="H205" s="758"/>
      <c r="I205" s="758"/>
      <c r="J205" s="758"/>
      <c r="K205" s="758"/>
      <c r="L205" s="758"/>
      <c r="M205" s="758"/>
      <c r="N205" s="758"/>
      <c r="O205" s="758"/>
      <c r="P205" s="758"/>
    </row>
    <row r="206" spans="2:16" ht="21">
      <c r="B206" s="758"/>
      <c r="C206" s="758"/>
      <c r="D206" s="758"/>
      <c r="E206" s="758"/>
      <c r="F206" s="758"/>
      <c r="G206" s="758"/>
      <c r="H206" s="759" t="s">
        <v>735</v>
      </c>
      <c r="I206" s="760"/>
      <c r="J206" s="760"/>
      <c r="K206" s="760"/>
      <c r="L206" s="760"/>
      <c r="M206" s="760"/>
      <c r="N206" s="760"/>
      <c r="O206" s="760"/>
      <c r="P206" s="760"/>
    </row>
    <row r="207" spans="2:16" ht="48" customHeight="1">
      <c r="B207" s="758"/>
      <c r="C207" s="758"/>
      <c r="D207" s="758"/>
      <c r="E207" s="758"/>
      <c r="F207" s="758"/>
      <c r="G207" s="758"/>
      <c r="H207" s="760" t="s">
        <v>690</v>
      </c>
      <c r="I207" s="760"/>
      <c r="J207" s="760"/>
      <c r="K207" s="760"/>
      <c r="L207" s="760"/>
      <c r="M207" s="760" t="s">
        <v>691</v>
      </c>
      <c r="N207" s="760"/>
      <c r="O207" s="760"/>
      <c r="P207" s="760"/>
    </row>
    <row r="208" spans="2:16" ht="43.2">
      <c r="B208" s="758"/>
      <c r="C208" s="758"/>
      <c r="D208" s="758"/>
      <c r="E208" s="758"/>
      <c r="F208" s="758"/>
      <c r="G208" s="758"/>
      <c r="H208" s="757" t="s">
        <v>688</v>
      </c>
      <c r="I208" s="757" t="s">
        <v>723</v>
      </c>
      <c r="J208" s="757" t="s">
        <v>689</v>
      </c>
      <c r="K208" s="757" t="s">
        <v>684</v>
      </c>
      <c r="L208" s="760"/>
      <c r="M208" s="757" t="s">
        <v>688</v>
      </c>
      <c r="N208" s="757" t="s">
        <v>723</v>
      </c>
      <c r="O208" s="757" t="s">
        <v>689</v>
      </c>
      <c r="P208" s="757" t="s">
        <v>684</v>
      </c>
    </row>
    <row r="209" spans="2:16" ht="31.2">
      <c r="B209" s="758"/>
      <c r="C209" s="758"/>
      <c r="D209" s="758"/>
      <c r="E209" s="758"/>
      <c r="F209" s="758"/>
      <c r="G209" s="758"/>
      <c r="H209" s="757"/>
      <c r="I209" s="757" t="s">
        <v>698</v>
      </c>
      <c r="J209" s="757" t="s">
        <v>699</v>
      </c>
      <c r="K209" s="757" t="s">
        <v>724</v>
      </c>
      <c r="L209" s="760"/>
      <c r="M209" s="757"/>
      <c r="N209" s="757" t="s">
        <v>700</v>
      </c>
      <c r="O209" s="757" t="s">
        <v>701</v>
      </c>
      <c r="P209" s="757" t="s">
        <v>725</v>
      </c>
    </row>
    <row r="210" spans="2:16">
      <c r="B210" s="758"/>
      <c r="C210" s="758"/>
      <c r="D210" s="758"/>
      <c r="E210" s="758"/>
      <c r="F210" s="758"/>
      <c r="G210" s="758"/>
      <c r="H210" s="761" t="s">
        <v>726</v>
      </c>
      <c r="I210" s="761">
        <v>70</v>
      </c>
      <c r="J210" s="761">
        <v>44</v>
      </c>
      <c r="K210" s="761">
        <f>I210*J210/1000</f>
        <v>3.08</v>
      </c>
      <c r="L210" s="760"/>
      <c r="M210" s="761" t="s">
        <v>727</v>
      </c>
      <c r="N210" s="761">
        <v>35</v>
      </c>
      <c r="O210" s="761">
        <v>45</v>
      </c>
      <c r="P210" s="761">
        <f>N210*O210/1000</f>
        <v>1.575</v>
      </c>
    </row>
    <row r="211" spans="2:16">
      <c r="B211" s="758"/>
      <c r="C211" s="758"/>
      <c r="D211" s="758"/>
      <c r="E211" s="758"/>
      <c r="F211" s="758"/>
      <c r="G211" s="758"/>
      <c r="H211" s="761" t="s">
        <v>731</v>
      </c>
      <c r="I211" s="761">
        <v>55</v>
      </c>
      <c r="J211" s="761">
        <v>1</v>
      </c>
      <c r="K211" s="761">
        <f>I211*J211/1000</f>
        <v>5.5E-2</v>
      </c>
      <c r="L211" s="760"/>
      <c r="M211" s="761"/>
      <c r="N211" s="761"/>
      <c r="O211" s="761"/>
      <c r="P211" s="761"/>
    </row>
    <row r="212" spans="2:16">
      <c r="B212" s="758"/>
      <c r="C212" s="758"/>
      <c r="D212" s="758"/>
      <c r="E212" s="758"/>
      <c r="F212" s="758"/>
      <c r="G212" s="758"/>
      <c r="H212" s="761"/>
      <c r="I212" s="761"/>
      <c r="J212" s="761"/>
      <c r="K212" s="761"/>
      <c r="L212" s="760"/>
      <c r="M212" s="761"/>
      <c r="N212" s="761"/>
      <c r="O212" s="761"/>
      <c r="P212" s="761"/>
    </row>
    <row r="213" spans="2:16">
      <c r="B213" s="758"/>
      <c r="C213" s="758"/>
      <c r="D213" s="758"/>
      <c r="E213" s="758"/>
      <c r="F213" s="758"/>
      <c r="G213" s="758"/>
      <c r="H213" s="763" t="s">
        <v>26</v>
      </c>
      <c r="I213" s="764"/>
      <c r="J213" s="764"/>
      <c r="K213" s="765">
        <f>SUM(K210:K212)</f>
        <v>3.1350000000000002</v>
      </c>
      <c r="L213" s="760"/>
      <c r="M213" s="763" t="s">
        <v>26</v>
      </c>
      <c r="N213" s="764"/>
      <c r="O213" s="764"/>
      <c r="P213" s="766">
        <f>SUM(P210:P212)</f>
        <v>1.575</v>
      </c>
    </row>
    <row r="215" spans="2:16">
      <c r="B215" s="12" t="s">
        <v>824</v>
      </c>
      <c r="C215" s="12" t="s">
        <v>825</v>
      </c>
    </row>
    <row r="219" spans="2:16">
      <c r="D219" s="772"/>
      <c r="E219" s="772"/>
      <c r="F219" s="772"/>
      <c r="G219" s="772"/>
      <c r="H219" s="772"/>
    </row>
    <row r="220" spans="2:16">
      <c r="D220" s="772"/>
      <c r="F220" s="772"/>
      <c r="G220" s="772"/>
      <c r="H220" s="772"/>
    </row>
    <row r="221" spans="2:16">
      <c r="D221" s="772"/>
      <c r="E221" s="772"/>
      <c r="F221" s="772"/>
      <c r="G221" s="772"/>
      <c r="H221" s="772"/>
    </row>
    <row r="222" spans="2:16">
      <c r="D222" s="772"/>
      <c r="E222" s="772"/>
      <c r="F222" s="772"/>
      <c r="G222" s="772"/>
      <c r="H222" s="772"/>
    </row>
    <row r="223" spans="2:16">
      <c r="D223" s="772"/>
      <c r="E223" s="772"/>
      <c r="F223" s="772"/>
      <c r="G223" s="772"/>
      <c r="H223" s="772"/>
    </row>
    <row r="224" spans="2:16">
      <c r="D224" s="772"/>
      <c r="E224" s="772"/>
      <c r="F224" s="772"/>
      <c r="G224" s="772"/>
      <c r="H224" s="772"/>
    </row>
    <row r="225" spans="4:8">
      <c r="D225" s="772"/>
      <c r="E225" s="772"/>
      <c r="F225" s="772"/>
      <c r="G225" s="772"/>
      <c r="H225" s="772"/>
    </row>
  </sheetData>
  <mergeCells count="9">
    <mergeCell ref="B18:U18"/>
    <mergeCell ref="B177:F177"/>
    <mergeCell ref="B35:F35"/>
    <mergeCell ref="B70:F70"/>
    <mergeCell ref="B72:F72"/>
    <mergeCell ref="B103:F103"/>
    <mergeCell ref="B105:F105"/>
    <mergeCell ref="B137:F137"/>
    <mergeCell ref="B139:F139"/>
  </mergeCells>
  <phoneticPr fontId="245" type="noConversion"/>
  <pageMargins left="0.7" right="0.7" top="0.75" bottom="0.75" header="0.3" footer="0.3"/>
  <pageSetup orientation="portrait" verticalDpi="0" r:id="rId1"/>
  <ignoredErrors>
    <ignoredError sqref="C182:F182 F181 C192:F196 C183:D183 F183 C184:D184 F184 C185:D191 F185:F191"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2:U254"/>
  <sheetViews>
    <sheetView showGridLines="0" topLeftCell="A16" zoomScale="90" zoomScaleNormal="90" workbookViewId="0">
      <selection activeCell="H42" sqref="H42"/>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88671875" style="12" customWidth="1"/>
    <col min="6" max="6" width="12" style="12" customWidth="1"/>
    <col min="7" max="7" width="9.109375" style="12"/>
    <col min="8" max="8" width="24.44140625" style="12" customWidth="1"/>
    <col min="9" max="9" width="11.109375" style="12" customWidth="1"/>
    <col min="10" max="10" width="9.109375" style="12"/>
    <col min="11" max="11" width="11.44140625" style="12" customWidth="1"/>
    <col min="12" max="12" width="9.109375" style="12"/>
    <col min="13" max="13" width="26" style="12" customWidth="1"/>
    <col min="14" max="14" width="9.88671875" style="12" customWidth="1"/>
    <col min="15" max="15" width="9.109375" style="12"/>
    <col min="16" max="16" width="9.88671875" style="12" customWidth="1"/>
    <col min="17" max="16384" width="9.109375" style="12"/>
  </cols>
  <sheetData>
    <row r="12" spans="1:17" ht="24" customHeight="1" thickBot="1"/>
    <row r="13" spans="1:17" s="9" customFormat="1" ht="23.4" customHeight="1" thickBot="1">
      <c r="A13" s="588"/>
      <c r="B13" s="588" t="s">
        <v>171</v>
      </c>
      <c r="D13" s="126" t="s">
        <v>175</v>
      </c>
      <c r="E13" s="744"/>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504</v>
      </c>
    </row>
    <row r="16" spans="1:17" ht="15.6">
      <c r="B16" s="588"/>
    </row>
    <row r="17" spans="2:21" s="668" customFormat="1" ht="20.399999999999999"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69" t="s">
        <v>702</v>
      </c>
      <c r="C18" s="869"/>
      <c r="D18" s="869"/>
      <c r="E18" s="869"/>
      <c r="F18" s="869"/>
      <c r="G18" s="869"/>
      <c r="H18" s="869"/>
      <c r="I18" s="869"/>
      <c r="J18" s="869"/>
      <c r="K18" s="869"/>
      <c r="L18" s="869"/>
      <c r="M18" s="869"/>
      <c r="N18" s="869"/>
      <c r="O18" s="869"/>
      <c r="P18" s="869"/>
      <c r="Q18" s="869"/>
      <c r="R18" s="869"/>
      <c r="S18" s="869"/>
      <c r="T18" s="869"/>
      <c r="U18" s="869"/>
    </row>
    <row r="21" spans="2:21" ht="21">
      <c r="B21" s="743" t="s">
        <v>749</v>
      </c>
      <c r="H21"/>
      <c r="I21"/>
      <c r="J21"/>
      <c r="K21"/>
      <c r="L21"/>
      <c r="M21"/>
      <c r="N21"/>
      <c r="O21"/>
      <c r="P21"/>
      <c r="Q21"/>
      <c r="R21"/>
    </row>
    <row r="22" spans="2:21">
      <c r="H22"/>
      <c r="I22"/>
      <c r="J22"/>
      <c r="K22"/>
      <c r="L22"/>
      <c r="M22"/>
      <c r="N22"/>
      <c r="O22"/>
      <c r="P22"/>
      <c r="Q22"/>
      <c r="R22"/>
    </row>
    <row r="23" spans="2:21" ht="21">
      <c r="B23" s="743"/>
      <c r="C23" s="758"/>
      <c r="D23" s="758"/>
      <c r="E23" s="758"/>
      <c r="F23" s="758"/>
      <c r="G23" s="758"/>
      <c r="H23"/>
      <c r="I23"/>
      <c r="J23"/>
      <c r="K23"/>
      <c r="L23"/>
      <c r="M23"/>
      <c r="N23"/>
      <c r="O23"/>
      <c r="P23"/>
      <c r="Q23"/>
      <c r="R23"/>
    </row>
    <row r="24" spans="2:21" ht="18.600000000000001" customHeight="1">
      <c r="B24" s="758"/>
      <c r="C24" s="758"/>
      <c r="D24" s="758"/>
      <c r="E24" s="758"/>
      <c r="F24" s="758"/>
      <c r="G24" s="758"/>
      <c r="H24"/>
      <c r="I24"/>
      <c r="J24"/>
      <c r="K24"/>
      <c r="L24"/>
      <c r="M24"/>
      <c r="N24"/>
      <c r="O24"/>
      <c r="P24"/>
      <c r="Q24"/>
      <c r="R24"/>
    </row>
    <row r="25" spans="2:21">
      <c r="B25" s="870" t="s">
        <v>683</v>
      </c>
      <c r="C25" s="871"/>
      <c r="D25" s="871"/>
      <c r="E25" s="871"/>
      <c r="F25" s="776"/>
      <c r="G25" s="758"/>
      <c r="H25"/>
      <c r="I25"/>
      <c r="J25"/>
      <c r="K25"/>
      <c r="L25"/>
      <c r="M25"/>
      <c r="N25"/>
      <c r="O25"/>
      <c r="P25"/>
      <c r="Q25"/>
      <c r="R25"/>
    </row>
    <row r="26" spans="2:21" ht="72">
      <c r="B26" s="769" t="s">
        <v>62</v>
      </c>
      <c r="C26" s="769" t="s">
        <v>748</v>
      </c>
      <c r="D26" s="769" t="s">
        <v>747</v>
      </c>
      <c r="E26" s="769" t="s">
        <v>686</v>
      </c>
      <c r="G26" s="758"/>
      <c r="H26"/>
      <c r="I26"/>
      <c r="J26"/>
      <c r="K26"/>
      <c r="L26"/>
      <c r="M26"/>
      <c r="N26"/>
      <c r="O26"/>
      <c r="P26"/>
      <c r="Q26"/>
      <c r="R26"/>
    </row>
    <row r="27" spans="2:21" ht="15.6" customHeight="1">
      <c r="B27" s="769"/>
      <c r="C27" s="769" t="s">
        <v>694</v>
      </c>
      <c r="D27" s="769" t="s">
        <v>695</v>
      </c>
      <c r="E27" s="769" t="s">
        <v>757</v>
      </c>
      <c r="G27" s="758"/>
      <c r="H27"/>
      <c r="I27"/>
      <c r="J27"/>
      <c r="K27"/>
      <c r="L27"/>
      <c r="M27"/>
      <c r="N27"/>
      <c r="O27"/>
      <c r="P27"/>
      <c r="Q27"/>
      <c r="R27"/>
    </row>
    <row r="28" spans="2:21" ht="15.6" customHeight="1">
      <c r="B28" s="742">
        <v>42736</v>
      </c>
      <c r="C28" s="773">
        <v>42639.199999999997</v>
      </c>
      <c r="D28" s="773">
        <v>42639.199999999997</v>
      </c>
      <c r="E28" s="774">
        <f>C28-D28</f>
        <v>0</v>
      </c>
      <c r="G28" s="758"/>
      <c r="H28"/>
      <c r="I28"/>
      <c r="J28"/>
      <c r="K28"/>
      <c r="L28"/>
      <c r="M28"/>
      <c r="N28"/>
      <c r="O28"/>
      <c r="P28"/>
      <c r="Q28"/>
      <c r="R28"/>
    </row>
    <row r="29" spans="2:21" ht="15.6" customHeight="1">
      <c r="B29" s="742">
        <v>42767</v>
      </c>
      <c r="C29" s="773">
        <v>48479.835735000008</v>
      </c>
      <c r="D29" s="773">
        <v>45540.500000000007</v>
      </c>
      <c r="E29" s="774">
        <f t="shared" ref="E29:E38" si="0">C29-D29</f>
        <v>2939.3357350000006</v>
      </c>
      <c r="G29" s="758"/>
      <c r="H29"/>
      <c r="I29"/>
      <c r="J29"/>
      <c r="K29"/>
      <c r="L29"/>
      <c r="M29"/>
      <c r="N29"/>
      <c r="O29"/>
      <c r="P29"/>
      <c r="Q29"/>
      <c r="R29"/>
    </row>
    <row r="30" spans="2:21" ht="15.6" customHeight="1">
      <c r="B30" s="742">
        <v>42795</v>
      </c>
      <c r="C30" s="773">
        <v>44185.544671000003</v>
      </c>
      <c r="D30" s="773">
        <v>41778.700000000004</v>
      </c>
      <c r="E30" s="774">
        <f t="shared" si="0"/>
        <v>2406.8446709999989</v>
      </c>
      <c r="G30" s="758"/>
      <c r="H30"/>
      <c r="I30"/>
      <c r="J30"/>
      <c r="K30"/>
      <c r="L30"/>
      <c r="M30"/>
      <c r="N30"/>
      <c r="O30"/>
      <c r="P30"/>
      <c r="Q30"/>
      <c r="R30"/>
    </row>
    <row r="31" spans="2:21" ht="15.6" customHeight="1">
      <c r="B31" s="742">
        <v>42826</v>
      </c>
      <c r="C31" s="773">
        <v>47554.909989999993</v>
      </c>
      <c r="D31" s="773">
        <v>45050.799999999996</v>
      </c>
      <c r="E31" s="774">
        <f t="shared" si="0"/>
        <v>2504.1099899999972</v>
      </c>
      <c r="G31" s="758"/>
      <c r="H31"/>
      <c r="I31"/>
      <c r="J31"/>
      <c r="K31"/>
      <c r="L31"/>
      <c r="M31"/>
      <c r="N31"/>
      <c r="O31"/>
      <c r="P31"/>
      <c r="Q31"/>
      <c r="R31"/>
    </row>
    <row r="32" spans="2:21" ht="15.6" customHeight="1">
      <c r="B32" s="742">
        <v>42856</v>
      </c>
      <c r="C32" s="773">
        <v>44653.999999999993</v>
      </c>
      <c r="D32" s="773">
        <v>44653.999999999993</v>
      </c>
      <c r="E32" s="774">
        <f t="shared" si="0"/>
        <v>0</v>
      </c>
      <c r="G32" s="758"/>
      <c r="H32"/>
      <c r="I32"/>
      <c r="J32"/>
      <c r="K32"/>
      <c r="L32"/>
      <c r="M32"/>
      <c r="N32"/>
      <c r="O32"/>
      <c r="P32"/>
      <c r="Q32"/>
      <c r="R32"/>
    </row>
    <row r="33" spans="2:18" ht="15.6" customHeight="1">
      <c r="B33" s="742">
        <v>42887</v>
      </c>
      <c r="C33" s="773">
        <v>45644.599999999991</v>
      </c>
      <c r="D33" s="773">
        <v>45644.599999999991</v>
      </c>
      <c r="E33" s="774">
        <f t="shared" si="0"/>
        <v>0</v>
      </c>
      <c r="G33" s="758"/>
      <c r="H33"/>
      <c r="I33"/>
      <c r="J33"/>
      <c r="K33"/>
      <c r="L33"/>
      <c r="M33"/>
      <c r="N33"/>
      <c r="O33"/>
      <c r="P33"/>
      <c r="Q33"/>
      <c r="R33"/>
    </row>
    <row r="34" spans="2:18" ht="15.6" customHeight="1">
      <c r="B34" s="742">
        <v>42917</v>
      </c>
      <c r="C34" s="773">
        <v>55324.516439999999</v>
      </c>
      <c r="D34" s="773">
        <v>53665.8</v>
      </c>
      <c r="E34" s="774">
        <f t="shared" si="0"/>
        <v>1658.7164399999965</v>
      </c>
      <c r="G34" s="758"/>
      <c r="H34"/>
      <c r="I34"/>
      <c r="J34"/>
      <c r="K34"/>
      <c r="L34"/>
      <c r="M34"/>
      <c r="N34"/>
      <c r="O34"/>
      <c r="P34"/>
      <c r="Q34"/>
      <c r="R34"/>
    </row>
    <row r="35" spans="2:18" ht="15.6" customHeight="1">
      <c r="B35" s="742">
        <v>42948</v>
      </c>
      <c r="C35" s="773">
        <v>53437.200000000004</v>
      </c>
      <c r="D35" s="773">
        <v>53437.200000000004</v>
      </c>
      <c r="E35" s="774">
        <f t="shared" si="0"/>
        <v>0</v>
      </c>
      <c r="G35" s="758"/>
      <c r="H35"/>
      <c r="I35"/>
      <c r="J35"/>
      <c r="K35"/>
      <c r="L35"/>
      <c r="M35"/>
      <c r="N35"/>
      <c r="O35"/>
      <c r="P35"/>
      <c r="Q35"/>
      <c r="R35"/>
    </row>
    <row r="36" spans="2:18" ht="15.6" customHeight="1">
      <c r="B36" s="742">
        <v>42979</v>
      </c>
      <c r="C36" s="773">
        <v>54722.953437999997</v>
      </c>
      <c r="D36" s="773">
        <v>52428.999999999993</v>
      </c>
      <c r="E36" s="774">
        <f t="shared" si="0"/>
        <v>2293.9534380000041</v>
      </c>
      <c r="G36" s="758"/>
      <c r="H36"/>
      <c r="I36"/>
      <c r="J36"/>
      <c r="K36"/>
      <c r="L36"/>
      <c r="M36"/>
      <c r="N36"/>
      <c r="O36"/>
      <c r="P36"/>
      <c r="Q36"/>
      <c r="R36"/>
    </row>
    <row r="37" spans="2:18" ht="15.6" customHeight="1">
      <c r="B37" s="742">
        <v>43009</v>
      </c>
      <c r="C37" s="773">
        <v>55651.609719000015</v>
      </c>
      <c r="D37" s="773">
        <v>53207.600000000013</v>
      </c>
      <c r="E37" s="774">
        <f t="shared" si="0"/>
        <v>2444.0097190000015</v>
      </c>
      <c r="G37" s="758"/>
      <c r="H37"/>
      <c r="I37"/>
      <c r="J37"/>
      <c r="K37"/>
      <c r="L37"/>
      <c r="M37"/>
      <c r="N37"/>
      <c r="O37"/>
      <c r="P37"/>
      <c r="Q37"/>
      <c r="R37"/>
    </row>
    <row r="38" spans="2:18" ht="15.6" customHeight="1">
      <c r="B38" s="742">
        <v>43040</v>
      </c>
      <c r="C38" s="773">
        <v>49478.967985999996</v>
      </c>
      <c r="D38" s="773">
        <v>46679.1</v>
      </c>
      <c r="E38" s="774">
        <f t="shared" si="0"/>
        <v>2799.8679859999975</v>
      </c>
      <c r="G38" s="758"/>
      <c r="H38"/>
      <c r="I38"/>
      <c r="J38"/>
      <c r="K38"/>
      <c r="L38"/>
      <c r="M38"/>
      <c r="N38"/>
      <c r="O38"/>
      <c r="P38"/>
      <c r="Q38"/>
      <c r="R38"/>
    </row>
    <row r="39" spans="2:18" ht="16.350000000000001" customHeight="1">
      <c r="B39" s="742">
        <v>43070</v>
      </c>
      <c r="C39" s="773">
        <v>47829.185022000005</v>
      </c>
      <c r="D39" s="773">
        <v>46071.099999999991</v>
      </c>
      <c r="E39" s="774">
        <f>C39-D39</f>
        <v>1758.0850220000139</v>
      </c>
      <c r="G39" s="758"/>
      <c r="H39"/>
      <c r="I39"/>
      <c r="J39"/>
      <c r="K39"/>
      <c r="L39"/>
      <c r="M39"/>
      <c r="N39"/>
      <c r="O39"/>
      <c r="P39"/>
      <c r="Q39"/>
      <c r="R39"/>
    </row>
    <row r="40" spans="2:18">
      <c r="B40" s="748" t="s">
        <v>26</v>
      </c>
      <c r="C40" s="749"/>
      <c r="D40" s="749"/>
      <c r="E40" s="775">
        <f>SUM(E29:E39)</f>
        <v>18804.92300100001</v>
      </c>
      <c r="I40"/>
      <c r="J40"/>
      <c r="K40"/>
      <c r="L40"/>
      <c r="M40"/>
      <c r="N40"/>
      <c r="O40"/>
      <c r="P40"/>
      <c r="Q40"/>
      <c r="R40"/>
    </row>
    <row r="41" spans="2:18">
      <c r="B41" s="748" t="s">
        <v>760</v>
      </c>
      <c r="C41" s="749"/>
      <c r="D41" s="749"/>
      <c r="E41" s="775">
        <f>E40/12</f>
        <v>1567.0769167500009</v>
      </c>
      <c r="F41" s="777" t="s">
        <v>758</v>
      </c>
      <c r="G41" s="758" t="s">
        <v>759</v>
      </c>
      <c r="H41" s="778" t="s">
        <v>826</v>
      </c>
      <c r="I41"/>
      <c r="J41"/>
      <c r="K41"/>
      <c r="L41"/>
      <c r="M41"/>
      <c r="N41"/>
      <c r="O41"/>
      <c r="P41"/>
      <c r="Q41"/>
      <c r="R41"/>
    </row>
    <row r="42" spans="2:18">
      <c r="B42"/>
      <c r="C42"/>
      <c r="D42"/>
      <c r="E42"/>
      <c r="G42" s="758"/>
      <c r="H42"/>
      <c r="I42"/>
      <c r="J42"/>
      <c r="K42"/>
      <c r="L42"/>
      <c r="M42"/>
      <c r="N42"/>
      <c r="O42"/>
      <c r="P42"/>
      <c r="Q42"/>
      <c r="R42"/>
    </row>
    <row r="43" spans="2:18">
      <c r="B43" t="s">
        <v>756</v>
      </c>
      <c r="C43"/>
      <c r="D43"/>
      <c r="E43"/>
      <c r="G43" s="758"/>
      <c r="H43"/>
      <c r="I43"/>
      <c r="J43"/>
      <c r="K43"/>
      <c r="L43"/>
      <c r="M43"/>
      <c r="N43"/>
      <c r="O43"/>
      <c r="P43"/>
      <c r="Q43"/>
      <c r="R43"/>
    </row>
    <row r="44" spans="2:18">
      <c r="B44" t="s">
        <v>750</v>
      </c>
      <c r="C44"/>
      <c r="D44"/>
      <c r="E44"/>
      <c r="G44" s="758"/>
      <c r="H44"/>
      <c r="I44"/>
      <c r="J44"/>
      <c r="K44"/>
      <c r="L44"/>
      <c r="M44"/>
      <c r="N44"/>
      <c r="O44"/>
      <c r="P44"/>
      <c r="Q44"/>
      <c r="R44"/>
    </row>
    <row r="45" spans="2:18">
      <c r="B45"/>
      <c r="C45"/>
      <c r="D45"/>
      <c r="E45"/>
      <c r="G45" s="758"/>
      <c r="H45"/>
      <c r="I45"/>
      <c r="J45"/>
      <c r="K45"/>
      <c r="L45"/>
      <c r="M45"/>
      <c r="N45"/>
      <c r="O45"/>
      <c r="P45"/>
      <c r="Q45"/>
      <c r="R45"/>
    </row>
    <row r="46" spans="2:18">
      <c r="B46" s="758"/>
      <c r="C46" s="758"/>
      <c r="D46" s="758"/>
      <c r="E46" s="758"/>
      <c r="F46" s="758"/>
      <c r="G46" s="758"/>
      <c r="H46"/>
      <c r="I46"/>
      <c r="J46"/>
      <c r="K46"/>
      <c r="L46"/>
      <c r="M46"/>
      <c r="N46"/>
      <c r="O46"/>
      <c r="P46"/>
      <c r="Q46"/>
      <c r="R46"/>
    </row>
    <row r="47" spans="2:18">
      <c r="B47" s="758"/>
      <c r="C47" s="758"/>
      <c r="D47" s="758"/>
      <c r="E47" s="758"/>
      <c r="F47" s="758"/>
      <c r="G47" s="758"/>
      <c r="H47"/>
      <c r="I47"/>
      <c r="J47"/>
      <c r="K47"/>
      <c r="L47"/>
      <c r="M47"/>
      <c r="N47"/>
      <c r="O47"/>
      <c r="P47"/>
      <c r="Q47"/>
      <c r="R47"/>
    </row>
    <row r="48" spans="2:18">
      <c r="B48" s="758"/>
      <c r="C48" s="758"/>
      <c r="D48" s="758"/>
      <c r="E48" s="758"/>
      <c r="F48" s="758"/>
      <c r="G48" s="758"/>
      <c r="H48"/>
      <c r="I48"/>
      <c r="J48"/>
      <c r="K48"/>
      <c r="L48"/>
      <c r="M48"/>
      <c r="N48"/>
      <c r="O48"/>
      <c r="P48"/>
      <c r="Q48"/>
      <c r="R48"/>
    </row>
    <row r="49" spans="2:18">
      <c r="B49" s="758"/>
      <c r="C49" s="758"/>
      <c r="D49" s="758"/>
      <c r="E49" s="758"/>
      <c r="F49" s="758"/>
      <c r="G49" s="758"/>
      <c r="H49"/>
      <c r="I49"/>
      <c r="J49"/>
      <c r="K49"/>
      <c r="L49"/>
      <c r="M49"/>
      <c r="N49"/>
      <c r="O49"/>
      <c r="P49"/>
      <c r="Q49"/>
      <c r="R49"/>
    </row>
    <row r="50" spans="2:18">
      <c r="B50" s="758"/>
      <c r="C50" s="758"/>
      <c r="D50" s="758"/>
      <c r="E50" s="758"/>
      <c r="F50" s="758"/>
      <c r="G50" s="758"/>
      <c r="H50"/>
      <c r="I50"/>
      <c r="J50"/>
      <c r="K50"/>
      <c r="L50"/>
      <c r="M50"/>
      <c r="N50"/>
      <c r="O50"/>
      <c r="P50"/>
      <c r="Q50"/>
      <c r="R50"/>
    </row>
    <row r="51" spans="2:18">
      <c r="B51" s="758"/>
      <c r="C51" s="758"/>
      <c r="D51" s="758"/>
      <c r="E51" s="758"/>
      <c r="F51" s="758"/>
      <c r="G51" s="758"/>
      <c r="H51"/>
      <c r="I51"/>
      <c r="J51"/>
      <c r="K51"/>
      <c r="L51"/>
      <c r="M51"/>
      <c r="N51"/>
      <c r="O51"/>
      <c r="P51"/>
      <c r="Q51"/>
      <c r="R51"/>
    </row>
    <row r="52" spans="2:18">
      <c r="B52" s="758"/>
      <c r="C52" s="758"/>
      <c r="D52" s="758"/>
      <c r="E52" s="758"/>
      <c r="F52" s="758"/>
      <c r="G52" s="758"/>
      <c r="H52"/>
      <c r="I52"/>
      <c r="J52"/>
      <c r="K52"/>
      <c r="L52"/>
      <c r="M52"/>
      <c r="N52"/>
      <c r="O52"/>
      <c r="P52"/>
      <c r="Q52"/>
      <c r="R52"/>
    </row>
    <row r="53" spans="2:18">
      <c r="B53" s="758"/>
      <c r="C53" s="758"/>
      <c r="D53" s="758"/>
      <c r="E53" s="758"/>
      <c r="F53" s="758"/>
      <c r="G53" s="758"/>
      <c r="H53"/>
      <c r="I53"/>
      <c r="J53"/>
      <c r="K53"/>
      <c r="L53"/>
      <c r="M53"/>
      <c r="N53"/>
      <c r="O53"/>
      <c r="P53"/>
      <c r="Q53"/>
      <c r="R53"/>
    </row>
    <row r="54" spans="2:18">
      <c r="B54" s="758"/>
      <c r="C54" s="758"/>
      <c r="D54" s="758"/>
      <c r="E54" s="758"/>
      <c r="F54" s="758"/>
      <c r="G54" s="758"/>
      <c r="H54"/>
      <c r="I54"/>
      <c r="J54"/>
      <c r="K54"/>
      <c r="L54"/>
      <c r="M54"/>
      <c r="N54"/>
      <c r="O54"/>
      <c r="P54"/>
      <c r="Q54"/>
      <c r="R54"/>
    </row>
    <row r="55" spans="2:18">
      <c r="B55" s="758"/>
      <c r="C55" s="758"/>
      <c r="D55" s="758"/>
      <c r="E55" s="758"/>
      <c r="F55" s="758"/>
      <c r="G55" s="758"/>
      <c r="H55"/>
      <c r="I55"/>
      <c r="J55"/>
      <c r="K55"/>
      <c r="L55"/>
      <c r="M55"/>
      <c r="N55"/>
      <c r="O55"/>
      <c r="P55"/>
      <c r="Q55"/>
      <c r="R55"/>
    </row>
    <row r="56" spans="2:18" ht="48" customHeight="1">
      <c r="B56" s="758"/>
      <c r="C56" s="758"/>
      <c r="D56" s="758"/>
      <c r="E56" s="758"/>
      <c r="F56" s="758"/>
      <c r="G56" s="758"/>
      <c r="H56"/>
      <c r="I56"/>
      <c r="J56"/>
      <c r="K56"/>
      <c r="L56"/>
      <c r="M56"/>
      <c r="N56"/>
      <c r="O56"/>
      <c r="P56"/>
      <c r="Q56"/>
      <c r="R56"/>
    </row>
    <row r="57" spans="2:18">
      <c r="B57" s="758"/>
      <c r="C57" s="758"/>
      <c r="D57" s="758"/>
      <c r="E57" s="758"/>
      <c r="F57" s="758"/>
      <c r="G57" s="758"/>
      <c r="H57"/>
      <c r="I57"/>
      <c r="J57"/>
      <c r="K57"/>
      <c r="L57"/>
      <c r="M57"/>
      <c r="N57"/>
      <c r="O57"/>
      <c r="P57"/>
      <c r="Q57"/>
      <c r="R57"/>
    </row>
    <row r="58" spans="2:18">
      <c r="B58" s="758"/>
      <c r="C58" s="758"/>
      <c r="D58" s="758"/>
      <c r="E58" s="758"/>
      <c r="F58" s="758"/>
      <c r="G58" s="758"/>
      <c r="H58"/>
      <c r="I58"/>
      <c r="J58"/>
      <c r="K58"/>
      <c r="L58"/>
      <c r="M58"/>
      <c r="N58"/>
      <c r="O58"/>
      <c r="P58"/>
      <c r="Q58"/>
      <c r="R58"/>
    </row>
    <row r="59" spans="2:18">
      <c r="B59" s="758"/>
      <c r="C59" s="758"/>
      <c r="D59" s="758"/>
      <c r="E59" s="758"/>
      <c r="F59" s="758"/>
      <c r="G59" s="758"/>
      <c r="H59"/>
      <c r="I59"/>
      <c r="J59"/>
      <c r="K59"/>
      <c r="L59"/>
      <c r="M59"/>
      <c r="N59"/>
      <c r="O59"/>
      <c r="P59"/>
      <c r="Q59"/>
      <c r="R59"/>
    </row>
    <row r="60" spans="2:18">
      <c r="B60" s="758"/>
      <c r="C60" s="758"/>
      <c r="D60" s="758"/>
      <c r="E60" s="758"/>
      <c r="F60" s="758"/>
      <c r="G60" s="758"/>
      <c r="H60"/>
      <c r="I60"/>
      <c r="J60"/>
      <c r="K60"/>
      <c r="L60"/>
      <c r="M60"/>
      <c r="N60"/>
      <c r="O60"/>
      <c r="P60"/>
      <c r="Q60"/>
      <c r="R60"/>
    </row>
    <row r="61" spans="2:18">
      <c r="B61" s="758"/>
      <c r="C61" s="758"/>
      <c r="D61" s="758"/>
      <c r="E61" s="758"/>
      <c r="F61" s="758"/>
      <c r="G61" s="758"/>
      <c r="H61"/>
      <c r="I61"/>
      <c r="J61"/>
      <c r="K61"/>
      <c r="L61"/>
      <c r="M61"/>
      <c r="N61"/>
      <c r="O61"/>
      <c r="P61"/>
      <c r="Q61"/>
      <c r="R61"/>
    </row>
    <row r="62" spans="2:18">
      <c r="B62" s="758"/>
      <c r="C62" s="758"/>
      <c r="D62" s="758"/>
      <c r="E62" s="758"/>
      <c r="F62" s="758"/>
      <c r="G62" s="758"/>
      <c r="H62"/>
      <c r="I62"/>
      <c r="J62"/>
      <c r="K62"/>
      <c r="L62"/>
      <c r="M62"/>
      <c r="N62"/>
      <c r="O62"/>
      <c r="P62"/>
      <c r="Q62"/>
      <c r="R62"/>
    </row>
    <row r="63" spans="2:18">
      <c r="H63"/>
      <c r="I63"/>
      <c r="J63"/>
      <c r="K63"/>
      <c r="L63"/>
      <c r="M63"/>
      <c r="N63"/>
      <c r="O63"/>
      <c r="P63"/>
      <c r="Q63"/>
      <c r="R63"/>
    </row>
    <row r="64" spans="2:18">
      <c r="H64"/>
      <c r="I64"/>
      <c r="J64"/>
      <c r="K64"/>
      <c r="L64"/>
      <c r="M64"/>
      <c r="N64"/>
      <c r="O64"/>
      <c r="P64"/>
      <c r="Q64"/>
      <c r="R64"/>
    </row>
    <row r="65" spans="4:18">
      <c r="H65"/>
      <c r="I65"/>
      <c r="J65"/>
      <c r="K65"/>
      <c r="L65"/>
      <c r="M65"/>
      <c r="N65"/>
      <c r="O65"/>
      <c r="P65"/>
      <c r="Q65"/>
      <c r="R65"/>
    </row>
    <row r="66" spans="4:18">
      <c r="H66"/>
      <c r="I66"/>
      <c r="J66"/>
      <c r="K66"/>
      <c r="L66"/>
      <c r="M66"/>
      <c r="N66"/>
      <c r="O66"/>
      <c r="P66"/>
      <c r="Q66"/>
      <c r="R66"/>
    </row>
    <row r="67" spans="4:18">
      <c r="H67"/>
      <c r="I67"/>
      <c r="J67"/>
      <c r="K67"/>
      <c r="L67"/>
      <c r="M67"/>
      <c r="N67"/>
      <c r="O67"/>
      <c r="P67"/>
      <c r="Q67"/>
      <c r="R67"/>
    </row>
    <row r="68" spans="4:18">
      <c r="D68" s="772"/>
      <c r="E68" s="772"/>
      <c r="F68" s="772"/>
      <c r="G68" s="772"/>
      <c r="H68"/>
      <c r="I68"/>
      <c r="J68"/>
      <c r="K68"/>
      <c r="L68"/>
      <c r="M68"/>
      <c r="N68"/>
      <c r="O68"/>
      <c r="P68"/>
      <c r="Q68"/>
      <c r="R68"/>
    </row>
    <row r="69" spans="4:18">
      <c r="D69" s="772"/>
      <c r="F69" s="772"/>
      <c r="G69" s="772"/>
      <c r="H69"/>
      <c r="I69"/>
      <c r="J69"/>
      <c r="K69"/>
      <c r="L69"/>
      <c r="M69"/>
      <c r="N69"/>
      <c r="O69"/>
      <c r="P69"/>
      <c r="Q69"/>
      <c r="R69"/>
    </row>
    <row r="70" spans="4:18">
      <c r="D70" s="772"/>
      <c r="E70" s="772"/>
      <c r="F70" s="772"/>
      <c r="G70" s="772"/>
      <c r="H70"/>
      <c r="I70"/>
      <c r="J70"/>
      <c r="K70"/>
      <c r="L70"/>
      <c r="M70"/>
      <c r="N70"/>
      <c r="O70"/>
      <c r="P70"/>
      <c r="Q70"/>
      <c r="R70"/>
    </row>
    <row r="71" spans="4:18">
      <c r="D71" s="772"/>
      <c r="E71" s="772"/>
      <c r="F71" s="772"/>
      <c r="G71" s="772"/>
      <c r="H71"/>
      <c r="I71"/>
      <c r="J71"/>
      <c r="K71"/>
      <c r="L71"/>
      <c r="M71"/>
      <c r="N71"/>
      <c r="O71"/>
      <c r="P71"/>
      <c r="Q71"/>
      <c r="R71"/>
    </row>
    <row r="72" spans="4:18">
      <c r="D72" s="772"/>
      <c r="E72" s="772"/>
      <c r="F72" s="772"/>
      <c r="G72" s="772"/>
      <c r="H72"/>
      <c r="I72"/>
      <c r="J72"/>
      <c r="K72"/>
      <c r="L72"/>
      <c r="M72"/>
      <c r="N72"/>
      <c r="O72"/>
      <c r="P72"/>
      <c r="Q72"/>
      <c r="R72"/>
    </row>
    <row r="73" spans="4:18">
      <c r="D73" s="772"/>
      <c r="E73" s="772"/>
      <c r="F73" s="772"/>
      <c r="G73" s="772"/>
      <c r="H73"/>
      <c r="I73"/>
      <c r="J73"/>
      <c r="K73"/>
      <c r="L73"/>
      <c r="M73"/>
      <c r="N73"/>
      <c r="O73"/>
      <c r="P73"/>
      <c r="Q73"/>
      <c r="R73"/>
    </row>
    <row r="74" spans="4:18">
      <c r="D74" s="772"/>
      <c r="E74" s="772"/>
      <c r="F74" s="772"/>
      <c r="G74" s="772"/>
      <c r="H74"/>
      <c r="I74"/>
      <c r="J74"/>
      <c r="K74"/>
      <c r="L74"/>
      <c r="M74"/>
      <c r="N74"/>
      <c r="O74"/>
      <c r="P74"/>
      <c r="Q74"/>
      <c r="R74"/>
    </row>
    <row r="75" spans="4:18">
      <c r="H75"/>
      <c r="I75"/>
      <c r="J75"/>
      <c r="K75"/>
      <c r="L75"/>
      <c r="M75"/>
      <c r="N75"/>
      <c r="O75"/>
      <c r="P75"/>
      <c r="Q75"/>
      <c r="R75"/>
    </row>
    <row r="76" spans="4:18">
      <c r="H76"/>
      <c r="I76"/>
      <c r="J76"/>
      <c r="K76"/>
      <c r="L76"/>
      <c r="M76"/>
      <c r="N76"/>
      <c r="O76"/>
      <c r="P76"/>
      <c r="Q76"/>
      <c r="R76"/>
    </row>
    <row r="77" spans="4:18">
      <c r="H77"/>
      <c r="I77"/>
      <c r="J77"/>
      <c r="K77"/>
      <c r="L77"/>
      <c r="M77"/>
      <c r="N77"/>
      <c r="O77"/>
      <c r="P77"/>
      <c r="Q77"/>
      <c r="R77"/>
    </row>
    <row r="78" spans="4:18">
      <c r="H78"/>
      <c r="I78"/>
      <c r="J78"/>
      <c r="K78"/>
      <c r="L78"/>
      <c r="M78"/>
      <c r="N78"/>
      <c r="O78"/>
      <c r="P78"/>
      <c r="Q78"/>
      <c r="R78"/>
    </row>
    <row r="79" spans="4:18">
      <c r="H79"/>
      <c r="I79"/>
      <c r="J79"/>
      <c r="K79"/>
      <c r="L79"/>
      <c r="M79"/>
      <c r="N79"/>
      <c r="O79"/>
      <c r="P79"/>
      <c r="Q79"/>
      <c r="R79"/>
    </row>
    <row r="80" spans="4:18">
      <c r="H80"/>
      <c r="I80"/>
      <c r="J80"/>
      <c r="K80"/>
      <c r="L80"/>
      <c r="M80"/>
      <c r="N80"/>
      <c r="O80"/>
      <c r="P80"/>
      <c r="Q80"/>
      <c r="R80"/>
    </row>
    <row r="81" spans="8:18">
      <c r="H81"/>
      <c r="I81"/>
      <c r="J81"/>
      <c r="K81"/>
      <c r="L81"/>
      <c r="M81"/>
      <c r="N81"/>
      <c r="O81"/>
      <c r="P81"/>
      <c r="Q81"/>
      <c r="R81"/>
    </row>
    <row r="82" spans="8:18">
      <c r="H82"/>
      <c r="I82"/>
      <c r="J82"/>
      <c r="K82"/>
      <c r="L82"/>
      <c r="M82"/>
      <c r="N82"/>
      <c r="O82"/>
      <c r="P82"/>
      <c r="Q82"/>
      <c r="R82"/>
    </row>
    <row r="83" spans="8:18">
      <c r="H83"/>
      <c r="I83"/>
      <c r="J83"/>
      <c r="K83"/>
      <c r="L83"/>
      <c r="M83"/>
      <c r="N83"/>
      <c r="O83"/>
      <c r="P83"/>
      <c r="Q83"/>
      <c r="R83"/>
    </row>
    <row r="84" spans="8:18">
      <c r="H84"/>
      <c r="I84"/>
      <c r="J84"/>
      <c r="K84"/>
      <c r="L84"/>
      <c r="M84"/>
      <c r="N84"/>
      <c r="O84"/>
      <c r="P84"/>
      <c r="Q84"/>
      <c r="R84"/>
    </row>
    <row r="85" spans="8:18">
      <c r="H85"/>
      <c r="I85"/>
      <c r="J85"/>
      <c r="K85"/>
      <c r="L85"/>
      <c r="M85"/>
      <c r="N85"/>
      <c r="O85"/>
      <c r="P85"/>
      <c r="Q85"/>
      <c r="R85"/>
    </row>
    <row r="86" spans="8:18">
      <c r="H86"/>
      <c r="I86"/>
      <c r="J86"/>
      <c r="K86"/>
      <c r="L86"/>
      <c r="M86"/>
      <c r="N86"/>
      <c r="O86"/>
      <c r="P86"/>
      <c r="Q86"/>
      <c r="R86"/>
    </row>
    <row r="87" spans="8:18">
      <c r="H87"/>
      <c r="I87"/>
      <c r="J87"/>
      <c r="K87"/>
      <c r="L87"/>
      <c r="M87"/>
      <c r="N87"/>
      <c r="O87"/>
      <c r="P87"/>
      <c r="Q87"/>
      <c r="R87"/>
    </row>
    <row r="88" spans="8:18">
      <c r="H88"/>
      <c r="I88"/>
      <c r="J88"/>
      <c r="K88"/>
      <c r="L88"/>
      <c r="M88"/>
      <c r="N88"/>
      <c r="O88"/>
      <c r="P88"/>
      <c r="Q88"/>
      <c r="R88"/>
    </row>
    <row r="89" spans="8:18">
      <c r="H89"/>
      <c r="I89"/>
      <c r="J89"/>
      <c r="K89"/>
      <c r="L89"/>
      <c r="M89"/>
      <c r="N89"/>
      <c r="O89"/>
      <c r="P89"/>
      <c r="Q89"/>
      <c r="R89"/>
    </row>
    <row r="90" spans="8:18">
      <c r="H90"/>
      <c r="I90"/>
      <c r="J90"/>
      <c r="K90"/>
      <c r="L90"/>
      <c r="M90"/>
      <c r="N90"/>
      <c r="O90"/>
      <c r="P90"/>
      <c r="Q90"/>
      <c r="R90"/>
    </row>
    <row r="91" spans="8:18">
      <c r="H91"/>
      <c r="I91"/>
      <c r="J91"/>
      <c r="K91"/>
      <c r="L91"/>
      <c r="M91"/>
      <c r="N91"/>
      <c r="O91"/>
      <c r="P91"/>
      <c r="Q91"/>
      <c r="R91"/>
    </row>
    <row r="92" spans="8:18">
      <c r="H92"/>
      <c r="I92"/>
      <c r="J92"/>
      <c r="K92"/>
      <c r="L92"/>
      <c r="M92"/>
      <c r="N92"/>
      <c r="O92"/>
      <c r="P92"/>
      <c r="Q92"/>
      <c r="R92"/>
    </row>
    <row r="93" spans="8:18">
      <c r="H93"/>
      <c r="I93"/>
      <c r="J93"/>
      <c r="K93"/>
      <c r="L93"/>
      <c r="M93"/>
      <c r="N93"/>
      <c r="O93"/>
      <c r="P93"/>
      <c r="Q93"/>
      <c r="R93"/>
    </row>
    <row r="94" spans="8:18">
      <c r="H94"/>
      <c r="I94"/>
      <c r="J94"/>
      <c r="K94"/>
      <c r="L94"/>
      <c r="M94"/>
      <c r="N94"/>
      <c r="O94"/>
      <c r="P94"/>
      <c r="Q94"/>
      <c r="R94"/>
    </row>
    <row r="95" spans="8:18">
      <c r="H95"/>
      <c r="I95"/>
      <c r="J95"/>
      <c r="K95"/>
      <c r="L95"/>
      <c r="M95"/>
      <c r="N95"/>
      <c r="O95"/>
      <c r="P95"/>
      <c r="Q95"/>
      <c r="R95"/>
    </row>
    <row r="96" spans="8:18">
      <c r="H96"/>
      <c r="I96"/>
      <c r="J96"/>
      <c r="K96"/>
      <c r="L96"/>
      <c r="M96"/>
      <c r="N96"/>
      <c r="O96"/>
      <c r="P96"/>
      <c r="Q96"/>
      <c r="R96"/>
    </row>
    <row r="97" spans="8:18">
      <c r="H97"/>
      <c r="I97"/>
      <c r="J97"/>
      <c r="K97"/>
      <c r="L97"/>
      <c r="M97"/>
      <c r="N97"/>
      <c r="O97"/>
      <c r="P97"/>
      <c r="Q97"/>
      <c r="R97"/>
    </row>
    <row r="98" spans="8:18">
      <c r="H98"/>
      <c r="I98"/>
      <c r="J98"/>
      <c r="K98"/>
      <c r="L98"/>
      <c r="M98"/>
      <c r="N98"/>
      <c r="O98"/>
      <c r="P98"/>
      <c r="Q98"/>
      <c r="R98"/>
    </row>
    <row r="99" spans="8:18">
      <c r="H99"/>
      <c r="I99"/>
      <c r="J99"/>
      <c r="K99"/>
      <c r="L99"/>
      <c r="M99"/>
      <c r="N99"/>
      <c r="O99"/>
      <c r="P99"/>
      <c r="Q99"/>
      <c r="R99"/>
    </row>
    <row r="100" spans="8:18">
      <c r="H100"/>
      <c r="I100"/>
      <c r="J100"/>
      <c r="K100"/>
      <c r="L100"/>
      <c r="M100"/>
      <c r="N100"/>
      <c r="O100"/>
      <c r="P100"/>
      <c r="Q100"/>
      <c r="R100"/>
    </row>
    <row r="101" spans="8:18">
      <c r="H101"/>
      <c r="I101"/>
      <c r="J101"/>
      <c r="K101"/>
      <c r="L101"/>
      <c r="M101"/>
      <c r="N101"/>
      <c r="O101"/>
      <c r="P101"/>
      <c r="Q101"/>
      <c r="R101"/>
    </row>
    <row r="102" spans="8:18">
      <c r="H102"/>
      <c r="I102"/>
      <c r="J102"/>
      <c r="K102"/>
      <c r="L102"/>
      <c r="M102"/>
      <c r="N102"/>
      <c r="O102"/>
      <c r="P102"/>
      <c r="Q102"/>
      <c r="R102"/>
    </row>
    <row r="103" spans="8:18">
      <c r="H103"/>
      <c r="I103"/>
      <c r="J103"/>
      <c r="K103"/>
      <c r="L103"/>
      <c r="M103"/>
      <c r="N103"/>
      <c r="O103"/>
      <c r="P103"/>
      <c r="Q103"/>
      <c r="R103"/>
    </row>
    <row r="104" spans="8:18">
      <c r="H104"/>
      <c r="I104"/>
      <c r="J104"/>
      <c r="K104"/>
      <c r="L104"/>
      <c r="M104"/>
      <c r="N104"/>
      <c r="O104"/>
      <c r="P104"/>
      <c r="Q104"/>
      <c r="R104"/>
    </row>
    <row r="105" spans="8:18">
      <c r="H105"/>
      <c r="I105"/>
      <c r="J105"/>
      <c r="K105"/>
      <c r="L105"/>
      <c r="M105"/>
      <c r="N105"/>
      <c r="O105"/>
      <c r="P105"/>
      <c r="Q105"/>
      <c r="R105"/>
    </row>
    <row r="106" spans="8:18">
      <c r="H106"/>
      <c r="I106"/>
      <c r="J106"/>
      <c r="K106"/>
      <c r="L106"/>
      <c r="M106"/>
      <c r="N106"/>
      <c r="O106"/>
      <c r="P106"/>
      <c r="Q106"/>
      <c r="R106"/>
    </row>
    <row r="107" spans="8:18">
      <c r="H107"/>
      <c r="I107"/>
      <c r="J107"/>
      <c r="K107"/>
      <c r="L107"/>
      <c r="M107"/>
      <c r="N107"/>
      <c r="O107"/>
      <c r="P107"/>
      <c r="Q107"/>
      <c r="R107"/>
    </row>
    <row r="108" spans="8:18">
      <c r="H108"/>
      <c r="I108"/>
      <c r="J108"/>
      <c r="K108"/>
      <c r="L108"/>
      <c r="M108"/>
      <c r="N108"/>
      <c r="O108"/>
      <c r="P108"/>
      <c r="Q108"/>
      <c r="R108"/>
    </row>
    <row r="109" spans="8:18">
      <c r="H109"/>
      <c r="I109"/>
      <c r="J109"/>
      <c r="K109"/>
      <c r="L109"/>
      <c r="M109"/>
      <c r="N109"/>
      <c r="O109"/>
      <c r="P109"/>
      <c r="Q109"/>
      <c r="R109"/>
    </row>
    <row r="110" spans="8:18">
      <c r="H110"/>
      <c r="I110"/>
      <c r="J110"/>
      <c r="K110"/>
      <c r="L110"/>
      <c r="M110"/>
      <c r="N110"/>
      <c r="O110"/>
      <c r="P110"/>
      <c r="Q110"/>
      <c r="R110"/>
    </row>
    <row r="111" spans="8:18">
      <c r="H111"/>
      <c r="I111"/>
      <c r="J111"/>
      <c r="K111"/>
      <c r="L111"/>
      <c r="M111"/>
      <c r="N111"/>
      <c r="O111"/>
      <c r="P111"/>
      <c r="Q111"/>
      <c r="R111"/>
    </row>
    <row r="112" spans="8:18">
      <c r="H112"/>
      <c r="I112"/>
      <c r="J112"/>
      <c r="K112"/>
      <c r="L112"/>
      <c r="M112"/>
      <c r="N112"/>
      <c r="O112"/>
      <c r="P112"/>
      <c r="Q112"/>
      <c r="R112"/>
    </row>
    <row r="113" spans="8:18">
      <c r="H113"/>
      <c r="I113"/>
      <c r="J113"/>
      <c r="K113"/>
      <c r="L113"/>
      <c r="M113"/>
      <c r="N113"/>
      <c r="O113"/>
      <c r="P113"/>
      <c r="Q113"/>
      <c r="R113"/>
    </row>
    <row r="114" spans="8:18">
      <c r="H114"/>
      <c r="I114"/>
      <c r="J114"/>
      <c r="K114"/>
      <c r="L114"/>
      <c r="M114"/>
      <c r="N114"/>
      <c r="O114"/>
      <c r="P114"/>
      <c r="Q114"/>
      <c r="R114"/>
    </row>
    <row r="115" spans="8:18">
      <c r="H115"/>
      <c r="I115"/>
      <c r="J115"/>
      <c r="K115"/>
      <c r="L115"/>
      <c r="M115"/>
      <c r="N115"/>
      <c r="O115"/>
      <c r="P115"/>
      <c r="Q115"/>
      <c r="R115"/>
    </row>
    <row r="116" spans="8:18">
      <c r="H116"/>
      <c r="I116"/>
      <c r="J116"/>
      <c r="K116"/>
      <c r="L116"/>
      <c r="M116"/>
      <c r="N116"/>
      <c r="O116"/>
      <c r="P116"/>
      <c r="Q116"/>
      <c r="R116"/>
    </row>
    <row r="117" spans="8:18">
      <c r="H117"/>
      <c r="I117"/>
      <c r="J117"/>
      <c r="K117"/>
      <c r="L117"/>
      <c r="M117"/>
      <c r="N117"/>
      <c r="O117"/>
      <c r="P117"/>
      <c r="Q117"/>
      <c r="R117"/>
    </row>
    <row r="118" spans="8:18">
      <c r="H118"/>
      <c r="I118"/>
      <c r="J118"/>
      <c r="K118"/>
      <c r="L118"/>
      <c r="M118"/>
      <c r="N118"/>
      <c r="O118"/>
      <c r="P118"/>
      <c r="Q118"/>
      <c r="R118"/>
    </row>
    <row r="119" spans="8:18">
      <c r="H119"/>
      <c r="I119"/>
      <c r="J119"/>
      <c r="K119"/>
      <c r="L119"/>
      <c r="M119"/>
      <c r="N119"/>
      <c r="O119"/>
      <c r="P119"/>
      <c r="Q119"/>
      <c r="R119"/>
    </row>
    <row r="120" spans="8:18">
      <c r="H120"/>
      <c r="I120"/>
      <c r="J120"/>
      <c r="K120"/>
      <c r="L120"/>
      <c r="M120"/>
      <c r="N120"/>
      <c r="O120"/>
      <c r="P120"/>
      <c r="Q120"/>
      <c r="R120"/>
    </row>
    <row r="121" spans="8:18">
      <c r="H121"/>
      <c r="I121"/>
      <c r="J121"/>
      <c r="K121"/>
      <c r="L121"/>
      <c r="M121"/>
      <c r="N121"/>
      <c r="O121"/>
      <c r="P121"/>
      <c r="Q121"/>
      <c r="R121"/>
    </row>
    <row r="122" spans="8:18">
      <c r="H122"/>
      <c r="I122"/>
      <c r="J122"/>
      <c r="K122"/>
      <c r="L122"/>
      <c r="M122"/>
      <c r="N122"/>
      <c r="O122"/>
      <c r="P122"/>
      <c r="Q122"/>
      <c r="R122"/>
    </row>
    <row r="123" spans="8:18">
      <c r="H123"/>
      <c r="I123"/>
      <c r="J123"/>
      <c r="K123"/>
      <c r="L123"/>
      <c r="M123"/>
      <c r="N123"/>
      <c r="O123"/>
      <c r="P123"/>
      <c r="Q123"/>
      <c r="R123"/>
    </row>
    <row r="124" spans="8:18">
      <c r="H124"/>
      <c r="I124"/>
      <c r="J124"/>
      <c r="K124"/>
      <c r="L124"/>
      <c r="M124"/>
      <c r="N124"/>
      <c r="O124"/>
      <c r="P124"/>
      <c r="Q124"/>
      <c r="R124"/>
    </row>
    <row r="125" spans="8:18">
      <c r="H125"/>
      <c r="I125"/>
      <c r="J125"/>
      <c r="K125"/>
      <c r="L125"/>
      <c r="M125"/>
      <c r="N125"/>
      <c r="O125"/>
      <c r="P125"/>
      <c r="Q125"/>
      <c r="R125"/>
    </row>
    <row r="126" spans="8:18">
      <c r="H126"/>
      <c r="I126"/>
      <c r="J126"/>
      <c r="K126"/>
      <c r="L126"/>
      <c r="M126"/>
      <c r="N126"/>
      <c r="O126"/>
      <c r="P126"/>
      <c r="Q126"/>
      <c r="R126"/>
    </row>
    <row r="127" spans="8:18">
      <c r="H127"/>
      <c r="I127"/>
      <c r="J127"/>
      <c r="K127"/>
      <c r="L127"/>
      <c r="M127"/>
      <c r="N127"/>
      <c r="O127"/>
      <c r="P127"/>
      <c r="Q127"/>
      <c r="R127"/>
    </row>
    <row r="128" spans="8:18">
      <c r="H128"/>
      <c r="I128"/>
      <c r="J128"/>
      <c r="K128"/>
      <c r="L128"/>
      <c r="M128"/>
      <c r="N128"/>
      <c r="O128"/>
      <c r="P128"/>
      <c r="Q128"/>
      <c r="R128"/>
    </row>
    <row r="129" spans="8:18">
      <c r="H129"/>
      <c r="I129"/>
      <c r="J129"/>
      <c r="K129"/>
      <c r="L129"/>
      <c r="M129"/>
      <c r="N129"/>
      <c r="O129"/>
      <c r="P129"/>
      <c r="Q129"/>
      <c r="R129"/>
    </row>
    <row r="130" spans="8:18">
      <c r="H130"/>
      <c r="I130"/>
      <c r="J130"/>
      <c r="K130"/>
      <c r="L130"/>
      <c r="M130"/>
      <c r="N130"/>
      <c r="O130"/>
      <c r="P130"/>
      <c r="Q130"/>
      <c r="R130"/>
    </row>
    <row r="131" spans="8:18">
      <c r="H131"/>
      <c r="I131"/>
      <c r="J131"/>
      <c r="K131"/>
      <c r="L131"/>
      <c r="M131"/>
      <c r="N131"/>
      <c r="O131"/>
      <c r="P131"/>
      <c r="Q131"/>
      <c r="R131"/>
    </row>
    <row r="132" spans="8:18">
      <c r="H132"/>
      <c r="I132"/>
      <c r="J132"/>
      <c r="K132"/>
      <c r="L132"/>
      <c r="M132"/>
      <c r="N132"/>
      <c r="O132"/>
      <c r="P132"/>
      <c r="Q132"/>
      <c r="R132"/>
    </row>
    <row r="133" spans="8:18">
      <c r="H133"/>
      <c r="I133"/>
      <c r="J133"/>
      <c r="K133"/>
      <c r="L133"/>
      <c r="M133"/>
      <c r="N133"/>
      <c r="O133"/>
      <c r="P133"/>
      <c r="Q133"/>
      <c r="R133"/>
    </row>
    <row r="134" spans="8:18">
      <c r="H134"/>
      <c r="I134"/>
      <c r="J134"/>
      <c r="K134"/>
      <c r="L134"/>
      <c r="M134"/>
      <c r="N134"/>
      <c r="O134"/>
      <c r="P134"/>
      <c r="Q134"/>
      <c r="R134"/>
    </row>
    <row r="135" spans="8:18">
      <c r="H135"/>
      <c r="I135"/>
      <c r="J135"/>
      <c r="K135"/>
      <c r="L135"/>
      <c r="M135"/>
      <c r="N135"/>
      <c r="O135"/>
      <c r="P135"/>
      <c r="Q135"/>
      <c r="R135"/>
    </row>
    <row r="136" spans="8:18">
      <c r="H136"/>
      <c r="I136"/>
      <c r="J136"/>
      <c r="K136"/>
      <c r="L136"/>
      <c r="M136"/>
      <c r="N136"/>
      <c r="O136"/>
      <c r="P136"/>
      <c r="Q136"/>
      <c r="R136"/>
    </row>
    <row r="137" spans="8:18">
      <c r="H137"/>
      <c r="I137"/>
      <c r="J137"/>
      <c r="K137"/>
      <c r="L137"/>
      <c r="M137"/>
      <c r="N137"/>
      <c r="O137"/>
      <c r="P137"/>
      <c r="Q137"/>
      <c r="R137"/>
    </row>
    <row r="138" spans="8:18">
      <c r="H138"/>
      <c r="I138"/>
      <c r="J138"/>
      <c r="K138"/>
      <c r="L138"/>
      <c r="M138"/>
      <c r="N138"/>
      <c r="O138"/>
      <c r="P138"/>
      <c r="Q138"/>
      <c r="R138"/>
    </row>
    <row r="139" spans="8:18">
      <c r="H139"/>
      <c r="I139"/>
      <c r="J139"/>
      <c r="K139"/>
      <c r="L139"/>
      <c r="M139"/>
      <c r="N139"/>
      <c r="O139"/>
      <c r="P139"/>
      <c r="Q139"/>
      <c r="R139"/>
    </row>
    <row r="140" spans="8:18">
      <c r="H140"/>
      <c r="I140"/>
      <c r="J140"/>
      <c r="K140"/>
      <c r="L140"/>
      <c r="M140"/>
      <c r="N140"/>
      <c r="O140"/>
      <c r="P140"/>
      <c r="Q140"/>
      <c r="R140"/>
    </row>
    <row r="141" spans="8:18">
      <c r="H141"/>
      <c r="I141"/>
      <c r="J141"/>
      <c r="K141"/>
      <c r="L141"/>
      <c r="M141"/>
      <c r="N141"/>
      <c r="O141"/>
      <c r="P141"/>
      <c r="Q141"/>
      <c r="R141"/>
    </row>
    <row r="142" spans="8:18">
      <c r="H142"/>
      <c r="I142"/>
      <c r="J142"/>
      <c r="K142"/>
      <c r="L142"/>
      <c r="M142"/>
      <c r="N142"/>
      <c r="O142"/>
      <c r="P142"/>
      <c r="Q142"/>
      <c r="R142"/>
    </row>
    <row r="143" spans="8:18">
      <c r="H143"/>
      <c r="I143"/>
      <c r="J143"/>
      <c r="K143"/>
      <c r="L143"/>
      <c r="M143"/>
      <c r="N143"/>
      <c r="O143"/>
      <c r="P143"/>
      <c r="Q143"/>
      <c r="R143"/>
    </row>
    <row r="144" spans="8:18">
      <c r="H144"/>
      <c r="I144"/>
      <c r="J144"/>
      <c r="K144"/>
      <c r="L144"/>
      <c r="M144"/>
      <c r="N144"/>
      <c r="O144"/>
      <c r="P144"/>
      <c r="Q144"/>
      <c r="R144"/>
    </row>
    <row r="145" spans="8:18">
      <c r="H145"/>
      <c r="I145"/>
      <c r="J145"/>
      <c r="K145"/>
      <c r="L145"/>
      <c r="M145"/>
      <c r="N145"/>
      <c r="O145"/>
      <c r="P145"/>
      <c r="Q145"/>
      <c r="R145"/>
    </row>
    <row r="146" spans="8:18">
      <c r="H146"/>
      <c r="I146"/>
      <c r="J146"/>
      <c r="K146"/>
      <c r="L146"/>
      <c r="M146"/>
      <c r="N146"/>
      <c r="O146"/>
      <c r="P146"/>
      <c r="Q146"/>
      <c r="R146"/>
    </row>
    <row r="147" spans="8:18">
      <c r="H147"/>
      <c r="I147"/>
      <c r="J147"/>
      <c r="K147"/>
      <c r="L147"/>
      <c r="M147"/>
      <c r="N147"/>
      <c r="O147"/>
      <c r="P147"/>
      <c r="Q147"/>
      <c r="R147"/>
    </row>
    <row r="148" spans="8:18">
      <c r="H148"/>
      <c r="I148"/>
      <c r="J148"/>
      <c r="K148"/>
      <c r="L148"/>
      <c r="M148"/>
      <c r="N148"/>
      <c r="O148"/>
      <c r="P148"/>
      <c r="Q148"/>
      <c r="R148"/>
    </row>
    <row r="149" spans="8:18">
      <c r="H149"/>
      <c r="I149"/>
      <c r="J149"/>
      <c r="K149"/>
      <c r="L149"/>
      <c r="M149"/>
      <c r="N149"/>
      <c r="O149"/>
      <c r="P149"/>
      <c r="Q149"/>
      <c r="R149"/>
    </row>
    <row r="150" spans="8:18">
      <c r="H150"/>
      <c r="I150"/>
      <c r="J150"/>
      <c r="K150"/>
      <c r="L150"/>
      <c r="M150"/>
      <c r="N150"/>
      <c r="O150"/>
      <c r="P150"/>
      <c r="Q150"/>
      <c r="R150"/>
    </row>
    <row r="151" spans="8:18">
      <c r="H151"/>
      <c r="I151"/>
      <c r="J151"/>
      <c r="K151"/>
      <c r="L151"/>
      <c r="M151"/>
      <c r="N151"/>
      <c r="O151"/>
      <c r="P151"/>
      <c r="Q151"/>
      <c r="R151"/>
    </row>
    <row r="152" spans="8:18">
      <c r="H152"/>
      <c r="I152"/>
      <c r="J152"/>
      <c r="K152"/>
      <c r="L152"/>
      <c r="M152"/>
      <c r="N152"/>
      <c r="O152"/>
      <c r="P152"/>
      <c r="Q152"/>
      <c r="R152"/>
    </row>
    <row r="153" spans="8:18">
      <c r="H153"/>
      <c r="I153"/>
      <c r="J153"/>
      <c r="K153"/>
      <c r="L153"/>
      <c r="M153"/>
      <c r="N153"/>
      <c r="O153"/>
      <c r="P153"/>
      <c r="Q153"/>
      <c r="R153"/>
    </row>
    <row r="154" spans="8:18">
      <c r="H154"/>
      <c r="I154"/>
      <c r="J154"/>
      <c r="K154"/>
      <c r="L154"/>
      <c r="M154"/>
      <c r="N154"/>
      <c r="O154"/>
      <c r="P154"/>
      <c r="Q154"/>
      <c r="R154"/>
    </row>
    <row r="155" spans="8:18">
      <c r="H155"/>
      <c r="I155"/>
      <c r="J155"/>
      <c r="K155"/>
      <c r="L155"/>
      <c r="M155"/>
      <c r="N155"/>
      <c r="O155"/>
      <c r="P155"/>
      <c r="Q155"/>
      <c r="R155"/>
    </row>
    <row r="156" spans="8:18">
      <c r="H156"/>
      <c r="I156"/>
      <c r="J156"/>
      <c r="K156"/>
      <c r="L156"/>
      <c r="M156"/>
      <c r="N156"/>
      <c r="O156"/>
      <c r="P156"/>
      <c r="Q156"/>
      <c r="R156"/>
    </row>
    <row r="157" spans="8:18">
      <c r="H157"/>
      <c r="I157"/>
      <c r="J157"/>
      <c r="K157"/>
      <c r="L157"/>
      <c r="M157"/>
      <c r="N157"/>
      <c r="O157"/>
      <c r="P157"/>
      <c r="Q157"/>
      <c r="R157"/>
    </row>
    <row r="158" spans="8:18">
      <c r="H158"/>
      <c r="I158"/>
      <c r="J158"/>
      <c r="K158"/>
      <c r="L158"/>
      <c r="M158"/>
      <c r="N158"/>
      <c r="O158"/>
      <c r="P158"/>
      <c r="Q158"/>
      <c r="R158"/>
    </row>
    <row r="159" spans="8:18">
      <c r="H159"/>
      <c r="I159"/>
      <c r="J159"/>
      <c r="K159"/>
      <c r="L159"/>
      <c r="M159"/>
      <c r="N159"/>
      <c r="O159"/>
      <c r="P159"/>
      <c r="Q159"/>
      <c r="R159"/>
    </row>
    <row r="160" spans="8:18">
      <c r="H160"/>
      <c r="I160"/>
      <c r="J160"/>
      <c r="K160"/>
      <c r="L160"/>
      <c r="M160"/>
      <c r="N160"/>
      <c r="O160"/>
      <c r="P160"/>
      <c r="Q160"/>
      <c r="R160"/>
    </row>
    <row r="161" spans="8:18">
      <c r="H161"/>
      <c r="I161"/>
      <c r="J161"/>
      <c r="K161"/>
      <c r="L161"/>
      <c r="M161"/>
      <c r="N161"/>
      <c r="O161"/>
      <c r="P161"/>
      <c r="Q161"/>
      <c r="R161"/>
    </row>
    <row r="162" spans="8:18">
      <c r="H162"/>
      <c r="I162"/>
      <c r="J162"/>
      <c r="K162"/>
      <c r="L162"/>
      <c r="M162"/>
      <c r="N162"/>
      <c r="O162"/>
      <c r="P162"/>
      <c r="Q162"/>
      <c r="R162"/>
    </row>
    <row r="163" spans="8:18">
      <c r="H163"/>
      <c r="I163"/>
      <c r="J163"/>
      <c r="K163"/>
      <c r="L163"/>
      <c r="M163"/>
      <c r="N163"/>
      <c r="O163"/>
      <c r="P163"/>
      <c r="Q163"/>
      <c r="R163"/>
    </row>
    <row r="164" spans="8:18">
      <c r="H164"/>
      <c r="I164"/>
      <c r="J164"/>
      <c r="K164"/>
      <c r="L164"/>
      <c r="M164"/>
      <c r="N164"/>
      <c r="O164"/>
      <c r="P164"/>
      <c r="Q164"/>
      <c r="R164"/>
    </row>
    <row r="165" spans="8:18">
      <c r="H165"/>
      <c r="I165"/>
      <c r="J165"/>
      <c r="K165"/>
      <c r="L165"/>
      <c r="M165"/>
      <c r="N165"/>
      <c r="O165"/>
      <c r="P165"/>
      <c r="Q165"/>
      <c r="R165"/>
    </row>
    <row r="166" spans="8:18">
      <c r="H166"/>
      <c r="I166"/>
      <c r="J166"/>
      <c r="K166"/>
      <c r="L166"/>
      <c r="M166"/>
      <c r="N166"/>
      <c r="O166"/>
      <c r="P166"/>
      <c r="Q166"/>
      <c r="R166"/>
    </row>
    <row r="167" spans="8:18">
      <c r="H167"/>
      <c r="I167"/>
      <c r="J167"/>
      <c r="K167"/>
      <c r="L167"/>
      <c r="M167"/>
      <c r="N167"/>
      <c r="O167"/>
      <c r="P167"/>
      <c r="Q167"/>
      <c r="R167"/>
    </row>
    <row r="168" spans="8:18">
      <c r="H168"/>
      <c r="I168"/>
      <c r="J168"/>
      <c r="K168"/>
      <c r="L168"/>
      <c r="M168"/>
      <c r="N168"/>
      <c r="O168"/>
      <c r="P168"/>
      <c r="Q168"/>
      <c r="R168"/>
    </row>
    <row r="169" spans="8:18">
      <c r="H169"/>
      <c r="I169"/>
      <c r="J169"/>
      <c r="K169"/>
      <c r="L169"/>
      <c r="M169"/>
      <c r="N169"/>
      <c r="O169"/>
      <c r="P169"/>
      <c r="Q169"/>
      <c r="R169"/>
    </row>
    <row r="170" spans="8:18">
      <c r="H170"/>
      <c r="I170"/>
      <c r="J170"/>
      <c r="K170"/>
      <c r="L170"/>
      <c r="M170"/>
      <c r="N170"/>
      <c r="O170"/>
      <c r="P170"/>
      <c r="Q170"/>
      <c r="R170"/>
    </row>
    <row r="171" spans="8:18">
      <c r="H171"/>
      <c r="I171"/>
      <c r="J171"/>
      <c r="K171"/>
      <c r="L171"/>
      <c r="M171"/>
      <c r="N171"/>
      <c r="O171"/>
      <c r="P171"/>
      <c r="Q171"/>
      <c r="R171"/>
    </row>
    <row r="172" spans="8:18">
      <c r="H172"/>
      <c r="I172"/>
      <c r="J172"/>
      <c r="K172"/>
      <c r="L172"/>
      <c r="M172"/>
      <c r="N172"/>
      <c r="O172"/>
      <c r="P172"/>
      <c r="Q172"/>
      <c r="R172"/>
    </row>
    <row r="173" spans="8:18">
      <c r="H173"/>
      <c r="I173"/>
      <c r="J173"/>
      <c r="K173"/>
      <c r="L173"/>
      <c r="M173"/>
      <c r="N173"/>
      <c r="O173"/>
      <c r="P173"/>
      <c r="Q173"/>
      <c r="R173"/>
    </row>
    <row r="174" spans="8:18">
      <c r="H174"/>
      <c r="I174"/>
      <c r="J174"/>
      <c r="K174"/>
      <c r="L174"/>
      <c r="M174"/>
      <c r="N174"/>
      <c r="O174"/>
      <c r="P174"/>
      <c r="Q174"/>
      <c r="R174"/>
    </row>
    <row r="175" spans="8:18">
      <c r="H175"/>
      <c r="I175"/>
      <c r="J175"/>
      <c r="K175"/>
      <c r="L175"/>
      <c r="M175"/>
      <c r="N175"/>
      <c r="O175"/>
      <c r="P175"/>
      <c r="Q175"/>
      <c r="R175"/>
    </row>
    <row r="176" spans="8:18">
      <c r="H176"/>
      <c r="I176"/>
      <c r="J176"/>
      <c r="K176"/>
      <c r="L176"/>
      <c r="M176"/>
      <c r="N176"/>
      <c r="O176"/>
      <c r="P176"/>
      <c r="Q176"/>
      <c r="R176"/>
    </row>
    <row r="177" spans="8:18">
      <c r="H177"/>
      <c r="I177"/>
      <c r="J177"/>
      <c r="K177"/>
      <c r="L177"/>
      <c r="M177"/>
      <c r="N177"/>
      <c r="O177"/>
      <c r="P177"/>
      <c r="Q177"/>
      <c r="R177"/>
    </row>
    <row r="178" spans="8:18">
      <c r="H178"/>
      <c r="I178"/>
      <c r="J178"/>
      <c r="K178"/>
      <c r="L178"/>
      <c r="M178"/>
      <c r="N178"/>
      <c r="O178"/>
      <c r="P178"/>
      <c r="Q178"/>
      <c r="R178"/>
    </row>
    <row r="179" spans="8:18">
      <c r="H179"/>
      <c r="I179"/>
      <c r="J179"/>
      <c r="K179"/>
      <c r="L179"/>
      <c r="M179"/>
      <c r="N179"/>
      <c r="O179"/>
      <c r="P179"/>
      <c r="Q179"/>
      <c r="R179"/>
    </row>
    <row r="180" spans="8:18">
      <c r="H180"/>
      <c r="I180"/>
      <c r="J180"/>
      <c r="K180"/>
      <c r="L180"/>
      <c r="M180"/>
      <c r="N180"/>
      <c r="O180"/>
      <c r="P180"/>
      <c r="Q180"/>
      <c r="R180"/>
    </row>
    <row r="181" spans="8:18">
      <c r="H181"/>
      <c r="I181"/>
      <c r="J181"/>
      <c r="K181"/>
      <c r="L181"/>
      <c r="M181"/>
      <c r="N181"/>
      <c r="O181"/>
      <c r="P181"/>
      <c r="Q181"/>
      <c r="R181"/>
    </row>
    <row r="182" spans="8:18">
      <c r="H182"/>
      <c r="I182"/>
      <c r="J182"/>
      <c r="K182"/>
      <c r="L182"/>
      <c r="M182"/>
      <c r="N182"/>
      <c r="O182"/>
      <c r="P182"/>
      <c r="Q182"/>
      <c r="R182"/>
    </row>
    <row r="183" spans="8:18">
      <c r="H183"/>
      <c r="I183"/>
      <c r="J183"/>
      <c r="K183"/>
      <c r="L183"/>
      <c r="M183"/>
      <c r="N183"/>
      <c r="O183"/>
      <c r="P183"/>
      <c r="Q183"/>
      <c r="R183"/>
    </row>
    <row r="184" spans="8:18">
      <c r="H184"/>
      <c r="I184"/>
      <c r="J184"/>
      <c r="K184"/>
      <c r="L184"/>
      <c r="M184"/>
      <c r="N184"/>
      <c r="O184"/>
      <c r="P184"/>
      <c r="Q184"/>
      <c r="R184"/>
    </row>
    <row r="185" spans="8:18">
      <c r="H185"/>
      <c r="I185"/>
      <c r="J185"/>
      <c r="K185"/>
      <c r="L185"/>
      <c r="M185"/>
      <c r="N185"/>
      <c r="O185"/>
      <c r="P185"/>
      <c r="Q185"/>
      <c r="R185"/>
    </row>
    <row r="186" spans="8:18">
      <c r="H186"/>
      <c r="I186"/>
      <c r="J186"/>
      <c r="K186"/>
      <c r="L186"/>
      <c r="M186"/>
      <c r="N186"/>
      <c r="O186"/>
      <c r="P186"/>
      <c r="Q186"/>
      <c r="R186"/>
    </row>
    <row r="187" spans="8:18">
      <c r="H187"/>
      <c r="I187"/>
      <c r="J187"/>
      <c r="K187"/>
      <c r="L187"/>
      <c r="M187"/>
      <c r="N187"/>
      <c r="O187"/>
      <c r="P187"/>
      <c r="Q187"/>
      <c r="R187"/>
    </row>
    <row r="188" spans="8:18">
      <c r="H188"/>
      <c r="I188"/>
      <c r="J188"/>
      <c r="K188"/>
      <c r="L188"/>
      <c r="M188"/>
      <c r="N188"/>
      <c r="O188"/>
      <c r="P188"/>
      <c r="Q188"/>
      <c r="R188"/>
    </row>
    <row r="189" spans="8:18">
      <c r="H189"/>
      <c r="I189"/>
      <c r="J189"/>
      <c r="K189"/>
      <c r="L189"/>
      <c r="M189"/>
      <c r="N189"/>
      <c r="O189"/>
      <c r="P189"/>
      <c r="Q189"/>
      <c r="R189"/>
    </row>
    <row r="190" spans="8:18">
      <c r="H190"/>
      <c r="I190"/>
      <c r="J190"/>
      <c r="K190"/>
      <c r="L190"/>
      <c r="M190"/>
      <c r="N190"/>
      <c r="O190"/>
      <c r="P190"/>
      <c r="Q190"/>
      <c r="R190"/>
    </row>
    <row r="191" spans="8:18">
      <c r="H191"/>
      <c r="I191"/>
      <c r="J191"/>
      <c r="K191"/>
      <c r="L191"/>
      <c r="M191"/>
      <c r="N191"/>
      <c r="O191"/>
      <c r="P191"/>
      <c r="Q191"/>
      <c r="R191"/>
    </row>
    <row r="192" spans="8:18">
      <c r="H192"/>
      <c r="I192"/>
      <c r="J192"/>
      <c r="K192"/>
      <c r="L192"/>
      <c r="M192"/>
      <c r="N192"/>
      <c r="O192"/>
      <c r="P192"/>
      <c r="Q192"/>
      <c r="R192"/>
    </row>
    <row r="193" spans="8:18">
      <c r="H193"/>
      <c r="I193"/>
      <c r="J193"/>
      <c r="K193"/>
      <c r="L193"/>
      <c r="M193"/>
      <c r="N193"/>
      <c r="O193"/>
      <c r="P193"/>
      <c r="Q193"/>
      <c r="R193"/>
    </row>
    <row r="194" spans="8:18">
      <c r="H194"/>
      <c r="I194"/>
      <c r="J194"/>
      <c r="K194"/>
      <c r="L194"/>
      <c r="M194"/>
      <c r="N194"/>
      <c r="O194"/>
      <c r="P194"/>
      <c r="Q194"/>
      <c r="R194"/>
    </row>
    <row r="195" spans="8:18">
      <c r="H195"/>
      <c r="I195"/>
      <c r="J195"/>
      <c r="K195"/>
      <c r="L195"/>
      <c r="M195"/>
      <c r="N195"/>
      <c r="O195"/>
      <c r="P195"/>
      <c r="Q195"/>
      <c r="R195"/>
    </row>
    <row r="196" spans="8:18">
      <c r="H196"/>
      <c r="I196"/>
      <c r="J196"/>
      <c r="K196"/>
      <c r="L196"/>
      <c r="M196"/>
      <c r="N196"/>
      <c r="O196"/>
      <c r="P196"/>
      <c r="Q196"/>
      <c r="R196"/>
    </row>
    <row r="197" spans="8:18">
      <c r="H197"/>
      <c r="I197"/>
      <c r="J197"/>
      <c r="K197"/>
      <c r="L197"/>
      <c r="M197"/>
      <c r="N197"/>
      <c r="O197"/>
      <c r="P197"/>
      <c r="Q197"/>
      <c r="R197"/>
    </row>
    <row r="198" spans="8:18">
      <c r="H198"/>
      <c r="I198"/>
      <c r="J198"/>
      <c r="K198"/>
      <c r="L198"/>
      <c r="M198"/>
      <c r="N198"/>
      <c r="O198"/>
      <c r="P198"/>
      <c r="Q198"/>
      <c r="R198"/>
    </row>
    <row r="199" spans="8:18">
      <c r="H199"/>
      <c r="I199"/>
      <c r="J199"/>
      <c r="K199"/>
      <c r="L199"/>
      <c r="M199"/>
      <c r="N199"/>
      <c r="O199"/>
      <c r="P199"/>
      <c r="Q199"/>
      <c r="R199"/>
    </row>
    <row r="200" spans="8:18">
      <c r="H200"/>
      <c r="I200"/>
      <c r="J200"/>
      <c r="K200"/>
      <c r="L200"/>
      <c r="M200"/>
      <c r="N200"/>
      <c r="O200"/>
      <c r="P200"/>
      <c r="Q200"/>
      <c r="R200"/>
    </row>
    <row r="201" spans="8:18">
      <c r="H201"/>
      <c r="I201"/>
      <c r="J201"/>
      <c r="K201"/>
      <c r="L201"/>
      <c r="M201"/>
      <c r="N201"/>
      <c r="O201"/>
      <c r="P201"/>
      <c r="Q201"/>
      <c r="R201"/>
    </row>
    <row r="202" spans="8:18">
      <c r="H202"/>
      <c r="I202"/>
      <c r="J202"/>
      <c r="K202"/>
      <c r="L202"/>
      <c r="M202"/>
      <c r="N202"/>
      <c r="O202"/>
      <c r="P202"/>
      <c r="Q202"/>
      <c r="R202"/>
    </row>
    <row r="203" spans="8:18">
      <c r="H203"/>
      <c r="I203"/>
      <c r="J203"/>
      <c r="K203"/>
      <c r="L203"/>
      <c r="M203"/>
      <c r="N203"/>
      <c r="O203"/>
      <c r="P203"/>
      <c r="Q203"/>
      <c r="R203"/>
    </row>
    <row r="204" spans="8:18">
      <c r="H204"/>
      <c r="I204"/>
      <c r="J204"/>
      <c r="K204"/>
      <c r="L204"/>
      <c r="M204"/>
      <c r="N204"/>
      <c r="O204"/>
      <c r="P204"/>
      <c r="Q204"/>
      <c r="R204"/>
    </row>
    <row r="205" spans="8:18">
      <c r="H205"/>
      <c r="I205"/>
      <c r="J205"/>
      <c r="K205"/>
      <c r="L205"/>
      <c r="M205"/>
      <c r="N205"/>
      <c r="O205"/>
      <c r="P205"/>
      <c r="Q205"/>
      <c r="R205"/>
    </row>
    <row r="206" spans="8:18">
      <c r="H206"/>
      <c r="I206"/>
      <c r="J206"/>
      <c r="K206"/>
      <c r="L206"/>
      <c r="M206"/>
      <c r="N206"/>
      <c r="O206"/>
      <c r="P206"/>
      <c r="Q206"/>
      <c r="R206"/>
    </row>
    <row r="207" spans="8:18">
      <c r="H207"/>
      <c r="I207"/>
      <c r="J207"/>
      <c r="K207"/>
      <c r="L207"/>
      <c r="M207"/>
      <c r="N207"/>
      <c r="O207"/>
      <c r="P207"/>
      <c r="Q207"/>
      <c r="R207"/>
    </row>
    <row r="208" spans="8:18">
      <c r="H208"/>
      <c r="I208"/>
      <c r="J208"/>
      <c r="K208"/>
      <c r="L208"/>
      <c r="M208"/>
      <c r="N208"/>
      <c r="O208"/>
      <c r="P208"/>
      <c r="Q208"/>
      <c r="R208"/>
    </row>
    <row r="209" spans="8:18">
      <c r="H209"/>
      <c r="I209"/>
      <c r="J209"/>
      <c r="K209"/>
      <c r="L209"/>
      <c r="M209"/>
      <c r="N209"/>
      <c r="O209"/>
      <c r="P209"/>
      <c r="Q209"/>
      <c r="R209"/>
    </row>
    <row r="210" spans="8:18">
      <c r="H210"/>
      <c r="I210"/>
      <c r="J210"/>
      <c r="K210"/>
      <c r="L210"/>
      <c r="M210"/>
      <c r="N210"/>
      <c r="O210"/>
      <c r="P210"/>
      <c r="Q210"/>
      <c r="R210"/>
    </row>
    <row r="211" spans="8:18">
      <c r="H211"/>
      <c r="I211"/>
      <c r="J211"/>
      <c r="K211"/>
      <c r="L211"/>
      <c r="M211"/>
      <c r="N211"/>
      <c r="O211"/>
      <c r="P211"/>
      <c r="Q211"/>
      <c r="R211"/>
    </row>
    <row r="212" spans="8:18">
      <c r="H212"/>
      <c r="I212"/>
      <c r="J212"/>
      <c r="K212"/>
      <c r="L212"/>
      <c r="M212"/>
      <c r="N212"/>
      <c r="O212"/>
      <c r="P212"/>
      <c r="Q212"/>
      <c r="R212"/>
    </row>
    <row r="213" spans="8:18">
      <c r="H213"/>
      <c r="I213"/>
      <c r="J213"/>
      <c r="K213"/>
      <c r="L213"/>
      <c r="M213"/>
      <c r="N213"/>
      <c r="O213"/>
      <c r="P213"/>
      <c r="Q213"/>
      <c r="R213"/>
    </row>
    <row r="214" spans="8:18">
      <c r="H214"/>
      <c r="I214"/>
      <c r="J214"/>
      <c r="K214"/>
      <c r="L214"/>
      <c r="M214"/>
      <c r="N214"/>
      <c r="O214"/>
      <c r="P214"/>
      <c r="Q214"/>
      <c r="R214"/>
    </row>
    <row r="215" spans="8:18">
      <c r="H215"/>
      <c r="I215"/>
      <c r="J215"/>
      <c r="K215"/>
      <c r="L215"/>
      <c r="M215"/>
      <c r="N215"/>
      <c r="O215"/>
      <c r="P215"/>
      <c r="Q215"/>
      <c r="R215"/>
    </row>
    <row r="216" spans="8:18">
      <c r="H216"/>
      <c r="I216"/>
      <c r="J216"/>
      <c r="K216"/>
      <c r="L216"/>
      <c r="M216"/>
      <c r="N216"/>
      <c r="O216"/>
      <c r="P216"/>
      <c r="Q216"/>
      <c r="R216"/>
    </row>
    <row r="217" spans="8:18">
      <c r="H217"/>
      <c r="I217"/>
      <c r="J217"/>
      <c r="K217"/>
      <c r="L217"/>
      <c r="M217"/>
      <c r="N217"/>
      <c r="O217"/>
      <c r="P217"/>
      <c r="Q217"/>
      <c r="R217"/>
    </row>
    <row r="218" spans="8:18">
      <c r="H218"/>
      <c r="I218"/>
      <c r="J218"/>
      <c r="K218"/>
      <c r="L218"/>
      <c r="M218"/>
      <c r="N218"/>
      <c r="O218"/>
      <c r="P218"/>
      <c r="Q218"/>
      <c r="R218"/>
    </row>
    <row r="219" spans="8:18">
      <c r="H219"/>
      <c r="I219"/>
      <c r="J219"/>
      <c r="K219"/>
      <c r="L219"/>
      <c r="M219"/>
      <c r="N219"/>
      <c r="O219"/>
      <c r="P219"/>
      <c r="Q219"/>
      <c r="R219"/>
    </row>
    <row r="220" spans="8:18">
      <c r="H220"/>
      <c r="I220"/>
      <c r="J220"/>
      <c r="K220"/>
      <c r="L220"/>
      <c r="M220"/>
      <c r="N220"/>
      <c r="O220"/>
      <c r="P220"/>
      <c r="Q220"/>
      <c r="R220"/>
    </row>
    <row r="221" spans="8:18">
      <c r="H221"/>
      <c r="I221"/>
      <c r="J221"/>
      <c r="K221"/>
      <c r="L221"/>
      <c r="M221"/>
      <c r="N221"/>
      <c r="O221"/>
      <c r="P221"/>
      <c r="Q221"/>
      <c r="R221"/>
    </row>
    <row r="222" spans="8:18">
      <c r="H222"/>
      <c r="I222"/>
      <c r="J222"/>
      <c r="K222"/>
      <c r="L222"/>
      <c r="M222"/>
      <c r="N222"/>
      <c r="O222"/>
      <c r="P222"/>
      <c r="Q222"/>
      <c r="R222"/>
    </row>
    <row r="223" spans="8:18">
      <c r="H223"/>
      <c r="I223"/>
      <c r="J223"/>
      <c r="K223"/>
      <c r="L223"/>
      <c r="M223"/>
      <c r="N223"/>
      <c r="O223"/>
      <c r="P223"/>
      <c r="Q223"/>
      <c r="R223"/>
    </row>
    <row r="224" spans="8:18">
      <c r="H224"/>
      <c r="I224"/>
      <c r="J224"/>
      <c r="K224"/>
      <c r="L224"/>
      <c r="M224"/>
      <c r="N224"/>
      <c r="O224"/>
      <c r="P224"/>
      <c r="Q224"/>
      <c r="R224"/>
    </row>
    <row r="225" spans="8:18">
      <c r="H225"/>
      <c r="I225"/>
      <c r="J225"/>
      <c r="K225"/>
      <c r="L225"/>
      <c r="M225"/>
      <c r="N225"/>
      <c r="O225"/>
      <c r="P225"/>
      <c r="Q225"/>
      <c r="R225"/>
    </row>
    <row r="226" spans="8:18">
      <c r="H226"/>
      <c r="I226"/>
      <c r="J226"/>
      <c r="K226"/>
      <c r="L226"/>
      <c r="M226"/>
      <c r="N226"/>
      <c r="O226"/>
      <c r="P226"/>
      <c r="Q226"/>
      <c r="R226"/>
    </row>
    <row r="227" spans="8:18">
      <c r="H227"/>
      <c r="I227"/>
      <c r="J227"/>
      <c r="K227"/>
      <c r="L227"/>
      <c r="M227"/>
      <c r="N227"/>
      <c r="O227"/>
      <c r="P227"/>
      <c r="Q227"/>
      <c r="R227"/>
    </row>
    <row r="228" spans="8:18">
      <c r="H228"/>
      <c r="I228"/>
      <c r="J228"/>
      <c r="K228"/>
      <c r="L228"/>
      <c r="M228"/>
      <c r="N228"/>
      <c r="O228"/>
      <c r="P228"/>
      <c r="Q228"/>
      <c r="R228"/>
    </row>
    <row r="229" spans="8:18">
      <c r="H229"/>
      <c r="I229"/>
      <c r="J229"/>
      <c r="K229"/>
      <c r="L229"/>
      <c r="M229"/>
      <c r="N229"/>
      <c r="O229"/>
      <c r="P229"/>
      <c r="Q229"/>
      <c r="R229"/>
    </row>
    <row r="230" spans="8:18">
      <c r="H230"/>
      <c r="I230"/>
      <c r="J230"/>
      <c r="K230"/>
      <c r="L230"/>
      <c r="M230"/>
      <c r="N230"/>
      <c r="O230"/>
      <c r="P230"/>
      <c r="Q230"/>
      <c r="R230"/>
    </row>
    <row r="231" spans="8:18">
      <c r="H231"/>
      <c r="I231"/>
      <c r="J231"/>
      <c r="K231"/>
      <c r="L231"/>
      <c r="M231"/>
      <c r="N231"/>
      <c r="O231"/>
      <c r="P231"/>
      <c r="Q231"/>
      <c r="R231"/>
    </row>
    <row r="232" spans="8:18">
      <c r="H232"/>
      <c r="I232"/>
      <c r="J232"/>
      <c r="K232"/>
      <c r="L232"/>
      <c r="M232"/>
      <c r="N232"/>
      <c r="O232"/>
      <c r="P232"/>
      <c r="Q232"/>
      <c r="R232"/>
    </row>
    <row r="233" spans="8:18">
      <c r="H233"/>
      <c r="I233"/>
      <c r="J233"/>
      <c r="K233"/>
      <c r="L233"/>
      <c r="M233"/>
      <c r="N233"/>
      <c r="O233"/>
      <c r="P233"/>
      <c r="Q233"/>
      <c r="R233"/>
    </row>
    <row r="234" spans="8:18">
      <c r="H234"/>
      <c r="I234"/>
      <c r="J234"/>
      <c r="K234"/>
      <c r="L234"/>
      <c r="M234"/>
      <c r="N234"/>
      <c r="O234"/>
      <c r="P234"/>
      <c r="Q234"/>
      <c r="R234"/>
    </row>
    <row r="235" spans="8:18">
      <c r="H235"/>
      <c r="I235"/>
      <c r="J235"/>
      <c r="K235"/>
      <c r="L235"/>
      <c r="M235"/>
      <c r="N235"/>
      <c r="O235"/>
      <c r="P235"/>
      <c r="Q235"/>
      <c r="R235"/>
    </row>
    <row r="236" spans="8:18">
      <c r="H236"/>
      <c r="I236"/>
      <c r="J236"/>
      <c r="K236"/>
      <c r="L236"/>
      <c r="M236"/>
      <c r="N236"/>
      <c r="O236"/>
      <c r="P236"/>
      <c r="Q236"/>
      <c r="R236"/>
    </row>
    <row r="237" spans="8:18">
      <c r="H237"/>
      <c r="I237"/>
      <c r="J237"/>
      <c r="K237"/>
      <c r="L237"/>
      <c r="M237"/>
      <c r="N237"/>
      <c r="O237"/>
      <c r="P237"/>
      <c r="Q237"/>
      <c r="R237"/>
    </row>
    <row r="238" spans="8:18">
      <c r="H238"/>
      <c r="I238"/>
      <c r="J238"/>
      <c r="K238"/>
      <c r="L238"/>
      <c r="M238"/>
      <c r="N238"/>
      <c r="O238"/>
      <c r="P238"/>
      <c r="Q238"/>
      <c r="R238"/>
    </row>
    <row r="239" spans="8:18">
      <c r="H239"/>
      <c r="I239"/>
      <c r="J239"/>
      <c r="K239"/>
      <c r="L239"/>
      <c r="M239"/>
      <c r="N239"/>
      <c r="O239"/>
      <c r="P239"/>
      <c r="Q239"/>
      <c r="R239"/>
    </row>
    <row r="240" spans="8:18">
      <c r="H240"/>
      <c r="I240"/>
      <c r="J240"/>
      <c r="K240"/>
      <c r="L240"/>
      <c r="M240"/>
      <c r="N240"/>
      <c r="O240"/>
      <c r="P240"/>
      <c r="Q240"/>
      <c r="R240"/>
    </row>
    <row r="241" spans="8:18">
      <c r="H241"/>
      <c r="I241"/>
      <c r="J241"/>
      <c r="K241"/>
      <c r="L241"/>
      <c r="M241"/>
      <c r="N241"/>
      <c r="O241"/>
      <c r="P241"/>
      <c r="Q241"/>
      <c r="R241"/>
    </row>
    <row r="242" spans="8:18">
      <c r="H242"/>
      <c r="I242"/>
      <c r="J242"/>
      <c r="K242"/>
      <c r="L242"/>
      <c r="M242"/>
      <c r="N242"/>
      <c r="O242"/>
      <c r="P242"/>
      <c r="Q242"/>
      <c r="R242"/>
    </row>
    <row r="243" spans="8:18">
      <c r="H243"/>
      <c r="I243"/>
      <c r="J243"/>
      <c r="K243"/>
      <c r="L243"/>
      <c r="M243"/>
      <c r="N243"/>
      <c r="O243"/>
      <c r="P243"/>
      <c r="Q243"/>
      <c r="R243"/>
    </row>
    <row r="244" spans="8:18">
      <c r="H244"/>
      <c r="I244"/>
      <c r="J244"/>
      <c r="K244"/>
      <c r="L244"/>
      <c r="M244"/>
      <c r="N244"/>
      <c r="O244"/>
      <c r="P244"/>
      <c r="Q244"/>
      <c r="R244"/>
    </row>
    <row r="245" spans="8:18">
      <c r="H245"/>
      <c r="I245"/>
      <c r="J245"/>
      <c r="K245"/>
      <c r="L245"/>
      <c r="M245"/>
      <c r="N245"/>
      <c r="O245"/>
      <c r="P245"/>
      <c r="Q245"/>
      <c r="R245"/>
    </row>
    <row r="246" spans="8:18">
      <c r="H246"/>
      <c r="I246"/>
      <c r="J246"/>
      <c r="K246"/>
      <c r="L246"/>
      <c r="M246"/>
      <c r="N246"/>
      <c r="O246"/>
      <c r="P246"/>
      <c r="Q246"/>
      <c r="R246"/>
    </row>
    <row r="247" spans="8:18">
      <c r="H247"/>
      <c r="I247"/>
      <c r="J247"/>
      <c r="K247"/>
      <c r="L247"/>
      <c r="M247"/>
      <c r="N247"/>
      <c r="O247"/>
      <c r="P247"/>
      <c r="Q247"/>
      <c r="R247"/>
    </row>
    <row r="248" spans="8:18">
      <c r="H248"/>
      <c r="I248"/>
      <c r="J248"/>
      <c r="K248"/>
      <c r="L248"/>
      <c r="M248"/>
      <c r="N248"/>
      <c r="O248"/>
      <c r="P248"/>
      <c r="Q248"/>
      <c r="R248"/>
    </row>
    <row r="249" spans="8:18">
      <c r="H249"/>
      <c r="I249"/>
      <c r="J249"/>
      <c r="K249"/>
      <c r="L249"/>
      <c r="M249"/>
      <c r="N249"/>
      <c r="O249"/>
      <c r="P249"/>
      <c r="Q249"/>
      <c r="R249"/>
    </row>
    <row r="250" spans="8:18">
      <c r="H250"/>
      <c r="I250"/>
      <c r="J250"/>
      <c r="K250"/>
      <c r="L250"/>
      <c r="M250"/>
      <c r="N250"/>
      <c r="O250"/>
      <c r="P250"/>
      <c r="Q250"/>
      <c r="R250"/>
    </row>
    <row r="251" spans="8:18">
      <c r="H251"/>
      <c r="I251"/>
      <c r="J251"/>
      <c r="K251"/>
      <c r="L251"/>
      <c r="M251"/>
      <c r="N251"/>
      <c r="O251"/>
      <c r="P251"/>
      <c r="Q251"/>
      <c r="R251"/>
    </row>
    <row r="252" spans="8:18">
      <c r="H252"/>
      <c r="I252"/>
      <c r="J252"/>
      <c r="K252"/>
      <c r="L252"/>
      <c r="M252"/>
      <c r="N252"/>
      <c r="O252"/>
      <c r="P252"/>
      <c r="Q252"/>
      <c r="R252"/>
    </row>
    <row r="253" spans="8:18">
      <c r="H253"/>
      <c r="I253"/>
      <c r="J253"/>
      <c r="K253"/>
      <c r="L253"/>
      <c r="M253"/>
      <c r="N253"/>
      <c r="O253"/>
      <c r="P253"/>
      <c r="Q253"/>
      <c r="R253"/>
    </row>
    <row r="254" spans="8:18">
      <c r="H254"/>
      <c r="I254"/>
      <c r="J254"/>
      <c r="K254"/>
      <c r="L254"/>
      <c r="M254"/>
      <c r="N254"/>
      <c r="O254"/>
      <c r="P254"/>
      <c r="Q254"/>
      <c r="R254"/>
    </row>
  </sheetData>
  <mergeCells count="2">
    <mergeCell ref="B18:U18"/>
    <mergeCell ref="B25:E25"/>
  </mergeCells>
  <pageMargins left="0.7" right="0.7" top="0.75" bottom="0.75" header="0.3" footer="0.3"/>
  <pageSetup orientation="portrait" verticalDpi="0" r:id="rId1"/>
  <ignoredErrors>
    <ignoredError sqref="E28:E4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Cogeneration</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Jessy Serrao</cp:lastModifiedBy>
  <cp:lastPrinted>2017-05-24T00:43:43Z</cp:lastPrinted>
  <dcterms:created xsi:type="dcterms:W3CDTF">2012-03-05T18:56:04Z</dcterms:created>
  <dcterms:modified xsi:type="dcterms:W3CDTF">2019-11-06T13:56:22Z</dcterms:modified>
</cp:coreProperties>
</file>