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Regulatory\2019\IRM 2020 Rates Application EB-2019-0030\07 Responses Rd2\"/>
    </mc:Choice>
  </mc:AlternateContent>
  <xr:revisionPtr revIDLastSave="0" documentId="13_ncr:1_{A155F868-161E-4FFC-AAE8-A1916115BE48}" xr6:coauthVersionLast="41" xr6:coauthVersionMax="41" xr10:uidLastSave="{00000000-0000-0000-0000-000000000000}"/>
  <bookViews>
    <workbookView xWindow="25080" yWindow="-120" windowWidth="25440" windowHeight="15390" xr2:uid="{00000000-000D-0000-FFFF-FFFF00000000}"/>
  </bookViews>
  <sheets>
    <sheet name="Analytical Review" sheetId="2" r:id="rId1"/>
    <sheet name="2014 I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2" l="1"/>
  <c r="E34" i="2" l="1"/>
  <c r="I27" i="2" l="1"/>
  <c r="I23" i="2"/>
  <c r="K23" i="2" s="1"/>
  <c r="L8" i="2"/>
  <c r="L4" i="2"/>
  <c r="L7" i="2"/>
  <c r="I26" i="2" s="1"/>
  <c r="K26" i="2" s="1"/>
  <c r="L6" i="2"/>
  <c r="I25" i="2" s="1"/>
  <c r="K25" i="2" s="1"/>
  <c r="L5" i="2"/>
  <c r="I24" i="2" s="1"/>
  <c r="K24" i="2" s="1"/>
  <c r="H23" i="2"/>
  <c r="F26" i="2"/>
  <c r="F27" i="2"/>
  <c r="H27" i="2" s="1"/>
  <c r="F23" i="2"/>
  <c r="I5" i="2"/>
  <c r="F24" i="2" s="1"/>
  <c r="H24" i="2" s="1"/>
  <c r="I6" i="2"/>
  <c r="F25" i="2" s="1"/>
  <c r="H25" i="2" s="1"/>
  <c r="I7" i="2"/>
  <c r="I8" i="2"/>
  <c r="I4" i="2"/>
  <c r="K27" i="2"/>
  <c r="B28" i="2"/>
  <c r="B33" i="2" s="1"/>
  <c r="K14" i="2"/>
  <c r="K15" i="2"/>
  <c r="K13" i="2"/>
  <c r="K16" i="2"/>
  <c r="K12" i="2"/>
  <c r="H14" i="2"/>
  <c r="L14" i="2" s="1"/>
  <c r="M14" i="2" s="1"/>
  <c r="H15" i="2"/>
  <c r="L15" i="2" s="1"/>
  <c r="M15" i="2" s="1"/>
  <c r="F13" i="2"/>
  <c r="H13" i="2" s="1"/>
  <c r="F14" i="2"/>
  <c r="F15" i="2"/>
  <c r="F16" i="2"/>
  <c r="H16" i="2" s="1"/>
  <c r="F12" i="2"/>
  <c r="H12" i="2" s="1"/>
  <c r="B17" i="2"/>
  <c r="B32" i="2" s="1"/>
  <c r="L16" i="2" l="1"/>
  <c r="M16" i="2" s="1"/>
  <c r="L12" i="2"/>
  <c r="M12" i="2" s="1"/>
  <c r="H17" i="2"/>
  <c r="C32" i="2" s="1"/>
  <c r="L13" i="2"/>
  <c r="M13" i="2" s="1"/>
  <c r="K17" i="2"/>
  <c r="D32" i="2" s="1"/>
  <c r="B34" i="2"/>
  <c r="I34" i="2" s="1"/>
  <c r="H26" i="2"/>
  <c r="H28" i="2" s="1"/>
  <c r="C33" i="2" s="1"/>
  <c r="L27" i="2"/>
  <c r="M27" i="2" s="1"/>
  <c r="L26" i="2"/>
  <c r="M26" i="2" s="1"/>
  <c r="L24" i="2"/>
  <c r="M24" i="2" s="1"/>
  <c r="K28" i="2"/>
  <c r="D33" i="2" s="1"/>
  <c r="L25" i="2"/>
  <c r="M25" i="2" s="1"/>
  <c r="L23" i="2"/>
  <c r="M23" i="2" s="1"/>
  <c r="L42" i="1"/>
  <c r="L43" i="1"/>
  <c r="L45" i="1"/>
  <c r="L41" i="1"/>
  <c r="K45" i="1"/>
  <c r="K44" i="1"/>
  <c r="K43" i="1"/>
  <c r="K42" i="1"/>
  <c r="K41" i="1"/>
  <c r="H47" i="1"/>
  <c r="G47" i="1"/>
  <c r="D47" i="1"/>
  <c r="C47" i="1"/>
  <c r="E47" i="1"/>
  <c r="L31" i="1"/>
  <c r="F33" i="2" l="1"/>
  <c r="G33" i="2" s="1"/>
  <c r="D34" i="2"/>
  <c r="D35" i="2" s="1"/>
  <c r="C34" i="2"/>
  <c r="C35" i="2" s="1"/>
  <c r="F32" i="2"/>
  <c r="L17" i="2"/>
  <c r="M17" i="2" s="1"/>
  <c r="L28" i="2"/>
  <c r="M28" i="2" s="1"/>
  <c r="F13" i="1"/>
  <c r="F34" i="2" l="1"/>
  <c r="G32" i="2"/>
  <c r="G34" i="2" s="1"/>
  <c r="G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Li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Tina Li:
</t>
        </r>
        <r>
          <rPr>
            <sz val="9"/>
            <color indexed="81"/>
            <rFont val="Tahoma"/>
            <family val="2"/>
          </rPr>
          <t xml:space="preserve">It appears that the underrecovery of the 2014 GA rate rider is due to the overstatement of the Non-RPP residential kWh in 2014 IRM application. Please explain the reasons why the Non-RPP billing determinant used for Residential customer GA rate rider was much higher than the 2014 and 2015 actual data.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<sst xmlns="http://schemas.openxmlformats.org/spreadsheetml/2006/main" count="116" uniqueCount="73">
  <si>
    <t>St. Thomas - 2014 IRM Application EB-2013-0171</t>
  </si>
  <si>
    <t>Decision and Order issued on March 13, 2014</t>
  </si>
  <si>
    <t>1. the Decision and Order approved the disposition of Group 1 Accounts as at December 31, 2012</t>
  </si>
  <si>
    <t xml:space="preserve">Page 5 of the Decision and Order states: </t>
  </si>
  <si>
    <t>The disposed balance of $342,907 comprise of the following:</t>
  </si>
  <si>
    <t>Total Group 1 excluding Account 1589</t>
  </si>
  <si>
    <t>Account 1589 Global Adjustment</t>
  </si>
  <si>
    <t>Total</t>
  </si>
  <si>
    <t>2. the transfer of the disposed amounts to Account 1595</t>
  </si>
  <si>
    <t>Pages 5 to 6 of the Decision and Order states:</t>
  </si>
  <si>
    <t xml:space="preserve">A s result, by June 30, 2014, the following journal entry should have been made: </t>
  </si>
  <si>
    <t>Dr.Group 1 DVAs exluding GA</t>
  </si>
  <si>
    <t xml:space="preserve">   Cr. Account 1589 GA</t>
  </si>
  <si>
    <t xml:space="preserve">   Cr. Account 1595 - 2014 </t>
  </si>
  <si>
    <t>Account 1595-2014</t>
  </si>
  <si>
    <t xml:space="preserve">3. Approved DVA and GA rate riders in the 2014 IRM rate generator model </t>
  </si>
  <si>
    <t xml:space="preserve"> Balance of Accounts Allocated by kWh/kW (RPP) or Distribution Revenue</t>
  </si>
  <si>
    <t>Deferral/Variance Account Rate Rider</t>
  </si>
  <si>
    <t>Allocation of Balance in Account 1588 Global Adjustment Sub-Account</t>
  </si>
  <si>
    <t>Billed kWh or Estimated kW for Non-RPP Customers</t>
  </si>
  <si>
    <t>Global Adjustment Rate Rider</t>
  </si>
  <si>
    <t>Rate Class</t>
  </si>
  <si>
    <t>Unit</t>
  </si>
  <si>
    <t>Billed kWh</t>
  </si>
  <si>
    <t>Billed kW        or kVA</t>
  </si>
  <si>
    <t>RESIDENTIAL</t>
  </si>
  <si>
    <t>$/kWh</t>
  </si>
  <si>
    <t>GENERAL SERVICE LESS THAN 50 KW</t>
  </si>
  <si>
    <t>GENERAL SERVICE 50 TO 4,999 KW</t>
  </si>
  <si>
    <t>$/kW</t>
  </si>
  <si>
    <t>SENTINEL LIGHTING</t>
  </si>
  <si>
    <t>STREET LIGHTING</t>
  </si>
  <si>
    <t>microFIT</t>
  </si>
  <si>
    <t>DVA Rate Rider</t>
  </si>
  <si>
    <t>GA Rate Rider</t>
  </si>
  <si>
    <t>Recalculation</t>
  </si>
  <si>
    <t>kWh</t>
  </si>
  <si>
    <t>Kw</t>
  </si>
  <si>
    <t>Consumptions from RRRs for St. Thomas</t>
  </si>
  <si>
    <t xml:space="preserve">2014 DVA Rate rider - $ allocated </t>
  </si>
  <si>
    <t>2014 Billing determinants (kWh/Kw) to derive the rate rider</t>
  </si>
  <si>
    <t>2014 DVA Rate Rider</t>
  </si>
  <si>
    <t>$ Refunded in 2014</t>
  </si>
  <si>
    <t>$ Refunded in 2015</t>
  </si>
  <si>
    <t>May 1 to Dec 31, 2014 Consumption (Prorated) - Note 1</t>
  </si>
  <si>
    <t>Jan 1 to April 30, 2015 Consumption (Prorated) - Note 1</t>
  </si>
  <si>
    <t>Total Refund $</t>
  </si>
  <si>
    <t xml:space="preserve">Note 1: the asusmption is that the consumption occur evenly in the months. </t>
  </si>
  <si>
    <t>1. 2014 DVA Rate Rider</t>
  </si>
  <si>
    <t>2. 2014 GA Rate Rider</t>
  </si>
  <si>
    <t xml:space="preserve">2014 GA Rate rider - $ allocated </t>
  </si>
  <si>
    <t>2014 Billing determinants For Non-RPP (kWh/Kw) to derive the rate rider</t>
  </si>
  <si>
    <t>2014 GA rate rider</t>
  </si>
  <si>
    <t>2014 Actual Consumption - RRR 2.5.4</t>
  </si>
  <si>
    <t>2015 Actual Consumption  - RRR 2.1.5.4</t>
  </si>
  <si>
    <t>Non-RPP Consumption</t>
  </si>
  <si>
    <t>Retailer Consumption</t>
  </si>
  <si>
    <t>Total Non-RPP Consumption</t>
  </si>
  <si>
    <t>2014 Actual Consumption - RRR 2.1.5.4</t>
  </si>
  <si>
    <t>$ Collected in 2014</t>
  </si>
  <si>
    <t>$ Collected in 2015</t>
  </si>
  <si>
    <t>Total $ Collected</t>
  </si>
  <si>
    <t>Expected balance in Account 1595</t>
  </si>
  <si>
    <t>3. 2016 IRM Application EB-2015-0102 - Requested the first disposition of Account 1595-2014</t>
  </si>
  <si>
    <t xml:space="preserve">Entegrus stated, in its reponse to staff question #27, that a partial disposition of Account 1595 -2014 balance as at Dec 31, 2014 occurred in 2016 IRM decision and order. </t>
  </si>
  <si>
    <t>2014 GA Rate Rider</t>
  </si>
  <si>
    <t>Account 1595 - 2014</t>
  </si>
  <si>
    <t>Approved and transferred</t>
  </si>
  <si>
    <t>2014 Collect/(refund)</t>
  </si>
  <si>
    <t>2015 Collect/(refund)</t>
  </si>
  <si>
    <t>Total collect/(refund)</t>
  </si>
  <si>
    <t>residual principle balance - expected</t>
  </si>
  <si>
    <t>2020 IRM - 1595 Workform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</si>
</sst>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[Red]\(#,##0\)"/>
    <numFmt numFmtId="166" formatCode="#,##0.0000;[Red]\(#,##0.0000\)"/>
    <numFmt numFmtId="167" formatCode="0.0000"/>
    <numFmt numFmtId="168" formatCode="_(* #,##0.0000_);_(* \(#,##0.0000\);_(* &quot;-&quot;??_);_(@_)"/>
    <numFmt numFmtId="169" formatCode="0.00000"/>
    <numFmt numFmtId="170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3" fontId="0" fillId="0" borderId="0" xfId="0" applyNumberFormat="1"/>
    <xf numFmtId="0" fontId="0" fillId="0" borderId="2" xfId="0" applyBorder="1"/>
    <xf numFmtId="0" fontId="0" fillId="0" borderId="3" xfId="0" applyBorder="1"/>
    <xf numFmtId="15" fontId="0" fillId="0" borderId="0" xfId="0" applyNumberFormat="1"/>
    <xf numFmtId="0" fontId="0" fillId="0" borderId="0" xfId="0" applyAlignment="1" applyProtection="1"/>
    <xf numFmtId="0" fontId="3" fillId="0" borderId="0" xfId="0" applyFont="1" applyAlignment="1" applyProtection="1"/>
    <xf numFmtId="0" fontId="5" fillId="0" borderId="0" xfId="2" applyFont="1" applyAlignment="1" applyProtection="1"/>
    <xf numFmtId="0" fontId="5" fillId="0" borderId="0" xfId="2" applyFont="1" applyFill="1" applyAlignment="1" applyProtection="1">
      <alignment horizontal="right"/>
    </xf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center" vertical="top" wrapText="1"/>
    </xf>
    <xf numFmtId="0" fontId="0" fillId="0" borderId="0" xfId="0" applyProtection="1"/>
    <xf numFmtId="165" fontId="0" fillId="0" borderId="0" xfId="0" applyNumberFormat="1" applyAlignment="1" applyProtection="1">
      <alignment horizontal="right" vertical="center"/>
    </xf>
    <xf numFmtId="165" fontId="0" fillId="0" borderId="0" xfId="0" applyNumberFormat="1" applyAlignment="1" applyProtection="1">
      <alignment horizontal="center" vertical="center"/>
    </xf>
    <xf numFmtId="0" fontId="0" fillId="2" borderId="0" xfId="0" applyFill="1" applyProtection="1"/>
    <xf numFmtId="166" fontId="0" fillId="2" borderId="0" xfId="0" applyNumberFormat="1" applyFill="1" applyAlignment="1" applyProtection="1">
      <alignment horizontal="center" vertical="center"/>
    </xf>
    <xf numFmtId="0" fontId="2" fillId="0" borderId="0" xfId="0" applyFont="1" applyProtection="1"/>
    <xf numFmtId="165" fontId="2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167" fontId="0" fillId="0" borderId="0" xfId="0" applyNumberFormat="1"/>
    <xf numFmtId="0" fontId="2" fillId="0" borderId="0" xfId="0" applyFont="1" applyAlignment="1">
      <alignment wrapText="1"/>
    </xf>
    <xf numFmtId="165" fontId="0" fillId="3" borderId="0" xfId="0" applyNumberFormat="1" applyFill="1" applyAlignment="1" applyProtection="1">
      <alignment horizontal="center" vertical="center"/>
    </xf>
    <xf numFmtId="0" fontId="5" fillId="0" borderId="0" xfId="2" applyFont="1" applyFill="1" applyAlignment="1" applyProtection="1">
      <alignment wrapText="1"/>
    </xf>
    <xf numFmtId="165" fontId="2" fillId="0" borderId="0" xfId="0" applyNumberFormat="1" applyFont="1"/>
    <xf numFmtId="0" fontId="2" fillId="0" borderId="1" xfId="0" applyFont="1" applyBorder="1" applyProtection="1"/>
    <xf numFmtId="165" fontId="0" fillId="0" borderId="1" xfId="0" applyNumberFormat="1" applyBorder="1" applyAlignment="1" applyProtection="1">
      <alignment horizontal="center" vertical="center"/>
    </xf>
    <xf numFmtId="168" fontId="0" fillId="0" borderId="0" xfId="1" applyNumberFormat="1" applyFont="1"/>
    <xf numFmtId="164" fontId="0" fillId="0" borderId="1" xfId="0" applyNumberFormat="1" applyBorder="1"/>
    <xf numFmtId="43" fontId="0" fillId="0" borderId="0" xfId="0" applyNumberFormat="1"/>
    <xf numFmtId="164" fontId="2" fillId="3" borderId="0" xfId="0" applyNumberFormat="1" applyFont="1" applyFill="1"/>
    <xf numFmtId="164" fontId="0" fillId="0" borderId="0" xfId="1" applyNumberFormat="1" applyFont="1" applyBorder="1"/>
    <xf numFmtId="169" fontId="0" fillId="0" borderId="0" xfId="0" applyNumberFormat="1"/>
    <xf numFmtId="0" fontId="2" fillId="0" borderId="0" xfId="0" applyFont="1" applyAlignment="1" applyProtection="1">
      <alignment wrapText="1"/>
    </xf>
    <xf numFmtId="0" fontId="2" fillId="3" borderId="0" xfId="0" applyFont="1" applyFill="1"/>
    <xf numFmtId="170" fontId="2" fillId="3" borderId="0" xfId="3" applyNumberFormat="1" applyFont="1" applyFill="1"/>
    <xf numFmtId="0" fontId="0" fillId="4" borderId="0" xfId="0" applyFill="1"/>
    <xf numFmtId="170" fontId="2" fillId="4" borderId="0" xfId="3" applyNumberFormat="1" applyFont="1" applyFill="1"/>
    <xf numFmtId="0" fontId="2" fillId="4" borderId="0" xfId="0" applyFont="1" applyFill="1"/>
    <xf numFmtId="165" fontId="0" fillId="4" borderId="0" xfId="0" applyNumberFormat="1" applyFill="1"/>
    <xf numFmtId="164" fontId="0" fillId="4" borderId="0" xfId="0" applyNumberFormat="1" applyFill="1"/>
    <xf numFmtId="164" fontId="0" fillId="4" borderId="1" xfId="0" applyNumberFormat="1" applyFill="1" applyBorder="1"/>
    <xf numFmtId="0" fontId="0" fillId="4" borderId="1" xfId="0" applyFill="1" applyBorder="1"/>
    <xf numFmtId="164" fontId="0" fillId="5" borderId="0" xfId="0" applyNumberFormat="1" applyFill="1"/>
    <xf numFmtId="164" fontId="0" fillId="5" borderId="1" xfId="0" applyNumberFormat="1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2" fillId="4" borderId="0" xfId="0" applyNumberFormat="1" applyFont="1" applyFill="1"/>
    <xf numFmtId="164" fontId="0" fillId="5" borderId="0" xfId="1" applyNumberFormat="1" applyFont="1" applyFill="1"/>
    <xf numFmtId="43" fontId="0" fillId="4" borderId="0" xfId="0" applyNumberForma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2" applyFont="1" applyFill="1" applyAlignment="1" applyProtection="1">
      <alignment horizontal="center" wrapText="1"/>
    </xf>
    <xf numFmtId="0" fontId="5" fillId="2" borderId="0" xfId="2" applyFont="1" applyFill="1" applyAlignment="1" applyProtection="1">
      <alignment horizontal="center" wrapText="1"/>
    </xf>
  </cellXfs>
  <cellStyles count="4">
    <cellStyle name="Comma" xfId="1" builtinId="3"/>
    <cellStyle name="Currency" xfId="3" builtinId="4"/>
    <cellStyle name="Normal" xfId="0" builtinId="0"/>
    <cellStyle name="Normal_Sheet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6</xdr:col>
      <xdr:colOff>937260</xdr:colOff>
      <xdr:row>39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0080"/>
          <a:ext cx="848868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304800</xdr:colOff>
      <xdr:row>8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"/>
          <a:ext cx="731520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1920240</xdr:colOff>
      <xdr:row>21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6080"/>
          <a:ext cx="758952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1905000</xdr:colOff>
      <xdr:row>28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3360"/>
          <a:ext cx="7574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="110" zoomScaleNormal="110" workbookViewId="0">
      <selection activeCell="C12" sqref="C12"/>
    </sheetView>
  </sheetViews>
  <sheetFormatPr defaultRowHeight="15" x14ac:dyDescent="0.25"/>
  <cols>
    <col min="1" max="1" width="39.140625" bestFit="1" customWidth="1"/>
    <col min="2" max="2" width="18.85546875" bestFit="1" customWidth="1"/>
    <col min="3" max="3" width="17.42578125" customWidth="1"/>
    <col min="4" max="4" width="12.5703125" bestFit="1" customWidth="1"/>
    <col min="5" max="5" width="2.5703125" customWidth="1"/>
    <col min="6" max="6" width="19.5703125" customWidth="1"/>
    <col min="7" max="7" width="17.5703125" customWidth="1"/>
    <col min="8" max="8" width="14.140625" customWidth="1"/>
    <col min="9" max="9" width="12" bestFit="1" customWidth="1"/>
    <col min="10" max="10" width="17.140625" customWidth="1"/>
    <col min="11" max="11" width="13.5703125" bestFit="1" customWidth="1"/>
    <col min="12" max="12" width="11.140625" bestFit="1" customWidth="1"/>
    <col min="13" max="13" width="12.42578125" bestFit="1" customWidth="1"/>
  </cols>
  <sheetData>
    <row r="1" spans="1:13" x14ac:dyDescent="0.25">
      <c r="A1" s="5" t="s">
        <v>38</v>
      </c>
    </row>
    <row r="2" spans="1:13" x14ac:dyDescent="0.25">
      <c r="G2" s="55">
        <v>2014</v>
      </c>
      <c r="H2" s="55"/>
      <c r="I2" s="55"/>
      <c r="J2" s="55">
        <v>2015</v>
      </c>
      <c r="K2" s="55"/>
      <c r="L2" s="55"/>
    </row>
    <row r="3" spans="1:13" ht="60" x14ac:dyDescent="0.25">
      <c r="B3" t="s">
        <v>22</v>
      </c>
      <c r="C3" s="5">
        <v>2014</v>
      </c>
      <c r="D3" s="5">
        <v>2015</v>
      </c>
      <c r="G3" s="26" t="s">
        <v>55</v>
      </c>
      <c r="H3" s="26" t="s">
        <v>56</v>
      </c>
      <c r="I3" s="26" t="s">
        <v>57</v>
      </c>
      <c r="J3" s="26" t="s">
        <v>55</v>
      </c>
      <c r="K3" s="26" t="s">
        <v>56</v>
      </c>
      <c r="L3" s="26" t="s">
        <v>57</v>
      </c>
    </row>
    <row r="4" spans="1:13" x14ac:dyDescent="0.25">
      <c r="A4" s="22" t="s">
        <v>25</v>
      </c>
      <c r="B4" t="s">
        <v>36</v>
      </c>
      <c r="C4" s="1">
        <v>116304330</v>
      </c>
      <c r="D4" s="1">
        <v>116087199.2</v>
      </c>
      <c r="F4" s="38" t="s">
        <v>25</v>
      </c>
      <c r="G4" s="1"/>
      <c r="H4" s="1">
        <v>13747453.08</v>
      </c>
      <c r="I4" s="4">
        <f>SUM(G4:H4)</f>
        <v>13747453.08</v>
      </c>
      <c r="J4" s="1"/>
      <c r="K4" s="1">
        <v>11965999.9</v>
      </c>
      <c r="L4" s="4">
        <f>SUM(J4:K4)</f>
        <v>11965999.9</v>
      </c>
    </row>
    <row r="5" spans="1:13" ht="30" x14ac:dyDescent="0.25">
      <c r="A5" s="22" t="s">
        <v>27</v>
      </c>
      <c r="B5" t="s">
        <v>36</v>
      </c>
      <c r="C5" s="1">
        <v>39854821</v>
      </c>
      <c r="D5" s="1">
        <v>40623453.200000003</v>
      </c>
      <c r="F5" s="38" t="s">
        <v>27</v>
      </c>
      <c r="G5" s="1"/>
      <c r="H5" s="1">
        <v>9015807.6999999993</v>
      </c>
      <c r="I5" s="4">
        <f t="shared" ref="I5:I8" si="0">SUM(G5:H5)</f>
        <v>9015807.6999999993</v>
      </c>
      <c r="J5" s="1"/>
      <c r="K5" s="1">
        <v>9354831</v>
      </c>
      <c r="L5" s="4">
        <f t="shared" ref="L5:L6" si="1">SUM(J5:K5)</f>
        <v>9354831</v>
      </c>
    </row>
    <row r="6" spans="1:13" ht="30" x14ac:dyDescent="0.25">
      <c r="A6" s="22" t="s">
        <v>28</v>
      </c>
      <c r="B6" t="s">
        <v>37</v>
      </c>
      <c r="C6" s="1">
        <v>289996</v>
      </c>
      <c r="D6" s="1">
        <v>281900</v>
      </c>
      <c r="F6" s="38" t="s">
        <v>28</v>
      </c>
      <c r="G6" s="1">
        <v>181290.71</v>
      </c>
      <c r="H6" s="1">
        <v>78958</v>
      </c>
      <c r="I6" s="4">
        <f t="shared" si="0"/>
        <v>260248.71</v>
      </c>
      <c r="J6" s="1">
        <v>178878.3</v>
      </c>
      <c r="K6" s="1">
        <v>79024</v>
      </c>
      <c r="L6" s="4">
        <f t="shared" si="1"/>
        <v>257902.3</v>
      </c>
    </row>
    <row r="7" spans="1:13" x14ac:dyDescent="0.25">
      <c r="A7" s="22" t="s">
        <v>30</v>
      </c>
      <c r="B7" t="s">
        <v>37</v>
      </c>
      <c r="C7" s="1">
        <v>165</v>
      </c>
      <c r="D7" s="1">
        <v>151</v>
      </c>
      <c r="F7" s="38" t="s">
        <v>30</v>
      </c>
      <c r="H7" s="1">
        <v>10</v>
      </c>
      <c r="I7" s="4">
        <f t="shared" si="0"/>
        <v>10</v>
      </c>
      <c r="K7">
        <v>9</v>
      </c>
      <c r="L7" s="4">
        <f>SUM(J7:K7)</f>
        <v>9</v>
      </c>
    </row>
    <row r="8" spans="1:13" x14ac:dyDescent="0.25">
      <c r="A8" s="22" t="s">
        <v>31</v>
      </c>
      <c r="B8" t="s">
        <v>37</v>
      </c>
      <c r="C8" s="1">
        <v>8679</v>
      </c>
      <c r="D8" s="1">
        <v>8722</v>
      </c>
      <c r="F8" s="38" t="s">
        <v>31</v>
      </c>
      <c r="G8" s="1">
        <v>8671.76</v>
      </c>
      <c r="I8" s="4">
        <f t="shared" si="0"/>
        <v>8671.76</v>
      </c>
      <c r="J8" s="1">
        <v>8714.4</v>
      </c>
      <c r="L8" s="4">
        <f>SUM(J8:K8)</f>
        <v>8714.4</v>
      </c>
    </row>
    <row r="9" spans="1:13" x14ac:dyDescent="0.25">
      <c r="A9" s="17"/>
    </row>
    <row r="10" spans="1:13" x14ac:dyDescent="0.25">
      <c r="A10" s="22" t="s">
        <v>48</v>
      </c>
    </row>
    <row r="11" spans="1:13" ht="75" x14ac:dyDescent="0.25">
      <c r="B11" s="28" t="s">
        <v>39</v>
      </c>
      <c r="C11" s="28" t="s">
        <v>40</v>
      </c>
      <c r="D11" s="26" t="s">
        <v>41</v>
      </c>
      <c r="F11" s="26" t="s">
        <v>58</v>
      </c>
      <c r="G11" s="26" t="s">
        <v>44</v>
      </c>
      <c r="H11" s="26" t="s">
        <v>42</v>
      </c>
      <c r="I11" s="26" t="s">
        <v>54</v>
      </c>
      <c r="J11" s="26" t="s">
        <v>45</v>
      </c>
      <c r="K11" s="26" t="s">
        <v>43</v>
      </c>
      <c r="L11" s="26" t="s">
        <v>46</v>
      </c>
      <c r="M11" s="26" t="s">
        <v>62</v>
      </c>
    </row>
    <row r="12" spans="1:13" x14ac:dyDescent="0.25">
      <c r="A12" s="22" t="s">
        <v>25</v>
      </c>
      <c r="B12" s="19">
        <v>-747353.79844671418</v>
      </c>
      <c r="C12" s="1">
        <v>117522946</v>
      </c>
      <c r="D12" s="32">
        <v>-6.4000000000000003E-3</v>
      </c>
      <c r="F12" s="4">
        <f>C4</f>
        <v>116304330</v>
      </c>
      <c r="G12" s="48">
        <v>63910507.8125</v>
      </c>
      <c r="H12" s="1">
        <f>D12*G12</f>
        <v>-409027.25</v>
      </c>
      <c r="I12" s="4">
        <v>116087199.2</v>
      </c>
      <c r="J12" s="48">
        <v>51868676.5625</v>
      </c>
      <c r="K12" s="1">
        <f>J12*D12</f>
        <v>-331959.53000000003</v>
      </c>
      <c r="L12" s="4">
        <f>H12+K12</f>
        <v>-740986.78</v>
      </c>
      <c r="M12" s="4">
        <f>L12-B12</f>
        <v>6367.0184467141517</v>
      </c>
    </row>
    <row r="13" spans="1:13" x14ac:dyDescent="0.25">
      <c r="A13" s="22" t="s">
        <v>27</v>
      </c>
      <c r="B13" s="19">
        <v>-230155.56751274379</v>
      </c>
      <c r="C13" s="1">
        <v>36261185</v>
      </c>
      <c r="D13" s="32">
        <v>-6.3E-3</v>
      </c>
      <c r="F13" s="4">
        <f t="shared" ref="F13:F16" si="2">C5</f>
        <v>39854821</v>
      </c>
      <c r="G13" s="48">
        <v>21821680.952380951</v>
      </c>
      <c r="H13" s="1">
        <f t="shared" ref="H13:H16" si="3">D13*G13</f>
        <v>-137476.59</v>
      </c>
      <c r="I13" s="4">
        <v>40623453.200000003</v>
      </c>
      <c r="J13" s="48">
        <v>18061536.507936507</v>
      </c>
      <c r="K13" s="1">
        <f t="shared" ref="K13:K16" si="4">J13*D13</f>
        <v>-113787.68</v>
      </c>
      <c r="L13" s="4">
        <f t="shared" ref="L13:L16" si="5">H13+K13</f>
        <v>-251264.27</v>
      </c>
      <c r="M13" s="4">
        <f t="shared" ref="M13:M16" si="6">L13-B13</f>
        <v>-21108.702487256203</v>
      </c>
    </row>
    <row r="14" spans="1:13" x14ac:dyDescent="0.25">
      <c r="A14" s="22" t="s">
        <v>28</v>
      </c>
      <c r="B14" s="19">
        <v>-854772.18907910341</v>
      </c>
      <c r="C14" s="1">
        <v>359117</v>
      </c>
      <c r="D14" s="32">
        <v>-2.3801999999999999</v>
      </c>
      <c r="F14" s="4">
        <f t="shared" si="2"/>
        <v>289996</v>
      </c>
      <c r="G14" s="48">
        <v>176862.05781026804</v>
      </c>
      <c r="H14" s="1">
        <f t="shared" si="3"/>
        <v>-420967.06999999995</v>
      </c>
      <c r="I14" s="4">
        <v>281900</v>
      </c>
      <c r="J14" s="48">
        <v>117770.31762036803</v>
      </c>
      <c r="K14" s="1">
        <f t="shared" si="4"/>
        <v>-280316.90999999997</v>
      </c>
      <c r="L14" s="4">
        <f t="shared" si="5"/>
        <v>-701283.98</v>
      </c>
      <c r="M14" s="4">
        <f t="shared" si="6"/>
        <v>153488.20907910343</v>
      </c>
    </row>
    <row r="15" spans="1:13" x14ac:dyDescent="0.25">
      <c r="A15" s="22" t="s">
        <v>30</v>
      </c>
      <c r="B15" s="19">
        <v>-397.59727774508991</v>
      </c>
      <c r="C15" s="1">
        <v>157</v>
      </c>
      <c r="D15" s="32">
        <v>-2.5325000000000002</v>
      </c>
      <c r="F15" s="4">
        <f t="shared" si="2"/>
        <v>165</v>
      </c>
      <c r="G15" s="48">
        <v>93.978282329713721</v>
      </c>
      <c r="H15" s="1">
        <f t="shared" si="3"/>
        <v>-238.00000000000003</v>
      </c>
      <c r="I15" s="4">
        <v>151</v>
      </c>
      <c r="J15" s="48">
        <v>63.9091806515301</v>
      </c>
      <c r="K15" s="1">
        <f t="shared" si="4"/>
        <v>-161.85</v>
      </c>
      <c r="L15" s="4">
        <f t="shared" si="5"/>
        <v>-399.85</v>
      </c>
      <c r="M15" s="4">
        <f t="shared" si="6"/>
        <v>-2.2527222549101111</v>
      </c>
    </row>
    <row r="16" spans="1:13" x14ac:dyDescent="0.25">
      <c r="A16" s="30" t="s">
        <v>31</v>
      </c>
      <c r="B16" s="31">
        <v>-19866.272740693345</v>
      </c>
      <c r="C16" s="1">
        <v>8607</v>
      </c>
      <c r="D16" s="32">
        <v>-2.3081999999999998</v>
      </c>
      <c r="F16" s="4">
        <f t="shared" si="2"/>
        <v>8679</v>
      </c>
      <c r="G16" s="49">
        <v>5066.0081448747951</v>
      </c>
      <c r="H16" s="3">
        <f t="shared" si="3"/>
        <v>-11693.36</v>
      </c>
      <c r="I16" s="4">
        <v>8722</v>
      </c>
      <c r="J16" s="49">
        <v>3628.888311238195</v>
      </c>
      <c r="K16" s="3">
        <f t="shared" si="4"/>
        <v>-8376.2000000000007</v>
      </c>
      <c r="L16" s="33">
        <f t="shared" si="5"/>
        <v>-20069.560000000001</v>
      </c>
      <c r="M16" s="4">
        <f t="shared" si="6"/>
        <v>-203.28725930665678</v>
      </c>
    </row>
    <row r="17" spans="1:13" x14ac:dyDescent="0.25">
      <c r="A17" s="22" t="s">
        <v>7</v>
      </c>
      <c r="B17" s="29">
        <f>SUM(B12:B16)</f>
        <v>-1852545.4250569998</v>
      </c>
      <c r="G17" s="5" t="s">
        <v>7</v>
      </c>
      <c r="H17" s="6">
        <f>SUM(H12:H16)</f>
        <v>-979402.2699999999</v>
      </c>
      <c r="J17" s="5" t="s">
        <v>7</v>
      </c>
      <c r="K17" s="6">
        <f>SUM(K12:K16)</f>
        <v>-734602.16999999993</v>
      </c>
      <c r="L17" s="6">
        <f>SUM(L12:L16)</f>
        <v>-1714004.4400000002</v>
      </c>
      <c r="M17" s="35">
        <f>B17-L17</f>
        <v>-138540.98505699961</v>
      </c>
    </row>
    <row r="19" spans="1:13" x14ac:dyDescent="0.25">
      <c r="A19" s="22" t="s">
        <v>47</v>
      </c>
    </row>
    <row r="21" spans="1:13" x14ac:dyDescent="0.25">
      <c r="A21" s="22" t="s">
        <v>49</v>
      </c>
    </row>
    <row r="22" spans="1:13" ht="77.25" x14ac:dyDescent="0.25">
      <c r="B22" s="28" t="s">
        <v>50</v>
      </c>
      <c r="C22" s="28" t="s">
        <v>51</v>
      </c>
      <c r="D22" s="26" t="s">
        <v>52</v>
      </c>
      <c r="F22" s="26" t="s">
        <v>53</v>
      </c>
      <c r="G22" s="26" t="s">
        <v>44</v>
      </c>
      <c r="H22" s="26" t="s">
        <v>59</v>
      </c>
      <c r="I22" s="26" t="s">
        <v>54</v>
      </c>
      <c r="J22" s="26" t="s">
        <v>45</v>
      </c>
      <c r="K22" s="26" t="s">
        <v>60</v>
      </c>
      <c r="L22" s="26" t="s">
        <v>61</v>
      </c>
      <c r="M22" s="26" t="s">
        <v>62</v>
      </c>
    </row>
    <row r="23" spans="1:13" x14ac:dyDescent="0.25">
      <c r="A23" s="22" t="s">
        <v>25</v>
      </c>
      <c r="B23" s="36">
        <v>164576.35043915044</v>
      </c>
      <c r="C23" s="53">
        <v>17406959</v>
      </c>
      <c r="D23" s="37">
        <v>9.4546296362937633E-3</v>
      </c>
      <c r="F23" s="4">
        <f>I4</f>
        <v>13747453.08</v>
      </c>
      <c r="G23" s="48">
        <v>7574025.2631578939</v>
      </c>
      <c r="H23" s="1">
        <f>D23*G23</f>
        <v>71609.603719090301</v>
      </c>
      <c r="I23" s="4">
        <f>L4</f>
        <v>11965999.9</v>
      </c>
      <c r="J23" s="48">
        <v>5604421.0526315793</v>
      </c>
      <c r="K23" s="1">
        <f>J23*D23</f>
        <v>52987.725378479219</v>
      </c>
      <c r="L23" s="4">
        <f>H23+K23</f>
        <v>124597.32909756951</v>
      </c>
      <c r="M23" s="4">
        <f>L23-B23</f>
        <v>-39979.021341580927</v>
      </c>
    </row>
    <row r="24" spans="1:13" x14ac:dyDescent="0.25">
      <c r="A24" s="22" t="s">
        <v>27</v>
      </c>
      <c r="B24" s="36">
        <v>83738.614679393853</v>
      </c>
      <c r="C24" s="1">
        <v>8856890</v>
      </c>
      <c r="D24" s="37">
        <v>9.4546296362937616E-3</v>
      </c>
      <c r="F24" s="4">
        <f t="shared" ref="F24:F27" si="7">I5</f>
        <v>9015807.6999999993</v>
      </c>
      <c r="G24" s="48">
        <v>5065494.736842107</v>
      </c>
      <c r="H24" s="1">
        <f t="shared" ref="H24:H27" si="8">D24*G24</f>
        <v>47892.376661437454</v>
      </c>
      <c r="I24" s="4">
        <f t="shared" ref="I24:I27" si="9">L5</f>
        <v>9354831</v>
      </c>
      <c r="J24" s="48">
        <v>3997034.7368421042</v>
      </c>
      <c r="K24" s="1">
        <f t="shared" ref="K24:K27" si="10">J24*D24</f>
        <v>37790.483080242993</v>
      </c>
      <c r="L24" s="4">
        <f t="shared" ref="L24:L27" si="11">H24+K24</f>
        <v>85682.85974168044</v>
      </c>
      <c r="M24" s="4">
        <f t="shared" ref="M24:M27" si="12">L24-B24</f>
        <v>1944.2450622865872</v>
      </c>
    </row>
    <row r="25" spans="1:13" x14ac:dyDescent="0.25">
      <c r="A25" s="22" t="s">
        <v>28</v>
      </c>
      <c r="B25" s="36">
        <v>1231826.2231571465</v>
      </c>
      <c r="C25" s="1">
        <v>348634.55887052295</v>
      </c>
      <c r="D25" s="37">
        <v>3.5332877702885046</v>
      </c>
      <c r="F25" s="4">
        <f t="shared" si="7"/>
        <v>260248.71</v>
      </c>
      <c r="G25" s="48">
        <v>160781.52152378799</v>
      </c>
      <c r="H25" s="1">
        <f t="shared" si="8"/>
        <v>568087.38368837803</v>
      </c>
      <c r="I25" s="4">
        <f t="shared" si="9"/>
        <v>257902.3</v>
      </c>
      <c r="J25" s="48">
        <v>108219.6501853791</v>
      </c>
      <c r="K25" s="1">
        <f t="shared" si="10"/>
        <v>382371.16650490009</v>
      </c>
      <c r="L25" s="4">
        <f t="shared" si="11"/>
        <v>950458.55019327812</v>
      </c>
      <c r="M25" s="4">
        <f t="shared" si="12"/>
        <v>-281367.67296386836</v>
      </c>
    </row>
    <row r="26" spans="1:13" x14ac:dyDescent="0.25">
      <c r="A26" s="22" t="s">
        <v>30</v>
      </c>
      <c r="B26" s="36">
        <v>0</v>
      </c>
      <c r="C26" s="1">
        <v>0</v>
      </c>
      <c r="D26" s="37">
        <v>0</v>
      </c>
      <c r="F26" s="4">
        <f t="shared" si="7"/>
        <v>10</v>
      </c>
      <c r="G26" s="48">
        <v>0</v>
      </c>
      <c r="H26" s="1">
        <f t="shared" si="8"/>
        <v>0</v>
      </c>
      <c r="I26" s="4">
        <f t="shared" si="9"/>
        <v>9</v>
      </c>
      <c r="J26" s="48">
        <v>0</v>
      </c>
      <c r="K26" s="1">
        <f t="shared" si="10"/>
        <v>0</v>
      </c>
      <c r="L26" s="4">
        <f t="shared" si="11"/>
        <v>0</v>
      </c>
      <c r="M26" s="4">
        <f t="shared" si="12"/>
        <v>0</v>
      </c>
    </row>
    <row r="27" spans="1:13" x14ac:dyDescent="0.25">
      <c r="A27" s="30" t="s">
        <v>31</v>
      </c>
      <c r="B27" s="3">
        <v>29496.808814309461</v>
      </c>
      <c r="C27" s="1">
        <v>8607</v>
      </c>
      <c r="D27" s="37">
        <v>3.4270720128162497</v>
      </c>
      <c r="F27" s="4">
        <f t="shared" si="7"/>
        <v>8671.76</v>
      </c>
      <c r="G27" s="48">
        <v>5061.6089405036328</v>
      </c>
      <c r="H27" s="3">
        <f t="shared" si="8"/>
        <v>17346.498339820511</v>
      </c>
      <c r="I27" s="4">
        <f t="shared" si="9"/>
        <v>8714.4</v>
      </c>
      <c r="J27" s="49">
        <v>3625.7477167284296</v>
      </c>
      <c r="K27" s="3">
        <f t="shared" si="10"/>
        <v>12425.698525532422</v>
      </c>
      <c r="L27" s="33">
        <f t="shared" si="11"/>
        <v>29772.196865352933</v>
      </c>
      <c r="M27" s="4">
        <f t="shared" si="12"/>
        <v>275.38805104347193</v>
      </c>
    </row>
    <row r="28" spans="1:13" x14ac:dyDescent="0.25">
      <c r="A28" s="22" t="s">
        <v>7</v>
      </c>
      <c r="B28" s="6">
        <f>SUM(B23:B27)</f>
        <v>1509637.9970900002</v>
      </c>
      <c r="G28" s="5" t="s">
        <v>7</v>
      </c>
      <c r="H28" s="6">
        <f>SUM(H23:H27)</f>
        <v>704935.86240872636</v>
      </c>
      <c r="J28" s="5" t="s">
        <v>7</v>
      </c>
      <c r="K28" s="6">
        <f>SUM(K23:K27)</f>
        <v>485575.07348915475</v>
      </c>
      <c r="L28" s="6">
        <f>SUM(L23:L27)</f>
        <v>1190510.9358978812</v>
      </c>
      <c r="M28" s="35">
        <f>B28-L28</f>
        <v>319127.06119211903</v>
      </c>
    </row>
    <row r="31" spans="1:13" ht="45" x14ac:dyDescent="0.25">
      <c r="A31" s="39" t="s">
        <v>66</v>
      </c>
      <c r="B31" s="26" t="s">
        <v>67</v>
      </c>
      <c r="C31" s="26" t="s">
        <v>68</v>
      </c>
      <c r="D31" s="26" t="s">
        <v>69</v>
      </c>
      <c r="F31" s="26" t="s">
        <v>70</v>
      </c>
      <c r="G31" s="26" t="s">
        <v>71</v>
      </c>
      <c r="H31" s="26" t="s">
        <v>72</v>
      </c>
      <c r="J31" s="41"/>
      <c r="K31" s="41"/>
      <c r="L31" s="41"/>
      <c r="M31" s="41"/>
    </row>
    <row r="32" spans="1:13" s="41" customFormat="1" x14ac:dyDescent="0.25">
      <c r="A32" s="43" t="s">
        <v>41</v>
      </c>
      <c r="B32" s="44">
        <f>B17</f>
        <v>-1852545.4250569998</v>
      </c>
      <c r="C32" s="45">
        <f>H17</f>
        <v>-979402.2699999999</v>
      </c>
      <c r="D32" s="45">
        <f>K17</f>
        <v>-734602.16999999993</v>
      </c>
      <c r="F32" s="45">
        <f>C32+D32</f>
        <v>-1714004.44</v>
      </c>
      <c r="G32" s="54">
        <f>B32-F32</f>
        <v>-138540.98505699984</v>
      </c>
      <c r="H32" s="50">
        <v>-1719041.88</v>
      </c>
    </row>
    <row r="33" spans="1:13" s="41" customFormat="1" x14ac:dyDescent="0.25">
      <c r="A33" s="43" t="s">
        <v>65</v>
      </c>
      <c r="B33" s="46">
        <f>B28</f>
        <v>1509637.9970900002</v>
      </c>
      <c r="C33" s="46">
        <f>H28</f>
        <v>704935.86240872636</v>
      </c>
      <c r="D33" s="46">
        <f>K28</f>
        <v>485575.07348915475</v>
      </c>
      <c r="E33" s="47"/>
      <c r="F33" s="46">
        <f>C33+D33</f>
        <v>1190510.9358978812</v>
      </c>
      <c r="G33" s="46">
        <f>B33-F33</f>
        <v>319127.06119211903</v>
      </c>
      <c r="H33" s="51">
        <v>1191523.55</v>
      </c>
    </row>
    <row r="34" spans="1:13" x14ac:dyDescent="0.25">
      <c r="A34" s="5" t="s">
        <v>7</v>
      </c>
      <c r="B34" s="34">
        <f>B32+B33</f>
        <v>-342907.42796699959</v>
      </c>
      <c r="C34" s="34">
        <f>C32+C33</f>
        <v>-274466.40759127354</v>
      </c>
      <c r="D34" s="34">
        <f t="shared" ref="D34:G34" si="13">D32+D33</f>
        <v>-249027.09651084518</v>
      </c>
      <c r="E34" s="34">
        <f t="shared" si="13"/>
        <v>0</v>
      </c>
      <c r="F34" s="4">
        <f t="shared" si="13"/>
        <v>-523493.50410211878</v>
      </c>
      <c r="G34" s="40">
        <f t="shared" si="13"/>
        <v>180586.07613511919</v>
      </c>
      <c r="H34" s="42">
        <f>H32+H33</f>
        <v>-527518.32999999984</v>
      </c>
      <c r="I34" s="52">
        <f>B34-H34</f>
        <v>184610.90203300025</v>
      </c>
      <c r="J34" s="41"/>
      <c r="K34" s="41"/>
      <c r="L34" s="41"/>
      <c r="M34" s="42"/>
    </row>
    <row r="35" spans="1:13" x14ac:dyDescent="0.25">
      <c r="C35" s="4">
        <f>C34-B34</f>
        <v>68441.020375726046</v>
      </c>
      <c r="D35" s="4">
        <f>D34</f>
        <v>-249027.09651084518</v>
      </c>
      <c r="G35" s="4">
        <f>C35+D35</f>
        <v>-180586.07613511913</v>
      </c>
      <c r="I35" s="43"/>
      <c r="J35" s="41"/>
      <c r="K35" s="41"/>
      <c r="L35" s="41"/>
      <c r="M35" s="42"/>
    </row>
    <row r="36" spans="1:13" x14ac:dyDescent="0.25">
      <c r="A36" s="5" t="s">
        <v>63</v>
      </c>
    </row>
    <row r="41" spans="1:13" x14ac:dyDescent="0.25">
      <c r="A41" t="s">
        <v>64</v>
      </c>
    </row>
  </sheetData>
  <mergeCells count="2">
    <mergeCell ref="G2:I2"/>
    <mergeCell ref="J2:L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workbookViewId="0">
      <selection activeCell="F32" sqref="F32"/>
    </sheetView>
  </sheetViews>
  <sheetFormatPr defaultRowHeight="15" x14ac:dyDescent="0.25"/>
  <cols>
    <col min="3" max="3" width="11.140625" bestFit="1" customWidth="1"/>
    <col min="5" max="5" width="22.85546875" customWidth="1"/>
    <col min="6" max="6" width="13.140625" bestFit="1" customWidth="1"/>
    <col min="8" max="8" width="28.42578125" customWidth="1"/>
  </cols>
  <sheetData>
    <row r="1" spans="1:6" s="5" customFormat="1" x14ac:dyDescent="0.25">
      <c r="A1" s="5" t="s">
        <v>0</v>
      </c>
    </row>
    <row r="2" spans="1:6" s="5" customFormat="1" x14ac:dyDescent="0.25">
      <c r="A2" s="5" t="s">
        <v>1</v>
      </c>
    </row>
    <row r="4" spans="1:6" x14ac:dyDescent="0.25">
      <c r="A4" s="5" t="s">
        <v>2</v>
      </c>
    </row>
    <row r="5" spans="1:6" x14ac:dyDescent="0.25">
      <c r="A5" t="s">
        <v>3</v>
      </c>
    </row>
    <row r="10" spans="1:6" x14ac:dyDescent="0.25">
      <c r="A10" t="s">
        <v>4</v>
      </c>
    </row>
    <row r="11" spans="1:6" x14ac:dyDescent="0.25">
      <c r="A11">
        <v>1</v>
      </c>
      <c r="B11" t="s">
        <v>5</v>
      </c>
      <c r="F11" s="1">
        <v>-1852545</v>
      </c>
    </row>
    <row r="12" spans="1:6" x14ac:dyDescent="0.25">
      <c r="A12">
        <v>2</v>
      </c>
      <c r="B12" s="2" t="s">
        <v>6</v>
      </c>
      <c r="C12" s="2"/>
      <c r="D12" s="2"/>
      <c r="E12" s="2"/>
      <c r="F12" s="3">
        <v>1509638</v>
      </c>
    </row>
    <row r="13" spans="1:6" x14ac:dyDescent="0.25">
      <c r="D13" s="5" t="s">
        <v>7</v>
      </c>
      <c r="E13" s="5"/>
      <c r="F13" s="6">
        <f>SUM(F11:F12)</f>
        <v>-342907</v>
      </c>
    </row>
    <row r="15" spans="1:6" s="5" customFormat="1" x14ac:dyDescent="0.25">
      <c r="A15" s="5" t="s">
        <v>8</v>
      </c>
    </row>
    <row r="16" spans="1:6" x14ac:dyDescent="0.25">
      <c r="A16" t="s">
        <v>9</v>
      </c>
    </row>
    <row r="30" spans="1:12" x14ac:dyDescent="0.25">
      <c r="A30" t="s">
        <v>10</v>
      </c>
      <c r="I30" s="56" t="s">
        <v>14</v>
      </c>
      <c r="J30" s="56"/>
      <c r="K30" s="56"/>
      <c r="L30" s="56"/>
    </row>
    <row r="31" spans="1:12" x14ac:dyDescent="0.25">
      <c r="J31" s="8"/>
      <c r="K31" s="10">
        <v>41820</v>
      </c>
      <c r="L31" s="4">
        <f>F34</f>
        <v>342907</v>
      </c>
    </row>
    <row r="32" spans="1:12" x14ac:dyDescent="0.25">
      <c r="A32" t="s">
        <v>11</v>
      </c>
      <c r="E32" s="7">
        <v>1852545</v>
      </c>
      <c r="J32" s="9"/>
    </row>
    <row r="33" spans="1:12" x14ac:dyDescent="0.25">
      <c r="A33" t="s">
        <v>12</v>
      </c>
      <c r="F33" s="7">
        <v>1509638</v>
      </c>
      <c r="J33" s="9"/>
    </row>
    <row r="34" spans="1:12" x14ac:dyDescent="0.25">
      <c r="A34" t="s">
        <v>13</v>
      </c>
      <c r="F34" s="1">
        <v>342907</v>
      </c>
      <c r="J34" s="9"/>
    </row>
    <row r="36" spans="1:12" x14ac:dyDescent="0.25">
      <c r="A36" s="5" t="s">
        <v>15</v>
      </c>
    </row>
    <row r="38" spans="1:12" x14ac:dyDescent="0.25">
      <c r="A38" s="11"/>
      <c r="B38" s="12"/>
      <c r="C38" s="12"/>
      <c r="D38" s="12"/>
      <c r="E38" s="57" t="s">
        <v>16</v>
      </c>
      <c r="F38" s="58" t="s">
        <v>17</v>
      </c>
      <c r="G38" s="57" t="s">
        <v>18</v>
      </c>
      <c r="H38" s="57" t="s">
        <v>19</v>
      </c>
      <c r="I38" s="58" t="s">
        <v>20</v>
      </c>
      <c r="K38" s="55" t="s">
        <v>35</v>
      </c>
      <c r="L38" s="55"/>
    </row>
    <row r="39" spans="1:12" ht="45" x14ac:dyDescent="0.25">
      <c r="A39" s="13" t="s">
        <v>21</v>
      </c>
      <c r="B39" s="14" t="s">
        <v>22</v>
      </c>
      <c r="C39" s="15" t="s">
        <v>23</v>
      </c>
      <c r="D39" s="16" t="s">
        <v>24</v>
      </c>
      <c r="E39" s="57"/>
      <c r="F39" s="58"/>
      <c r="G39" s="57"/>
      <c r="H39" s="57"/>
      <c r="I39" s="58"/>
      <c r="K39" s="26" t="s">
        <v>33</v>
      </c>
      <c r="L39" s="26" t="s">
        <v>34</v>
      </c>
    </row>
    <row r="40" spans="1:12" x14ac:dyDescent="0.25">
      <c r="A40" s="17"/>
      <c r="B40" s="18"/>
      <c r="C40" s="19"/>
      <c r="D40" s="19"/>
      <c r="E40" s="17"/>
      <c r="F40" s="20"/>
      <c r="G40" s="17"/>
      <c r="H40" s="17"/>
      <c r="I40" s="20"/>
    </row>
    <row r="41" spans="1:12" x14ac:dyDescent="0.25">
      <c r="A41" s="17" t="s">
        <v>25</v>
      </c>
      <c r="B41" s="18" t="s">
        <v>26</v>
      </c>
      <c r="C41" s="27">
        <v>117522946</v>
      </c>
      <c r="D41" s="19"/>
      <c r="E41" s="19">
        <v>-747353.79844671418</v>
      </c>
      <c r="F41" s="21">
        <v>-6.4000000000000003E-3</v>
      </c>
      <c r="G41" s="19">
        <v>164576.35043915044</v>
      </c>
      <c r="H41" s="19">
        <v>17406959</v>
      </c>
      <c r="I41" s="21">
        <v>9.4546296362937633E-3</v>
      </c>
      <c r="K41" s="25">
        <f>E41/C41</f>
        <v>-6.3592159989481045E-3</v>
      </c>
      <c r="L41" s="25">
        <f>G41/H41</f>
        <v>9.4546296362937633E-3</v>
      </c>
    </row>
    <row r="42" spans="1:12" x14ac:dyDescent="0.25">
      <c r="A42" s="17" t="s">
        <v>27</v>
      </c>
      <c r="B42" s="18" t="s">
        <v>26</v>
      </c>
      <c r="C42" s="27">
        <v>36261185</v>
      </c>
      <c r="D42" s="19"/>
      <c r="E42" s="19">
        <v>-230155.56751274379</v>
      </c>
      <c r="F42" s="21">
        <v>-6.3E-3</v>
      </c>
      <c r="G42" s="19">
        <v>83738.614679393853</v>
      </c>
      <c r="H42" s="19">
        <v>8856890</v>
      </c>
      <c r="I42" s="21">
        <v>9.4546296362937616E-3</v>
      </c>
      <c r="K42" s="25">
        <f>E42/C42</f>
        <v>-6.3471606764297361E-3</v>
      </c>
      <c r="L42" s="25">
        <f>G42/H42</f>
        <v>9.4546296362937616E-3</v>
      </c>
    </row>
    <row r="43" spans="1:12" x14ac:dyDescent="0.25">
      <c r="A43" s="17" t="s">
        <v>28</v>
      </c>
      <c r="B43" s="18" t="s">
        <v>29</v>
      </c>
      <c r="C43" s="19">
        <v>134205543</v>
      </c>
      <c r="D43" s="27">
        <v>359117</v>
      </c>
      <c r="E43" s="19">
        <v>-854772.18907910341</v>
      </c>
      <c r="F43" s="21">
        <v>-2.3801999999999999</v>
      </c>
      <c r="G43" s="19">
        <v>1231826.2231571465</v>
      </c>
      <c r="H43" s="19">
        <v>348634.55887052295</v>
      </c>
      <c r="I43" s="21">
        <v>3.5332877702885046</v>
      </c>
      <c r="K43" s="25">
        <f>E43/D43</f>
        <v>-2.3802053065688993</v>
      </c>
      <c r="L43" s="25">
        <f>G43/H43</f>
        <v>3.5332877702885046</v>
      </c>
    </row>
    <row r="44" spans="1:12" x14ac:dyDescent="0.25">
      <c r="A44" s="17" t="s">
        <v>30</v>
      </c>
      <c r="B44" s="18" t="s">
        <v>29</v>
      </c>
      <c r="C44" s="19">
        <v>62373</v>
      </c>
      <c r="D44" s="27">
        <v>157</v>
      </c>
      <c r="E44" s="19">
        <v>-397.59727774508991</v>
      </c>
      <c r="F44" s="21">
        <v>-2.5325000000000002</v>
      </c>
      <c r="G44" s="19">
        <v>0</v>
      </c>
      <c r="H44" s="19">
        <v>0</v>
      </c>
      <c r="I44" s="21">
        <v>0</v>
      </c>
      <c r="K44" s="25">
        <f>E44/D44</f>
        <v>-2.5324667372298721</v>
      </c>
      <c r="L44" s="25"/>
    </row>
    <row r="45" spans="1:12" x14ac:dyDescent="0.25">
      <c r="A45" s="17" t="s">
        <v>31</v>
      </c>
      <c r="B45" s="18" t="s">
        <v>29</v>
      </c>
      <c r="C45" s="19">
        <v>3119827</v>
      </c>
      <c r="D45" s="27">
        <v>8607</v>
      </c>
      <c r="E45" s="19">
        <v>-19866.272740693345</v>
      </c>
      <c r="F45" s="21">
        <v>-2.3081999999999998</v>
      </c>
      <c r="G45" s="19">
        <v>29496.808814309461</v>
      </c>
      <c r="H45" s="19">
        <v>8607</v>
      </c>
      <c r="I45" s="21">
        <v>3.4270720128162497</v>
      </c>
      <c r="K45" s="25">
        <f>E45/D45</f>
        <v>-2.3081529848603863</v>
      </c>
      <c r="L45" s="25">
        <f>G45/H45</f>
        <v>3.4270720128162497</v>
      </c>
    </row>
    <row r="46" spans="1:12" x14ac:dyDescent="0.25">
      <c r="A46" s="17" t="s">
        <v>32</v>
      </c>
      <c r="B46" s="18"/>
      <c r="C46" s="19"/>
      <c r="D46" s="19"/>
      <c r="E46" s="17"/>
      <c r="F46" s="20"/>
      <c r="G46" s="17"/>
      <c r="H46" s="17"/>
      <c r="I46" s="20"/>
    </row>
    <row r="47" spans="1:12" x14ac:dyDescent="0.25">
      <c r="A47" s="22" t="s">
        <v>7</v>
      </c>
      <c r="B47" s="17"/>
      <c r="C47" s="23">
        <f>SUM(C41:C46)</f>
        <v>291171874</v>
      </c>
      <c r="D47" s="23">
        <f>SUM(D41:D46)</f>
        <v>367881</v>
      </c>
      <c r="E47" s="23">
        <f>SUM(E41:E46)</f>
        <v>-1852545.4250569998</v>
      </c>
      <c r="F47" s="24"/>
      <c r="G47" s="23">
        <f>SUM(G41:G46)</f>
        <v>1509637.9970900002</v>
      </c>
      <c r="H47" s="23">
        <f>SUM(H41:H46)</f>
        <v>26621090.558870524</v>
      </c>
      <c r="I47" s="17"/>
    </row>
  </sheetData>
  <mergeCells count="7">
    <mergeCell ref="I30:L30"/>
    <mergeCell ref="E38:E39"/>
    <mergeCell ref="F38:F39"/>
    <mergeCell ref="G38:G39"/>
    <mergeCell ref="H38:H39"/>
    <mergeCell ref="I38:I39"/>
    <mergeCell ref="K38:L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Analytical Review</vt:lpstr>
      <vt:lpstr>2014 IRM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Andrya Eagen</cp:lastModifiedBy>
  <dcterms:created xsi:type="dcterms:W3CDTF">2019-11-01T12:54:06Z</dcterms:created>
  <dcterms:modified xsi:type="dcterms:W3CDTF">2019-11-02T14:58:07Z</dcterms:modified>
</cp:coreProperties>
</file>