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updateLinks="never"/>
  <mc:AlternateContent xmlns:mc="http://schemas.openxmlformats.org/markup-compatibility/2006">
    <mc:Choice Requires="x15">
      <x15ac:absPath xmlns:x15ac="http://schemas.microsoft.com/office/spreadsheetml/2010/11/ac" url="V:\ACTIVE APPLICATIONS\API_2020_COS\Shared Files\Models with Broken Links for Filing (Settlement)\"/>
    </mc:Choice>
  </mc:AlternateContent>
  <xr:revisionPtr revIDLastSave="0" documentId="13_ncr:1_{5B24409E-927C-4797-B47B-EAFB3E5C9E59}" xr6:coauthVersionLast="36" xr6:coauthVersionMax="36" xr10:uidLastSave="{00000000-0000-0000-0000-000000000000}"/>
  <bookViews>
    <workbookView xWindow="0" yWindow="0" windowWidth="24000" windowHeight="903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22" i="4" l="1"/>
  <c r="K22" i="4" s="1"/>
  <c r="L22" i="4" s="1"/>
  <c r="M22" i="4" s="1"/>
  <c r="N22" i="4" s="1"/>
  <c r="I22" i="4"/>
  <c r="I21" i="4"/>
  <c r="J21" i="4" s="1"/>
  <c r="K21" i="4" s="1"/>
  <c r="L21" i="4" s="1"/>
  <c r="M21" i="4" s="1"/>
  <c r="N21" i="4" s="1"/>
  <c r="I20" i="4"/>
  <c r="J20" i="4" s="1"/>
  <c r="K20" i="4" s="1"/>
  <c r="L20" i="4" s="1"/>
  <c r="M20" i="4" s="1"/>
  <c r="N20" i="4" s="1"/>
  <c r="N17" i="4" l="1"/>
  <c r="M17" i="4"/>
  <c r="L17" i="4"/>
  <c r="K17" i="4"/>
  <c r="J17" i="4"/>
  <c r="I17" i="4"/>
  <c r="H17" i="4"/>
  <c r="N158" i="1" l="1"/>
  <c r="N222" i="1" s="1"/>
  <c r="M158" i="1"/>
  <c r="M222" i="1" s="1"/>
  <c r="L158" i="1"/>
  <c r="L222" i="1" s="1"/>
  <c r="K158" i="1"/>
  <c r="K222" i="1" s="1"/>
  <c r="N145" i="1"/>
  <c r="N157" i="1" s="1"/>
  <c r="M145" i="1"/>
  <c r="M157" i="1" s="1"/>
  <c r="L145" i="1"/>
  <c r="L157" i="1" s="1"/>
  <c r="K145" i="1"/>
  <c r="K157" i="1" s="1"/>
  <c r="L115" i="1"/>
  <c r="N96" i="1"/>
  <c r="N153" i="1" s="1"/>
  <c r="M96" i="1"/>
  <c r="M128" i="1" s="1"/>
  <c r="L96" i="1"/>
  <c r="L153" i="1" s="1"/>
  <c r="K96" i="1"/>
  <c r="K153" i="1" s="1"/>
  <c r="N93" i="1"/>
  <c r="N115" i="1" s="1"/>
  <c r="M93" i="1"/>
  <c r="M115" i="1" s="1"/>
  <c r="L93" i="1"/>
  <c r="K93" i="1"/>
  <c r="K115" i="1" s="1"/>
  <c r="K16" i="4"/>
  <c r="L16" i="4" s="1"/>
  <c r="N92" i="1"/>
  <c r="N114" i="1" s="1"/>
  <c r="M92" i="1"/>
  <c r="M114" i="1" s="1"/>
  <c r="L92" i="1"/>
  <c r="L114" i="1" s="1"/>
  <c r="K92" i="1"/>
  <c r="K114" i="1" s="1"/>
  <c r="M16" i="4" l="1"/>
  <c r="L142" i="1"/>
  <c r="L99" i="1"/>
  <c r="K99" i="1"/>
  <c r="K142" i="1"/>
  <c r="M153" i="1"/>
  <c r="N16" i="4" l="1"/>
  <c r="M142" i="1"/>
  <c r="M99" i="1"/>
  <c r="N142" i="1" l="1"/>
  <c r="N99" i="1"/>
  <c r="H27" i="4"/>
  <c r="I27" i="4"/>
  <c r="J27" i="4"/>
  <c r="L27" i="4"/>
  <c r="M27" i="4"/>
  <c r="N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N114" i="4"/>
  <c r="N118" i="4"/>
  <c r="N119" i="4"/>
  <c r="N120" i="4"/>
  <c r="N121" i="4"/>
  <c r="N112" i="4"/>
  <c r="N109" i="4"/>
  <c r="N91" i="4"/>
  <c r="N86" i="4"/>
  <c r="N78" i="4"/>
  <c r="N64" i="4"/>
  <c r="N111" i="1"/>
  <c r="I121" i="4"/>
  <c r="J121" i="4"/>
  <c r="L121" i="4"/>
  <c r="M121" i="4"/>
  <c r="H121" i="4"/>
  <c r="I64" i="4"/>
  <c r="J64" i="4"/>
  <c r="L64" i="4"/>
  <c r="M64" i="4"/>
  <c r="H64" i="4"/>
  <c r="I78" i="4"/>
  <c r="J78" i="4"/>
  <c r="L78" i="4"/>
  <c r="M78" i="4"/>
  <c r="H78" i="4"/>
  <c r="I86" i="4"/>
  <c r="J86" i="4"/>
  <c r="L86" i="4"/>
  <c r="M86" i="4"/>
  <c r="H86" i="4"/>
  <c r="H91" i="4"/>
  <c r="I91" i="4"/>
  <c r="J91" i="4"/>
  <c r="L91" i="4"/>
  <c r="M91" i="4"/>
  <c r="I109" i="4"/>
  <c r="J109" i="4"/>
  <c r="L109" i="4"/>
  <c r="M109" i="4"/>
  <c r="H109" i="4"/>
  <c r="I112" i="4"/>
  <c r="J112" i="4"/>
  <c r="L112" i="4"/>
  <c r="M112" i="4"/>
  <c r="H112" i="4"/>
  <c r="I114" i="4"/>
  <c r="J114" i="4"/>
  <c r="L114" i="4"/>
  <c r="M114" i="4"/>
  <c r="H114" i="4"/>
  <c r="N115" i="4" l="1"/>
  <c r="G49" i="4"/>
  <c r="J115" i="4"/>
  <c r="J29" i="4" s="1"/>
  <c r="I115" i="4"/>
  <c r="I29" i="4" s="1"/>
  <c r="H115" i="4"/>
  <c r="L115" i="4"/>
  <c r="M115" i="4"/>
  <c r="K29" i="4" l="1"/>
  <c r="G17" i="4"/>
  <c r="G256" i="1"/>
  <c r="L29" i="4" l="1"/>
  <c r="M29" i="4" s="1"/>
  <c r="N29" i="4" s="1"/>
  <c r="N31" i="4" s="1"/>
  <c r="N89" i="1" s="1"/>
  <c r="N107" i="1" s="1"/>
  <c r="K31" i="4"/>
  <c r="K89" i="1" s="1"/>
  <c r="H118" i="4"/>
  <c r="I118" i="4"/>
  <c r="J118" i="4"/>
  <c r="L118" i="4"/>
  <c r="M118" i="4"/>
  <c r="H119" i="4"/>
  <c r="I119" i="4"/>
  <c r="J119" i="4"/>
  <c r="L119" i="4"/>
  <c r="M119" i="4"/>
  <c r="H120" i="4"/>
  <c r="I120" i="4"/>
  <c r="J120" i="4"/>
  <c r="L120" i="4"/>
  <c r="M120" i="4"/>
  <c r="G22" i="4"/>
  <c r="G21" i="4"/>
  <c r="G20" i="4"/>
  <c r="G121" i="4"/>
  <c r="G122" i="4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44" i="4"/>
  <c r="G14" i="4"/>
  <c r="G15" i="4"/>
  <c r="I15" i="4" s="1"/>
  <c r="J15" i="4" s="1"/>
  <c r="G16" i="4"/>
  <c r="G13" i="4"/>
  <c r="G10" i="4"/>
  <c r="G9" i="4"/>
  <c r="F10" i="5"/>
  <c r="K15" i="4" l="1"/>
  <c r="N110" i="1"/>
  <c r="M110" i="1"/>
  <c r="H135" i="1"/>
  <c r="H112" i="1"/>
  <c r="G37" i="4"/>
  <c r="G36" i="4"/>
  <c r="H98" i="1"/>
  <c r="H93" i="1"/>
  <c r="H115" i="1" s="1"/>
  <c r="H134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H198" i="1"/>
  <c r="I198" i="1" s="1"/>
  <c r="J198" i="1" s="1"/>
  <c r="K198" i="1" s="1"/>
  <c r="L198" i="1" s="1"/>
  <c r="M198" i="1" s="1"/>
  <c r="N198" i="1" s="1"/>
  <c r="H197" i="1"/>
  <c r="I197" i="1" s="1"/>
  <c r="J197" i="1" s="1"/>
  <c r="K197" i="1" s="1"/>
  <c r="L197" i="1" s="1"/>
  <c r="M197" i="1" s="1"/>
  <c r="N197" i="1" s="1"/>
  <c r="H196" i="1"/>
  <c r="I196" i="1" s="1"/>
  <c r="J196" i="1" s="1"/>
  <c r="K196" i="1" s="1"/>
  <c r="L196" i="1" s="1"/>
  <c r="M196" i="1" s="1"/>
  <c r="N196" i="1" s="1"/>
  <c r="H195" i="1"/>
  <c r="I195" i="1" s="1"/>
  <c r="J195" i="1" s="1"/>
  <c r="K195" i="1" s="1"/>
  <c r="L195" i="1" s="1"/>
  <c r="M195" i="1" s="1"/>
  <c r="N195" i="1" s="1"/>
  <c r="H194" i="1"/>
  <c r="I194" i="1" s="1"/>
  <c r="J194" i="1" s="1"/>
  <c r="K194" i="1" s="1"/>
  <c r="L194" i="1" s="1"/>
  <c r="M194" i="1" s="1"/>
  <c r="N194" i="1" s="1"/>
  <c r="H193" i="1"/>
  <c r="I193" i="1" s="1"/>
  <c r="J193" i="1" s="1"/>
  <c r="K193" i="1" s="1"/>
  <c r="L193" i="1" s="1"/>
  <c r="M193" i="1" s="1"/>
  <c r="N193" i="1" s="1"/>
  <c r="H192" i="1"/>
  <c r="I192" i="1" s="1"/>
  <c r="J192" i="1" s="1"/>
  <c r="K192" i="1" s="1"/>
  <c r="L192" i="1" s="1"/>
  <c r="M192" i="1" s="1"/>
  <c r="N192" i="1" s="1"/>
  <c r="H191" i="1"/>
  <c r="I191" i="1" s="1"/>
  <c r="J191" i="1" s="1"/>
  <c r="K191" i="1" s="1"/>
  <c r="L191" i="1" s="1"/>
  <c r="M191" i="1" s="1"/>
  <c r="N191" i="1" s="1"/>
  <c r="H190" i="1"/>
  <c r="I190" i="1" s="1"/>
  <c r="J190" i="1" s="1"/>
  <c r="K190" i="1" s="1"/>
  <c r="L190" i="1" s="1"/>
  <c r="M190" i="1" s="1"/>
  <c r="N190" i="1" s="1"/>
  <c r="H189" i="1"/>
  <c r="I189" i="1" s="1"/>
  <c r="J189" i="1" s="1"/>
  <c r="K189" i="1" s="1"/>
  <c r="L189" i="1" s="1"/>
  <c r="M189" i="1" s="1"/>
  <c r="N189" i="1" s="1"/>
  <c r="H188" i="1"/>
  <c r="I188" i="1" s="1"/>
  <c r="J188" i="1" s="1"/>
  <c r="K188" i="1" s="1"/>
  <c r="L188" i="1" s="1"/>
  <c r="M188" i="1" s="1"/>
  <c r="N188" i="1" s="1"/>
  <c r="H187" i="1"/>
  <c r="I187" i="1" s="1"/>
  <c r="J187" i="1" s="1"/>
  <c r="K187" i="1" s="1"/>
  <c r="L187" i="1" s="1"/>
  <c r="M187" i="1" s="1"/>
  <c r="N187" i="1" s="1"/>
  <c r="H186" i="1"/>
  <c r="I186" i="1" s="1"/>
  <c r="J186" i="1" s="1"/>
  <c r="K186" i="1" s="1"/>
  <c r="L186" i="1" s="1"/>
  <c r="M186" i="1" s="1"/>
  <c r="N186" i="1" s="1"/>
  <c r="H185" i="1"/>
  <c r="I185" i="1" s="1"/>
  <c r="J185" i="1" s="1"/>
  <c r="K185" i="1" s="1"/>
  <c r="H184" i="1"/>
  <c r="I184" i="1" s="1"/>
  <c r="J184" i="1" s="1"/>
  <c r="K184" i="1" s="1"/>
  <c r="L184" i="1" s="1"/>
  <c r="M184" i="1" s="1"/>
  <c r="N184" i="1" s="1"/>
  <c r="H183" i="1"/>
  <c r="I183" i="1" s="1"/>
  <c r="J183" i="1" s="1"/>
  <c r="K183" i="1" s="1"/>
  <c r="L183" i="1" s="1"/>
  <c r="M183" i="1" s="1"/>
  <c r="N183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N151" i="1" s="1"/>
  <c r="L199" i="1" l="1"/>
  <c r="K221" i="1"/>
  <c r="L185" i="1"/>
  <c r="K207" i="1"/>
  <c r="L15" i="4"/>
  <c r="K98" i="1"/>
  <c r="L110" i="1"/>
  <c r="K110" i="1"/>
  <c r="G27" i="4"/>
  <c r="H136" i="1"/>
  <c r="I135" i="1"/>
  <c r="J135" i="1" s="1"/>
  <c r="I134" i="1"/>
  <c r="J134" i="1" s="1"/>
  <c r="K134" i="1" s="1"/>
  <c r="I110" i="1"/>
  <c r="I93" i="1"/>
  <c r="I115" i="1" s="1"/>
  <c r="I98" i="1"/>
  <c r="I99" i="1"/>
  <c r="I142" i="1"/>
  <c r="I92" i="1"/>
  <c r="I114" i="1" s="1"/>
  <c r="I112" i="1"/>
  <c r="J112" i="1" s="1"/>
  <c r="K112" i="1" s="1"/>
  <c r="L112" i="1" s="1"/>
  <c r="H130" i="1"/>
  <c r="H113" i="1"/>
  <c r="K135" i="1" l="1"/>
  <c r="L135" i="1" s="1"/>
  <c r="M135" i="1" s="1"/>
  <c r="N135" i="1" s="1"/>
  <c r="L134" i="1"/>
  <c r="K136" i="1"/>
  <c r="M112" i="1"/>
  <c r="M113" i="1" s="1"/>
  <c r="K211" i="1"/>
  <c r="M185" i="1"/>
  <c r="L207" i="1"/>
  <c r="M15" i="4"/>
  <c r="L98" i="1"/>
  <c r="M199" i="1"/>
  <c r="L221" i="1"/>
  <c r="I113" i="1"/>
  <c r="I139" i="1" s="1"/>
  <c r="J98" i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I130" i="1"/>
  <c r="H143" i="1"/>
  <c r="H139" i="1"/>
  <c r="H116" i="1"/>
  <c r="N185" i="1" l="1"/>
  <c r="N207" i="1" s="1"/>
  <c r="M207" i="1"/>
  <c r="N199" i="1"/>
  <c r="N221" i="1" s="1"/>
  <c r="M221" i="1"/>
  <c r="N112" i="1"/>
  <c r="N116" i="1" s="1"/>
  <c r="M116" i="1"/>
  <c r="M139" i="1"/>
  <c r="N15" i="4"/>
  <c r="M98" i="1"/>
  <c r="M130" i="1" s="1"/>
  <c r="M134" i="1"/>
  <c r="L136" i="1"/>
  <c r="L211" i="1"/>
  <c r="H118" i="1"/>
  <c r="H119" i="1" s="1"/>
  <c r="H31" i="4"/>
  <c r="I1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I136" i="1"/>
  <c r="I137" i="1" s="1"/>
  <c r="N98" i="1" l="1"/>
  <c r="N130" i="1" s="1"/>
  <c r="M211" i="1"/>
  <c r="N113" i="1"/>
  <c r="N211" i="1"/>
  <c r="N134" i="1"/>
  <c r="N136" i="1" s="1"/>
  <c r="M136" i="1"/>
  <c r="H89" i="1"/>
  <c r="H107" i="1" s="1"/>
  <c r="H121" i="1" s="1"/>
  <c r="H256" i="1" s="1"/>
  <c r="I117" i="1"/>
  <c r="I118" i="1" s="1"/>
  <c r="J117" i="1" s="1"/>
  <c r="I31" i="4"/>
  <c r="I89" i="1" s="1"/>
  <c r="I107" i="1" s="1"/>
  <c r="L113" i="1"/>
  <c r="L130" i="1"/>
  <c r="K130" i="1"/>
  <c r="K113" i="1"/>
  <c r="H212" i="1"/>
  <c r="I156" i="1"/>
  <c r="I220" i="1" s="1"/>
  <c r="J143" i="1"/>
  <c r="J116" i="1"/>
  <c r="I247" i="1"/>
  <c r="I152" i="1"/>
  <c r="I206" i="1" s="1"/>
  <c r="I154" i="1"/>
  <c r="I208" i="1" s="1"/>
  <c r="J131" i="1"/>
  <c r="J136" i="1"/>
  <c r="J137" i="1" s="1"/>
  <c r="K137" i="1" s="1"/>
  <c r="K247" i="1" s="1"/>
  <c r="N139" i="1" l="1"/>
  <c r="K139" i="1"/>
  <c r="K152" i="1"/>
  <c r="K206" i="1" s="1"/>
  <c r="L137" i="1"/>
  <c r="L247" i="1" s="1"/>
  <c r="G10" i="5"/>
  <c r="J31" i="4"/>
  <c r="J89" i="1" s="1"/>
  <c r="J107" i="1" s="1"/>
  <c r="L139" i="1"/>
  <c r="K116" i="1"/>
  <c r="L116" i="1"/>
  <c r="J118" i="1"/>
  <c r="K117" i="1" s="1"/>
  <c r="I119" i="1"/>
  <c r="I121" i="1" s="1"/>
  <c r="J247" i="1"/>
  <c r="J152" i="1"/>
  <c r="J206" i="1" s="1"/>
  <c r="I212" i="1"/>
  <c r="I215" i="1"/>
  <c r="I210" i="1"/>
  <c r="K143" i="1"/>
  <c r="J156" i="1"/>
  <c r="J220" i="1" s="1"/>
  <c r="J154" i="1"/>
  <c r="J208" i="1" s="1"/>
  <c r="K131" i="1"/>
  <c r="K154" i="1" s="1"/>
  <c r="K208" i="1" s="1"/>
  <c r="K156" i="1" l="1"/>
  <c r="K220" i="1" s="1"/>
  <c r="L143" i="1"/>
  <c r="M137" i="1"/>
  <c r="K214" i="1"/>
  <c r="K215" i="1"/>
  <c r="K210" i="1"/>
  <c r="L152" i="1"/>
  <c r="L206" i="1" s="1"/>
  <c r="K212" i="1"/>
  <c r="K217" i="1"/>
  <c r="L31" i="4"/>
  <c r="M31" i="4"/>
  <c r="J119" i="1"/>
  <c r="J121" i="1" s="1"/>
  <c r="L131" i="1"/>
  <c r="K118" i="1"/>
  <c r="I256" i="1"/>
  <c r="H10" i="5"/>
  <c r="J215" i="1"/>
  <c r="J210" i="1"/>
  <c r="J212" i="1"/>
  <c r="L154" i="1" l="1"/>
  <c r="L208" i="1" s="1"/>
  <c r="L215" i="1" s="1"/>
  <c r="M131" i="1"/>
  <c r="L214" i="1"/>
  <c r="L210" i="1"/>
  <c r="M247" i="1"/>
  <c r="M152" i="1"/>
  <c r="M206" i="1" s="1"/>
  <c r="N137" i="1"/>
  <c r="L156" i="1"/>
  <c r="L220" i="1" s="1"/>
  <c r="M143" i="1"/>
  <c r="M89" i="1"/>
  <c r="M107" i="1" s="1"/>
  <c r="K107" i="1"/>
  <c r="L89" i="1"/>
  <c r="L107" i="1" s="1"/>
  <c r="J256" i="1"/>
  <c r="K119" i="1"/>
  <c r="L117" i="1"/>
  <c r="L118" i="1" s="1"/>
  <c r="N247" i="1" l="1"/>
  <c r="N152" i="1"/>
  <c r="N206" i="1" s="1"/>
  <c r="M210" i="1"/>
  <c r="M214" i="1"/>
  <c r="M156" i="1"/>
  <c r="M220" i="1" s="1"/>
  <c r="N143" i="1"/>
  <c r="N156" i="1" s="1"/>
  <c r="N220" i="1" s="1"/>
  <c r="N131" i="1"/>
  <c r="N154" i="1" s="1"/>
  <c r="N208" i="1" s="1"/>
  <c r="M154" i="1"/>
  <c r="M208" i="1" s="1"/>
  <c r="M215" i="1" s="1"/>
  <c r="L212" i="1"/>
  <c r="L217" i="1"/>
  <c r="K121" i="1"/>
  <c r="K256" i="1" s="1"/>
  <c r="M117" i="1"/>
  <c r="M118" i="1" s="1"/>
  <c r="M119" i="1" s="1"/>
  <c r="M121" i="1" s="1"/>
  <c r="M256" i="1" s="1"/>
  <c r="L119" i="1"/>
  <c r="L121" i="1" s="1"/>
  <c r="L256" i="1" s="1"/>
  <c r="N117" i="1"/>
  <c r="N118" i="1" s="1"/>
  <c r="N119" i="1" s="1"/>
  <c r="N121" i="1" s="1"/>
  <c r="N256" i="1" s="1"/>
  <c r="G257" i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N212" i="1" l="1"/>
  <c r="N217" i="1"/>
  <c r="N214" i="1"/>
  <c r="N215" i="1"/>
  <c r="N210" i="1"/>
  <c r="M212" i="1"/>
  <c r="M217" i="1"/>
  <c r="G258" i="1"/>
  <c r="G259" i="1" s="1"/>
  <c r="F12" i="5"/>
  <c r="F16" i="5" s="1"/>
  <c r="I173" i="1"/>
  <c r="H231" i="1"/>
  <c r="I167" i="1"/>
  <c r="J167" i="1" s="1"/>
  <c r="K167" i="1" s="1"/>
  <c r="I171" i="1"/>
  <c r="H243" i="1"/>
  <c r="I179" i="1"/>
  <c r="H226" i="1"/>
  <c r="I162" i="1"/>
  <c r="I166" i="1"/>
  <c r="H227" i="1"/>
  <c r="I163" i="1"/>
  <c r="I174" i="1"/>
  <c r="J178" i="1"/>
  <c r="K178" i="1" s="1"/>
  <c r="H236" i="1"/>
  <c r="I172" i="1"/>
  <c r="I175" i="1"/>
  <c r="J170" i="1"/>
  <c r="K170" i="1" s="1"/>
  <c r="L170" i="1" s="1"/>
  <c r="M170" i="1" s="1"/>
  <c r="N170" i="1" s="1"/>
  <c r="H241" i="1"/>
  <c r="I177" i="1"/>
  <c r="I176" i="1"/>
  <c r="I168" i="1"/>
  <c r="I169" i="1"/>
  <c r="I165" i="1"/>
  <c r="I164" i="1"/>
  <c r="L178" i="1" l="1"/>
  <c r="K242" i="1"/>
  <c r="L167" i="1"/>
  <c r="K231" i="1"/>
  <c r="F14" i="5"/>
  <c r="F22" i="5"/>
  <c r="J173" i="1"/>
  <c r="K173" i="1" s="1"/>
  <c r="L173" i="1" s="1"/>
  <c r="M173" i="1" s="1"/>
  <c r="N173" i="1" s="1"/>
  <c r="J231" i="1"/>
  <c r="I231" i="1"/>
  <c r="J165" i="1"/>
  <c r="K165" i="1" s="1"/>
  <c r="I229" i="1"/>
  <c r="I226" i="1"/>
  <c r="J162" i="1"/>
  <c r="K162" i="1" s="1"/>
  <c r="I233" i="1"/>
  <c r="J169" i="1"/>
  <c r="K169" i="1" s="1"/>
  <c r="J168" i="1"/>
  <c r="K168" i="1" s="1"/>
  <c r="J176" i="1"/>
  <c r="K176" i="1" s="1"/>
  <c r="L176" i="1" s="1"/>
  <c r="M176" i="1" s="1"/>
  <c r="N176" i="1" s="1"/>
  <c r="J172" i="1"/>
  <c r="K172" i="1" s="1"/>
  <c r="I236" i="1"/>
  <c r="J166" i="1"/>
  <c r="K166" i="1" s="1"/>
  <c r="L166" i="1" s="1"/>
  <c r="M166" i="1" s="1"/>
  <c r="N166" i="1" s="1"/>
  <c r="J179" i="1"/>
  <c r="K179" i="1" s="1"/>
  <c r="I243" i="1"/>
  <c r="J164" i="1"/>
  <c r="K164" i="1" s="1"/>
  <c r="J174" i="1"/>
  <c r="K174" i="1" s="1"/>
  <c r="I241" i="1"/>
  <c r="J177" i="1"/>
  <c r="K177" i="1" s="1"/>
  <c r="J175" i="1"/>
  <c r="K175" i="1" s="1"/>
  <c r="L175" i="1" s="1"/>
  <c r="M175" i="1" s="1"/>
  <c r="N175" i="1" s="1"/>
  <c r="J163" i="1"/>
  <c r="K163" i="1" s="1"/>
  <c r="I227" i="1"/>
  <c r="J171" i="1"/>
  <c r="K171" i="1" s="1"/>
  <c r="L179" i="1" l="1"/>
  <c r="K243" i="1"/>
  <c r="L177" i="1"/>
  <c r="K241" i="1"/>
  <c r="L172" i="1"/>
  <c r="K236" i="1"/>
  <c r="L165" i="1"/>
  <c r="K229" i="1"/>
  <c r="L162" i="1"/>
  <c r="K226" i="1"/>
  <c r="L163" i="1"/>
  <c r="K227" i="1"/>
  <c r="L168" i="1"/>
  <c r="K232" i="1"/>
  <c r="M167" i="1"/>
  <c r="L231" i="1"/>
  <c r="L174" i="1"/>
  <c r="K238" i="1"/>
  <c r="L164" i="1"/>
  <c r="K228" i="1"/>
  <c r="L169" i="1"/>
  <c r="K233" i="1"/>
  <c r="L171" i="1"/>
  <c r="K235" i="1"/>
  <c r="M178" i="1"/>
  <c r="L242" i="1"/>
  <c r="J233" i="1"/>
  <c r="J227" i="1"/>
  <c r="J226" i="1"/>
  <c r="J243" i="1"/>
  <c r="J236" i="1"/>
  <c r="J241" i="1"/>
  <c r="J229" i="1"/>
  <c r="M169" i="1" l="1"/>
  <c r="L233" i="1"/>
  <c r="M165" i="1"/>
  <c r="L229" i="1"/>
  <c r="M163" i="1"/>
  <c r="L227" i="1"/>
  <c r="M177" i="1"/>
  <c r="L241" i="1"/>
  <c r="M171" i="1"/>
  <c r="L235" i="1"/>
  <c r="M168" i="1"/>
  <c r="L232" i="1"/>
  <c r="N167" i="1"/>
  <c r="N231" i="1" s="1"/>
  <c r="M231" i="1"/>
  <c r="M172" i="1"/>
  <c r="L236" i="1"/>
  <c r="M164" i="1"/>
  <c r="L228" i="1"/>
  <c r="N178" i="1"/>
  <c r="N242" i="1" s="1"/>
  <c r="M242" i="1"/>
  <c r="M174" i="1"/>
  <c r="L238" i="1"/>
  <c r="M162" i="1"/>
  <c r="L226" i="1"/>
  <c r="M179" i="1"/>
  <c r="L243" i="1"/>
  <c r="J96" i="1"/>
  <c r="N162" i="1" l="1"/>
  <c r="N226" i="1" s="1"/>
  <c r="M226" i="1"/>
  <c r="N163" i="1"/>
  <c r="N227" i="1" s="1"/>
  <c r="M227" i="1"/>
  <c r="N165" i="1"/>
  <c r="N229" i="1" s="1"/>
  <c r="M229" i="1"/>
  <c r="N172" i="1"/>
  <c r="N236" i="1" s="1"/>
  <c r="M236" i="1"/>
  <c r="N177" i="1"/>
  <c r="N241" i="1" s="1"/>
  <c r="M241" i="1"/>
  <c r="N174" i="1"/>
  <c r="N238" i="1" s="1"/>
  <c r="M238" i="1"/>
  <c r="N168" i="1"/>
  <c r="N232" i="1" s="1"/>
  <c r="M232" i="1"/>
  <c r="N179" i="1"/>
  <c r="N243" i="1" s="1"/>
  <c r="M243" i="1"/>
  <c r="N164" i="1"/>
  <c r="N228" i="1" s="1"/>
  <c r="M228" i="1"/>
  <c r="N171" i="1"/>
  <c r="N235" i="1" s="1"/>
  <c r="M235" i="1"/>
  <c r="N169" i="1"/>
  <c r="N233" i="1" s="1"/>
  <c r="M233" i="1"/>
  <c r="J145" i="1"/>
  <c r="H145" i="1"/>
  <c r="H96" i="1"/>
  <c r="J128" i="1"/>
  <c r="J153" i="1"/>
  <c r="J207" i="1" s="1"/>
  <c r="I145" i="1"/>
  <c r="I96" i="1"/>
  <c r="J157" i="1" l="1"/>
  <c r="J221" i="1" s="1"/>
  <c r="J242" i="1" s="1"/>
  <c r="J211" i="1"/>
  <c r="J232" i="1" s="1"/>
  <c r="J217" i="1"/>
  <c r="J238" i="1" s="1"/>
  <c r="J214" i="1"/>
  <c r="J235" i="1" s="1"/>
  <c r="J228" i="1"/>
  <c r="I153" i="1"/>
  <c r="I207" i="1" s="1"/>
  <c r="I128" i="1"/>
  <c r="I157" i="1" s="1"/>
  <c r="I221" i="1" s="1"/>
  <c r="I242" i="1" s="1"/>
  <c r="H128" i="1"/>
  <c r="H157" i="1" s="1"/>
  <c r="H221" i="1" s="1"/>
  <c r="H242" i="1" s="1"/>
  <c r="H153" i="1"/>
  <c r="H207" i="1" s="1"/>
  <c r="K128" i="1" l="1"/>
  <c r="I211" i="1"/>
  <c r="I232" i="1" s="1"/>
  <c r="I214" i="1"/>
  <c r="I235" i="1" s="1"/>
  <c r="I217" i="1"/>
  <c r="I238" i="1" s="1"/>
  <c r="I228" i="1"/>
  <c r="H211" i="1"/>
  <c r="H232" i="1" s="1"/>
  <c r="H214" i="1"/>
  <c r="H235" i="1" s="1"/>
  <c r="H217" i="1"/>
  <c r="H238" i="1" s="1"/>
  <c r="H228" i="1"/>
  <c r="N128" i="1" l="1"/>
  <c r="L128" i="1"/>
  <c r="H97" i="1" l="1"/>
  <c r="H155" i="1" l="1"/>
  <c r="H209" i="1" s="1"/>
  <c r="H129" i="1"/>
  <c r="H213" i="1" l="1"/>
  <c r="H234" i="1" s="1"/>
  <c r="H216" i="1"/>
  <c r="H237" i="1" s="1"/>
  <c r="H219" i="1"/>
  <c r="H240" i="1" s="1"/>
  <c r="H230" i="1"/>
  <c r="H218" i="1"/>
  <c r="H239" i="1" s="1"/>
  <c r="H245" i="1" l="1"/>
  <c r="H246" i="1" s="1"/>
  <c r="H248" i="1" s="1"/>
  <c r="H257" i="1" s="1"/>
  <c r="G12" i="5" s="1"/>
  <c r="H261" i="1" l="1"/>
  <c r="H258" i="1"/>
  <c r="H259" i="1" s="1"/>
  <c r="G16" i="5"/>
  <c r="G14" i="5"/>
  <c r="G22" i="5" l="1"/>
  <c r="I97" i="1" l="1"/>
  <c r="I155" i="1" l="1"/>
  <c r="I209" i="1" s="1"/>
  <c r="I129" i="1"/>
  <c r="I213" i="1" l="1"/>
  <c r="I234" i="1" s="1"/>
  <c r="I219" i="1"/>
  <c r="I240" i="1" s="1"/>
  <c r="I216" i="1"/>
  <c r="I237" i="1" s="1"/>
  <c r="I230" i="1"/>
  <c r="I218" i="1"/>
  <c r="I239" i="1" s="1"/>
  <c r="I245" i="1" l="1"/>
  <c r="I246" i="1" s="1"/>
  <c r="I248" i="1" s="1"/>
  <c r="I257" i="1" s="1"/>
  <c r="K97" i="1" l="1"/>
  <c r="K155" i="1" s="1"/>
  <c r="K209" i="1" s="1"/>
  <c r="J97" i="1"/>
  <c r="J155" i="1" s="1"/>
  <c r="J209" i="1" s="1"/>
  <c r="I258" i="1"/>
  <c r="I259" i="1" s="1"/>
  <c r="H12" i="5"/>
  <c r="I261" i="1"/>
  <c r="J129" i="1" l="1"/>
  <c r="L97" i="1"/>
  <c r="L155" i="1" s="1"/>
  <c r="L209" i="1" s="1"/>
  <c r="K213" i="1"/>
  <c r="K234" i="1" s="1"/>
  <c r="K230" i="1"/>
  <c r="K216" i="1"/>
  <c r="K237" i="1" s="1"/>
  <c r="K219" i="1"/>
  <c r="K240" i="1" s="1"/>
  <c r="K218" i="1"/>
  <c r="K239" i="1" s="1"/>
  <c r="H16" i="5"/>
  <c r="H14" i="5"/>
  <c r="J213" i="1"/>
  <c r="J234" i="1" s="1"/>
  <c r="J216" i="1"/>
  <c r="J237" i="1" s="1"/>
  <c r="J219" i="1"/>
  <c r="J240" i="1" s="1"/>
  <c r="J230" i="1"/>
  <c r="J218" i="1"/>
  <c r="J239" i="1" s="1"/>
  <c r="N97" i="1" l="1"/>
  <c r="N155" i="1" s="1"/>
  <c r="N209" i="1" s="1"/>
  <c r="M97" i="1"/>
  <c r="K245" i="1"/>
  <c r="K246" i="1" s="1"/>
  <c r="K248" i="1" s="1"/>
  <c r="K257" i="1" s="1"/>
  <c r="L213" i="1"/>
  <c r="L234" i="1" s="1"/>
  <c r="L230" i="1"/>
  <c r="L219" i="1"/>
  <c r="L240" i="1" s="1"/>
  <c r="L216" i="1"/>
  <c r="L237" i="1" s="1"/>
  <c r="L218" i="1"/>
  <c r="L239" i="1" s="1"/>
  <c r="K129" i="1"/>
  <c r="J245" i="1"/>
  <c r="J246" i="1" s="1"/>
  <c r="J248" i="1" s="1"/>
  <c r="J257" i="1" s="1"/>
  <c r="H22" i="5"/>
  <c r="H18" i="5"/>
  <c r="L245" i="1" l="1"/>
  <c r="L246" i="1" s="1"/>
  <c r="L248" i="1" s="1"/>
  <c r="L257" i="1" s="1"/>
  <c r="K12" i="5" s="1"/>
  <c r="K258" i="1"/>
  <c r="K259" i="1" s="1"/>
  <c r="K261" i="1"/>
  <c r="M155" i="1"/>
  <c r="M209" i="1" s="1"/>
  <c r="M129" i="1"/>
  <c r="N213" i="1"/>
  <c r="N234" i="1" s="1"/>
  <c r="N230" i="1"/>
  <c r="N216" i="1"/>
  <c r="N237" i="1" s="1"/>
  <c r="N218" i="1"/>
  <c r="N239" i="1" s="1"/>
  <c r="N219" i="1"/>
  <c r="N240" i="1" s="1"/>
  <c r="H24" i="5"/>
  <c r="M24" i="5"/>
  <c r="I24" i="5"/>
  <c r="L24" i="5"/>
  <c r="J24" i="5"/>
  <c r="K24" i="5"/>
  <c r="L129" i="1"/>
  <c r="N129" i="1"/>
  <c r="I12" i="5"/>
  <c r="I10" i="5" s="1"/>
  <c r="I14" i="5" s="1"/>
  <c r="I16" i="5" s="1"/>
  <c r="J258" i="1"/>
  <c r="J259" i="1" s="1"/>
  <c r="J261" i="1"/>
  <c r="L261" i="1" l="1"/>
  <c r="L258" i="1"/>
  <c r="L259" i="1" s="1"/>
  <c r="M213" i="1"/>
  <c r="M234" i="1" s="1"/>
  <c r="M230" i="1"/>
  <c r="M216" i="1"/>
  <c r="M237" i="1" s="1"/>
  <c r="M218" i="1"/>
  <c r="M239" i="1" s="1"/>
  <c r="M219" i="1"/>
  <c r="M240" i="1" s="1"/>
  <c r="N245" i="1"/>
  <c r="N246" i="1" s="1"/>
  <c r="N248" i="1" s="1"/>
  <c r="N257" i="1" s="1"/>
  <c r="K10" i="5"/>
  <c r="K14" i="5" s="1"/>
  <c r="K16" i="5" s="1"/>
  <c r="I18" i="5"/>
  <c r="I22" i="5"/>
  <c r="M12" i="5" l="1"/>
  <c r="M10" i="5" s="1"/>
  <c r="M14" i="5" s="1"/>
  <c r="M16" i="5" s="1"/>
  <c r="N258" i="1"/>
  <c r="N259" i="1" s="1"/>
  <c r="N261" i="1"/>
  <c r="M245" i="1"/>
  <c r="M246" i="1" s="1"/>
  <c r="M248" i="1" s="1"/>
  <c r="M257" i="1" s="1"/>
  <c r="J12" i="5"/>
  <c r="J10" i="5" s="1"/>
  <c r="J14" i="5" s="1"/>
  <c r="J16" i="5" s="1"/>
  <c r="L12" i="5" l="1"/>
  <c r="L10" i="5" s="1"/>
  <c r="L14" i="5" s="1"/>
  <c r="L16" i="5" s="1"/>
  <c r="M258" i="1"/>
  <c r="M259" i="1" s="1"/>
  <c r="M261" i="1"/>
  <c r="M22" i="5"/>
  <c r="J18" i="5"/>
  <c r="J22" i="5"/>
  <c r="L18" i="5" l="1"/>
  <c r="L22" i="5"/>
  <c r="M18" i="5"/>
  <c r="K22" i="5"/>
  <c r="K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Beharriell, Greg</author>
  </authors>
  <commentList>
    <comment ref="K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Beharriell, Greg:</t>
        </r>
        <r>
          <rPr>
            <sz val="9"/>
            <color indexed="81"/>
            <rFont val="Tahoma"/>
            <family val="2"/>
          </rPr>
          <t xml:space="preserve">
Applied 1.5% inflationary target to 2020 total.</t>
        </r>
      </text>
    </comment>
  </commentList>
</comments>
</file>

<file path=xl/sharedStrings.xml><?xml version="1.0" encoding="utf-8"?>
<sst xmlns="http://schemas.openxmlformats.org/spreadsheetml/2006/main" count="516" uniqueCount="274">
  <si>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</si>
  <si>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</si>
  <si>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</si>
  <si>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</si>
  <si>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</si>
  <si>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</si>
  <si>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</si>
  <si>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</si>
  <si>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</si>
  <si>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</si>
  <si>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</si>
  <si>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</si>
  <si>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</si>
  <si>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</si>
  <si>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</si>
  <si>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</si>
  <si>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</si>
  <si>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</si>
  <si>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</si>
  <si>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</si>
  <si>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</si>
  <si>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</si>
  <si>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</si>
  <si>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</si>
  <si>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</si>
  <si>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</si>
  <si>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</si>
  <si>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</si>
  <si>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</si>
  <si>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</si>
  <si>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</si>
  <si>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</si>
  <si>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</si>
  <si>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</si>
  <si>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</si>
  <si>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</si>
  <si>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</si>
  <si>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</si>
  <si>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</si>
  <si>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</si>
  <si>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</si>
  <si>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</si>
  <si>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</si>
  <si>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</si>
  <si>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</si>
  <si>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</si>
  <si>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</si>
  <si>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</si>
  <si>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</si>
  <si>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</si>
  <si>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</si>
  <si>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</si>
  <si>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</si>
  <si>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</si>
  <si>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</si>
  <si>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</si>
  <si>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</si>
  <si>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</si>
  <si>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</si>
  <si>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</si>
  <si>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</si>
  <si>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</si>
  <si>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</si>
  <si>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</si>
  <si>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</si>
  <si>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</si>
  <si>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</si>
  <si>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</si>
  <si>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</si>
  <si>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</si>
  <si>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</si>
  <si>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</si>
  <si>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</si>
  <si>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</si>
  <si>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</si>
  <si>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</si>
  <si>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</si>
  <si>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</si>
  <si>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</si>
  <si>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</si>
  <si>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</si>
  <si>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</si>
  <si>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</si>
  <si>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</si>
  <si>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</si>
  <si>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</si>
  <si>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</si>
  <si>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</si>
  <si>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</si>
  <si>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</si>
  <si>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</si>
  <si>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</si>
  <si>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</si>
  <si>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</si>
  <si>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</si>
  <si>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</si>
  <si>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</si>
  <si>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</si>
  <si>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</si>
  <si>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</si>
  <si>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</si>
  <si>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</si>
  <si>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</si>
  <si>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</si>
  <si>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</si>
  <si>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</si>
  <si>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</si>
  <si>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</si>
  <si>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</si>
  <si>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</si>
  <si>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</si>
  <si>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</si>
  <si>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</si>
  <si>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</si>
  <si>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</si>
  <si>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</si>
  <si>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</si>
  <si>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</si>
  <si>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</si>
  <si>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</si>
  <si>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</si>
  <si>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</si>
  <si>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</si>
  <si>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</si>
  <si>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</si>
  <si>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</si>
  <si>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</si>
  <si>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</si>
  <si>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</si>
  <si>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</si>
  <si>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</si>
  <si>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</si>
  <si>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</si>
  <si>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</si>
  <si>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</si>
  <si>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</si>
  <si>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</si>
  <si>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</si>
  <si>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</si>
  <si>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</si>
  <si>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</si>
  <si>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</si>
  <si>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</si>
  <si>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</si>
  <si>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</si>
  <si>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</si>
  <si>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</si>
  <si>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</si>
  <si>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</si>
  <si>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</si>
  <si>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</si>
  <si>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</si>
  <si>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</si>
  <si>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</si>
  <si>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</si>
  <si>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</si>
  <si>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</si>
  <si>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</si>
  <si>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</si>
  <si>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</si>
  <si>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</si>
  <si>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</si>
  <si>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</si>
  <si>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</si>
  <si>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</si>
  <si>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</si>
  <si>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</si>
  <si>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</si>
  <si>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</si>
  <si>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</si>
  <si>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</si>
  <si>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</si>
  <si>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</si>
  <si>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</si>
  <si>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</si>
  <si>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</si>
  <si>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</si>
  <si>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</si>
  <si>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</si>
  <si>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</si>
  <si>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</si>
  <si>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</si>
  <si>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</si>
  <si>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</si>
  <si>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</si>
  <si>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</si>
  <si>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</si>
  <si>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</si>
  <si>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</si>
  <si>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</si>
  <si>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</si>
  <si>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</si>
  <si>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</si>
  <si>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</si>
  <si>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</si>
  <si>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</si>
  <si>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</si>
  <si>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</si>
  <si>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</si>
  <si>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</si>
  <si>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</si>
  <si>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</si>
  <si>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</si>
  <si>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</si>
  <si>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</si>
  <si>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</si>
  <si>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</si>
  <si>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</si>
  <si>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</si>
  <si>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</si>
  <si>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</si>
  <si>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</si>
  <si>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</si>
  <si>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</si>
  <si>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</si>
  <si>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</si>
  <si>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</si>
  <si>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</si>
  <si>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</si>
  <si>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</si>
  <si>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</si>
  <si>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</si>
  <si>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</si>
  <si>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</si>
  <si>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</si>
  <si>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</si>
  <si>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</si>
  <si>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</si>
  <si>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</si>
  <si>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</si>
  <si>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</si>
  <si>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</si>
  <si>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</si>
  <si>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</si>
  <si>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</si>
  <si>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</si>
  <si>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</si>
  <si>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</si>
  <si>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</si>
  <si>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</si>
  <si>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</si>
  <si>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</si>
  <si>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</si>
  <si>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</si>
  <si>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</si>
  <si>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</si>
  <si>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</si>
  <si>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</si>
  <si>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</si>
  <si>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</si>
  <si>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</si>
  <si>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</si>
  <si>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</si>
  <si>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</si>
  <si>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</si>
  <si>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</si>
  <si>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</si>
  <si>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</si>
  <si>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</si>
  <si>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</si>
  <si>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</si>
  <si>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</si>
  <si>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</si>
  <si>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</si>
  <si>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</si>
  <si>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</si>
  <si>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</si>
  <si>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</si>
  <si>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</si>
  <si>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</si>
  <si>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Enter values.  The default values provided reflect the most recent year of historical growth.</t>
  </si>
  <si>
    <t>(Actual)</t>
  </si>
  <si>
    <t>Actual</t>
  </si>
  <si>
    <t>DSP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</si>
</sst>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2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72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6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Alignment="1">
      <alignment horizontal="center"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8" fillId="0" borderId="7" xfId="2" applyNumberFormat="1" applyFont="1" applyFill="1" applyBorder="1"/>
    <xf numFmtId="10" fontId="8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5" fillId="0" borderId="0" xfId="0" applyFont="1" applyAlignment="1">
      <alignment horizontal="center"/>
    </xf>
    <xf numFmtId="10" fontId="0" fillId="2" borderId="6" xfId="2" applyNumberFormat="1" applyFont="1" applyFill="1" applyBorder="1"/>
    <xf numFmtId="0" fontId="0" fillId="0" borderId="0" xfId="0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24"/>
  <sheetViews>
    <sheetView tabSelected="1" zoomScale="90" zoomScaleNormal="90" workbookViewId="0">
      <selection activeCell="G24" sqref="G24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0" width="14.140625" customWidth="1"/>
    <col min="11" max="11" width="14.140625" style="90" customWidth="1"/>
    <col min="12" max="13" width="14.140625" customWidth="1"/>
    <col min="14" max="14" width="14.140625" style="90" customWidth="1"/>
    <col min="15" max="15" width="30.140625" style="12" customWidth="1"/>
    <col min="16" max="16" width="24.28515625" style="90" customWidth="1"/>
  </cols>
  <sheetData>
    <row r="2" spans="2:16" ht="23.25" x14ac:dyDescent="0.35">
      <c r="C2" s="220" t="s">
        <v>189</v>
      </c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2:16" ht="19.5" customHeight="1" x14ac:dyDescent="0.25">
      <c r="C3" s="221" t="str">
        <f>IF(F5="Click to Choose an LDC","",F5)</f>
        <v>Algoma Power Inc.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4" spans="2:16" s="90" customFormat="1" ht="19.5" customHeight="1" thickBot="1" x14ac:dyDescent="0.3">
      <c r="B4" s="2"/>
      <c r="C4" s="118"/>
      <c r="D4" s="118"/>
      <c r="E4" s="118"/>
      <c r="F4" s="118"/>
      <c r="G4" s="118"/>
      <c r="H4" s="118"/>
      <c r="I4" s="118"/>
      <c r="J4" s="118"/>
      <c r="K4" s="217"/>
      <c r="L4" s="118"/>
      <c r="M4" s="118"/>
      <c r="N4" s="118"/>
      <c r="O4" s="135"/>
    </row>
    <row r="5" spans="2:16" ht="25.5" customHeight="1" thickBot="1" x14ac:dyDescent="0.25">
      <c r="B5" s="130" t="s">
        <v>187</v>
      </c>
      <c r="E5" s="76"/>
      <c r="F5" s="131" t="s">
        <v>202</v>
      </c>
      <c r="G5" s="14" t="s">
        <v>175</v>
      </c>
      <c r="H5" s="14" t="s">
        <v>272</v>
      </c>
      <c r="I5" s="14" t="s">
        <v>176</v>
      </c>
      <c r="J5" s="38" t="s">
        <v>174</v>
      </c>
      <c r="K5" s="223" t="s">
        <v>273</v>
      </c>
      <c r="L5" s="223"/>
      <c r="M5" s="223"/>
      <c r="N5" s="223"/>
      <c r="O5" s="76"/>
      <c r="P5" s="92"/>
    </row>
    <row r="6" spans="2:16" ht="36" customHeight="1" x14ac:dyDescent="0.35">
      <c r="B6" s="6" t="s">
        <v>179</v>
      </c>
      <c r="C6" s="91"/>
      <c r="D6" s="26"/>
      <c r="E6" s="26"/>
      <c r="F6" s="26"/>
      <c r="G6" s="14">
        <v>2017</v>
      </c>
      <c r="H6" s="14">
        <v>2018</v>
      </c>
      <c r="I6" s="14">
        <v>2019</v>
      </c>
      <c r="J6" s="14">
        <v>2020</v>
      </c>
      <c r="K6" s="215">
        <v>2021</v>
      </c>
      <c r="L6" s="14">
        <v>2022</v>
      </c>
      <c r="M6" s="14">
        <v>2023</v>
      </c>
      <c r="N6" s="14">
        <v>2024</v>
      </c>
      <c r="O6" s="136"/>
      <c r="P6" s="2"/>
    </row>
    <row r="7" spans="2:16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26"/>
      <c r="O7" s="76"/>
    </row>
    <row r="8" spans="2:16" x14ac:dyDescent="0.2">
      <c r="C8" s="74" t="s">
        <v>85</v>
      </c>
      <c r="D8" s="74"/>
      <c r="E8" s="14"/>
      <c r="F8" s="26"/>
      <c r="H8" s="222"/>
      <c r="I8" s="222"/>
      <c r="J8" s="222"/>
      <c r="K8" s="222"/>
      <c r="L8" s="222"/>
      <c r="M8" s="222"/>
      <c r="N8" s="222"/>
      <c r="O8" s="76"/>
    </row>
    <row r="9" spans="2:16" x14ac:dyDescent="0.2">
      <c r="B9" s="2">
        <v>1</v>
      </c>
      <c r="C9" s="75"/>
      <c r="D9" s="76" t="s">
        <v>86</v>
      </c>
      <c r="F9" s="26"/>
      <c r="G9" s="84">
        <f>'Benchmarking Calculations'!G92</f>
        <v>7472000</v>
      </c>
      <c r="H9" s="121">
        <v>7307000</v>
      </c>
      <c r="I9" s="121">
        <v>11257664.099999998</v>
      </c>
      <c r="J9" s="121">
        <v>8743776.0599999987</v>
      </c>
      <c r="K9" s="121">
        <v>14779000</v>
      </c>
      <c r="L9" s="121">
        <v>21532000</v>
      </c>
      <c r="M9" s="121">
        <v>8939000</v>
      </c>
      <c r="N9" s="121">
        <v>6981000</v>
      </c>
      <c r="O9" s="76" t="s">
        <v>172</v>
      </c>
      <c r="P9" s="86"/>
    </row>
    <row r="10" spans="2:16" x14ac:dyDescent="0.2">
      <c r="B10" s="2">
        <v>2</v>
      </c>
      <c r="C10" s="75"/>
      <c r="D10" s="76" t="s">
        <v>87</v>
      </c>
      <c r="F10" s="26"/>
      <c r="G10" s="84">
        <f>'Benchmarking Calculations'!G93</f>
        <v>0</v>
      </c>
      <c r="H10" s="121"/>
      <c r="I10" s="121"/>
      <c r="J10" s="121"/>
      <c r="K10" s="121"/>
      <c r="L10" s="121"/>
      <c r="M10" s="121"/>
      <c r="N10" s="121"/>
      <c r="O10" s="76" t="s">
        <v>172</v>
      </c>
      <c r="P10" s="86"/>
    </row>
    <row r="11" spans="2:16" x14ac:dyDescent="0.2">
      <c r="C11" s="75"/>
      <c r="D11" s="75"/>
      <c r="E11" s="14"/>
      <c r="F11" s="26"/>
      <c r="G11" s="84"/>
      <c r="H11" s="26"/>
      <c r="I11" s="26"/>
      <c r="J11" s="26"/>
      <c r="K11" s="26"/>
      <c r="L11" s="26"/>
      <c r="M11" s="26"/>
      <c r="N11" s="26"/>
      <c r="O11" s="76"/>
      <c r="P11" s="86"/>
    </row>
    <row r="12" spans="2:16" x14ac:dyDescent="0.2">
      <c r="C12" s="74" t="s">
        <v>88</v>
      </c>
      <c r="D12" s="74"/>
      <c r="E12" s="14"/>
      <c r="F12" s="26"/>
      <c r="G12" s="84"/>
      <c r="H12" s="169"/>
      <c r="I12" s="169"/>
      <c r="J12" s="169"/>
      <c r="K12" s="169"/>
      <c r="L12" s="169"/>
      <c r="M12" s="169"/>
      <c r="N12" s="169"/>
      <c r="O12" s="76"/>
      <c r="P12" s="86"/>
    </row>
    <row r="13" spans="2:16" x14ac:dyDescent="0.2">
      <c r="B13" s="2">
        <v>3</v>
      </c>
      <c r="C13" s="75"/>
      <c r="D13" s="37" t="s">
        <v>89</v>
      </c>
      <c r="F13" s="26"/>
      <c r="G13" s="84">
        <f>'Benchmarking Calculations'!G96</f>
        <v>11724</v>
      </c>
      <c r="H13" s="121">
        <v>11721</v>
      </c>
      <c r="I13" s="121">
        <v>11741</v>
      </c>
      <c r="J13" s="121">
        <v>12119</v>
      </c>
      <c r="K13" s="121">
        <v>12144</v>
      </c>
      <c r="L13" s="121">
        <v>12171</v>
      </c>
      <c r="M13" s="121">
        <v>12201</v>
      </c>
      <c r="N13" s="121">
        <v>12233</v>
      </c>
      <c r="O13" s="76" t="s">
        <v>172</v>
      </c>
      <c r="P13" s="86"/>
    </row>
    <row r="14" spans="2:16" x14ac:dyDescent="0.2">
      <c r="B14" s="2">
        <v>4</v>
      </c>
      <c r="C14" s="75"/>
      <c r="D14" s="37" t="s">
        <v>90</v>
      </c>
      <c r="F14" s="26"/>
      <c r="G14" s="84">
        <f>'Benchmarking Calculations'!G97</f>
        <v>202481240.72000003</v>
      </c>
      <c r="H14" s="121">
        <v>223988678.07520866</v>
      </c>
      <c r="I14" s="121">
        <v>220215962.93775937</v>
      </c>
      <c r="J14" s="121">
        <v>227437703.8047989</v>
      </c>
      <c r="K14" s="121">
        <f>J14</f>
        <v>227437703.8047989</v>
      </c>
      <c r="L14" s="121">
        <f>K14</f>
        <v>227437703.8047989</v>
      </c>
      <c r="M14" s="121">
        <f>L14</f>
        <v>227437703.8047989</v>
      </c>
      <c r="N14" s="121">
        <f>M14</f>
        <v>227437703.8047989</v>
      </c>
      <c r="O14" s="76" t="s">
        <v>172</v>
      </c>
      <c r="P14" s="86"/>
    </row>
    <row r="15" spans="2:16" x14ac:dyDescent="0.2">
      <c r="B15" s="2">
        <v>5</v>
      </c>
      <c r="C15" s="26"/>
      <c r="D15" s="37" t="s">
        <v>91</v>
      </c>
      <c r="F15" s="26"/>
      <c r="G15" s="84">
        <f>'Benchmarking Calculations'!G98</f>
        <v>41832</v>
      </c>
      <c r="H15" s="121">
        <v>44182</v>
      </c>
      <c r="I15" s="121">
        <f>H15</f>
        <v>44182</v>
      </c>
      <c r="J15" s="121">
        <f>I15</f>
        <v>44182</v>
      </c>
      <c r="K15" s="121">
        <f>J15</f>
        <v>44182</v>
      </c>
      <c r="L15" s="121">
        <f t="shared" ref="L15:N15" si="0">K15</f>
        <v>44182</v>
      </c>
      <c r="M15" s="121">
        <f t="shared" si="0"/>
        <v>44182</v>
      </c>
      <c r="N15" s="121">
        <f t="shared" si="0"/>
        <v>44182</v>
      </c>
      <c r="O15" s="76" t="s">
        <v>172</v>
      </c>
      <c r="P15" s="86"/>
    </row>
    <row r="16" spans="2:16" x14ac:dyDescent="0.2">
      <c r="B16" s="2">
        <v>6</v>
      </c>
      <c r="C16" s="26"/>
      <c r="D16" s="76" t="s">
        <v>190</v>
      </c>
      <c r="F16" s="26"/>
      <c r="G16" s="84">
        <f>'Benchmarking Calculations'!G99</f>
        <v>1850</v>
      </c>
      <c r="H16" s="121">
        <v>1849</v>
      </c>
      <c r="I16" s="121">
        <v>1849</v>
      </c>
      <c r="J16" s="121">
        <v>1861</v>
      </c>
      <c r="K16" s="121">
        <f>J16</f>
        <v>1861</v>
      </c>
      <c r="L16" s="121">
        <f t="shared" ref="L16:N16" si="1">K16</f>
        <v>1861</v>
      </c>
      <c r="M16" s="121">
        <f t="shared" si="1"/>
        <v>1861</v>
      </c>
      <c r="N16" s="121">
        <f t="shared" si="1"/>
        <v>1861</v>
      </c>
      <c r="O16" s="76" t="s">
        <v>172</v>
      </c>
      <c r="P16" s="86"/>
    </row>
    <row r="17" spans="2:16" x14ac:dyDescent="0.2">
      <c r="B17" s="2">
        <v>7</v>
      </c>
      <c r="C17" s="38"/>
      <c r="D17" s="75" t="s">
        <v>121</v>
      </c>
      <c r="F17" s="76"/>
      <c r="G17" s="88">
        <f>'Benchmarking Calculations'!G145</f>
        <v>1.7531678528033327E-2</v>
      </c>
      <c r="H17" s="218">
        <f>H13/11587-1</f>
        <v>1.1564684560283034E-2</v>
      </c>
      <c r="I17" s="218">
        <f>I13/11688-1</f>
        <v>4.5345653661874596E-3</v>
      </c>
      <c r="J17" s="218">
        <f>J13/11612-1</f>
        <v>4.3661729245608072E-2</v>
      </c>
      <c r="K17" s="218">
        <f>K13/11581-1</f>
        <v>4.8614109316984733E-2</v>
      </c>
      <c r="L17" s="218">
        <f>L13/11609-1</f>
        <v>4.8410715823929751E-2</v>
      </c>
      <c r="M17" s="218">
        <f>M13/11655-1</f>
        <v>4.6846846846846812E-2</v>
      </c>
      <c r="N17" s="218">
        <f>N13/11650-1</f>
        <v>5.0042918454935581E-2</v>
      </c>
      <c r="O17" s="76" t="s">
        <v>172</v>
      </c>
      <c r="P17" s="86"/>
    </row>
    <row r="18" spans="2:16" x14ac:dyDescent="0.2">
      <c r="C18" s="38"/>
      <c r="E18" s="75"/>
      <c r="F18" s="76"/>
      <c r="G18" s="51"/>
      <c r="H18" s="80"/>
      <c r="I18" s="58"/>
      <c r="J18" s="26"/>
      <c r="K18" s="26"/>
      <c r="L18" s="26"/>
      <c r="M18" s="26"/>
      <c r="N18" s="26"/>
    </row>
    <row r="19" spans="2:16" x14ac:dyDescent="0.2">
      <c r="C19" s="74" t="s">
        <v>165</v>
      </c>
      <c r="E19" s="75"/>
      <c r="F19" s="76"/>
      <c r="G19" s="51"/>
      <c r="H19" s="222"/>
      <c r="I19" s="222"/>
      <c r="J19" s="222"/>
      <c r="K19" s="222"/>
      <c r="L19" s="222"/>
      <c r="M19" s="222"/>
      <c r="N19" s="222"/>
    </row>
    <row r="20" spans="2:16" x14ac:dyDescent="0.2">
      <c r="B20" s="2">
        <v>8</v>
      </c>
      <c r="C20" s="38"/>
      <c r="D20" s="75" t="s">
        <v>166</v>
      </c>
      <c r="F20" s="76"/>
      <c r="G20" s="88">
        <f>LN('Benchmarking Calculations'!G135/'Benchmarking Calculations'!F135)</f>
        <v>3.0286284565058271E-2</v>
      </c>
      <c r="H20" s="120">
        <v>2.8783109434923061E-2</v>
      </c>
      <c r="I20" s="120">
        <f>H20</f>
        <v>2.8783109434923061E-2</v>
      </c>
      <c r="J20" s="120">
        <f t="shared" ref="J20:N20" si="2">I20</f>
        <v>2.8783109434923061E-2</v>
      </c>
      <c r="K20" s="120">
        <f t="shared" si="2"/>
        <v>2.8783109434923061E-2</v>
      </c>
      <c r="L20" s="120">
        <f t="shared" si="2"/>
        <v>2.8783109434923061E-2</v>
      </c>
      <c r="M20" s="120">
        <f t="shared" si="2"/>
        <v>2.8783109434923061E-2</v>
      </c>
      <c r="N20" s="120">
        <f t="shared" si="2"/>
        <v>2.8783109434923061E-2</v>
      </c>
      <c r="O20" s="76" t="s">
        <v>270</v>
      </c>
    </row>
    <row r="21" spans="2:16" ht="14.25" customHeight="1" x14ac:dyDescent="0.2">
      <c r="B21" s="2">
        <v>9</v>
      </c>
      <c r="C21" s="38"/>
      <c r="D21" s="75" t="s">
        <v>167</v>
      </c>
      <c r="F21" s="76"/>
      <c r="G21" s="88">
        <f>LN('Benchmarking Calculations'!G134/'Benchmarking Calculations'!F134)</f>
        <v>2.6308864190052853E-2</v>
      </c>
      <c r="H21" s="120">
        <v>1.6007659445930671E-2</v>
      </c>
      <c r="I21" s="120">
        <f>H21</f>
        <v>1.6007659445930671E-2</v>
      </c>
      <c r="J21" s="120">
        <f t="shared" ref="J21:N21" si="3">I21</f>
        <v>1.6007659445930671E-2</v>
      </c>
      <c r="K21" s="120">
        <f t="shared" si="3"/>
        <v>1.6007659445930671E-2</v>
      </c>
      <c r="L21" s="120">
        <f t="shared" si="3"/>
        <v>1.6007659445930671E-2</v>
      </c>
      <c r="M21" s="120">
        <f t="shared" si="3"/>
        <v>1.6007659445930671E-2</v>
      </c>
      <c r="N21" s="120">
        <f t="shared" si="3"/>
        <v>1.6007659445930671E-2</v>
      </c>
      <c r="O21" s="76" t="s">
        <v>270</v>
      </c>
    </row>
    <row r="22" spans="2:16" x14ac:dyDescent="0.2">
      <c r="B22" s="2">
        <v>10</v>
      </c>
      <c r="C22" s="38"/>
      <c r="D22" s="26" t="s">
        <v>173</v>
      </c>
      <c r="F22" s="76"/>
      <c r="G22" s="88">
        <f>'Benchmarking Calculations'!G110</f>
        <v>5.6656000000000005E-2</v>
      </c>
      <c r="H22" s="120">
        <v>6.0199999999999997E-2</v>
      </c>
      <c r="I22" s="120">
        <f>H22</f>
        <v>6.0199999999999997E-2</v>
      </c>
      <c r="J22" s="120">
        <f t="shared" ref="J22:N22" si="4">I22</f>
        <v>6.0199999999999997E-2</v>
      </c>
      <c r="K22" s="120">
        <f t="shared" si="4"/>
        <v>6.0199999999999997E-2</v>
      </c>
      <c r="L22" s="120">
        <f t="shared" si="4"/>
        <v>6.0199999999999997E-2</v>
      </c>
      <c r="M22" s="120">
        <f t="shared" si="4"/>
        <v>6.0199999999999997E-2</v>
      </c>
      <c r="N22" s="120">
        <f t="shared" si="4"/>
        <v>6.0199999999999997E-2</v>
      </c>
      <c r="O22" s="76" t="s">
        <v>172</v>
      </c>
    </row>
    <row r="23" spans="2:16" s="90" customFormat="1" x14ac:dyDescent="0.2">
      <c r="B23" s="2"/>
      <c r="C23" s="38"/>
      <c r="D23" s="26"/>
      <c r="F23" s="76"/>
      <c r="G23" s="88"/>
      <c r="H23" s="93"/>
      <c r="I23" s="93"/>
      <c r="J23" s="93"/>
      <c r="K23" s="93"/>
      <c r="L23" s="93"/>
      <c r="M23" s="93"/>
      <c r="N23" s="93"/>
      <c r="O23" s="76"/>
    </row>
    <row r="24" spans="2:16" s="90" customFormat="1" x14ac:dyDescent="0.2">
      <c r="B24" s="2"/>
      <c r="C24" s="38"/>
      <c r="D24" s="26"/>
      <c r="F24" s="76"/>
      <c r="G24" s="88"/>
      <c r="H24" s="93"/>
      <c r="I24" s="93"/>
      <c r="J24" s="93"/>
      <c r="K24" s="93"/>
      <c r="L24" s="93"/>
      <c r="M24" s="93"/>
      <c r="N24" s="93"/>
      <c r="O24" s="76"/>
    </row>
    <row r="25" spans="2:16" s="90" customFormat="1" x14ac:dyDescent="0.2">
      <c r="B25" s="2"/>
      <c r="C25" s="77" t="s">
        <v>191</v>
      </c>
      <c r="D25" s="26"/>
      <c r="F25" s="76"/>
      <c r="G25" s="88"/>
      <c r="H25" s="93"/>
      <c r="I25" s="93"/>
      <c r="J25" s="93"/>
      <c r="K25" s="93"/>
      <c r="L25" s="93"/>
      <c r="M25" s="93"/>
      <c r="N25" s="93"/>
      <c r="O25" s="76"/>
    </row>
    <row r="26" spans="2:16" ht="13.5" thickBot="1" x14ac:dyDescent="0.25">
      <c r="C26" s="38"/>
      <c r="D26" s="75"/>
      <c r="E26" s="14"/>
      <c r="F26" s="76"/>
      <c r="G26" s="51"/>
      <c r="H26" s="80"/>
      <c r="I26" s="58"/>
      <c r="J26" s="26"/>
      <c r="K26" s="26"/>
      <c r="L26" s="26"/>
      <c r="M26" s="26"/>
      <c r="N26" s="26"/>
      <c r="O26" s="76"/>
    </row>
    <row r="27" spans="2:16" ht="13.5" thickBot="1" x14ac:dyDescent="0.25">
      <c r="E27" s="129" t="s">
        <v>170</v>
      </c>
      <c r="F27" s="74" t="s">
        <v>196</v>
      </c>
      <c r="G27" s="51">
        <f>G35-G36+G37</f>
        <v>0</v>
      </c>
      <c r="H27" s="51">
        <f t="shared" ref="H27:N27" si="5">H35-H36+H37</f>
        <v>0</v>
      </c>
      <c r="I27" s="51">
        <f t="shared" si="5"/>
        <v>0</v>
      </c>
      <c r="J27" s="51">
        <f t="shared" si="5"/>
        <v>0</v>
      </c>
      <c r="K27" s="51"/>
      <c r="L27" s="51">
        <f t="shared" si="5"/>
        <v>0</v>
      </c>
      <c r="M27" s="51">
        <f t="shared" si="5"/>
        <v>0</v>
      </c>
      <c r="N27" s="51">
        <f t="shared" si="5"/>
        <v>0</v>
      </c>
      <c r="O27" s="59" t="s">
        <v>29</v>
      </c>
    </row>
    <row r="28" spans="2:16" ht="13.5" thickBot="1" x14ac:dyDescent="0.25">
      <c r="B28" s="12" t="s">
        <v>188</v>
      </c>
      <c r="E28" s="14"/>
      <c r="F28" s="74"/>
      <c r="G28" s="51"/>
      <c r="H28" s="51"/>
      <c r="I28" s="51"/>
      <c r="J28" s="51"/>
      <c r="K28" s="51"/>
      <c r="L28" s="51"/>
      <c r="M28" s="51"/>
      <c r="N28" s="51"/>
      <c r="O28" s="76"/>
    </row>
    <row r="29" spans="2:16" ht="13.5" thickBot="1" x14ac:dyDescent="0.25">
      <c r="E29" s="129" t="s">
        <v>169</v>
      </c>
      <c r="F29" s="74" t="s">
        <v>200</v>
      </c>
      <c r="G29" s="51">
        <f t="shared" ref="G29:J29" si="6">G115-G121+G122</f>
        <v>11949456.149999997</v>
      </c>
      <c r="H29" s="51">
        <f t="shared" si="6"/>
        <v>11930622.440000001</v>
      </c>
      <c r="I29" s="51">
        <f t="shared" si="6"/>
        <v>12712259.67</v>
      </c>
      <c r="J29" s="51">
        <f t="shared" si="6"/>
        <v>13471065.310000002</v>
      </c>
      <c r="K29" s="51">
        <f>J29*1.015</f>
        <v>13673131.289650001</v>
      </c>
      <c r="L29" s="51">
        <f t="shared" ref="L29:N29" si="7">K29*1.015</f>
        <v>13878228.258994749</v>
      </c>
      <c r="M29" s="51">
        <f t="shared" si="7"/>
        <v>14086401.68287967</v>
      </c>
      <c r="N29" s="51">
        <f t="shared" si="7"/>
        <v>14297697.708122863</v>
      </c>
      <c r="O29" s="59" t="s">
        <v>29</v>
      </c>
    </row>
    <row r="30" spans="2:16" x14ac:dyDescent="0.2">
      <c r="C30" s="69"/>
      <c r="D30" s="75"/>
      <c r="E30" s="75"/>
      <c r="F30" s="76"/>
      <c r="G30" s="51"/>
      <c r="H30" s="80"/>
      <c r="I30" s="58"/>
      <c r="J30" s="26"/>
      <c r="K30" s="26"/>
      <c r="L30" s="26"/>
      <c r="M30" s="26"/>
      <c r="N30" s="26"/>
      <c r="O30" s="76"/>
    </row>
    <row r="31" spans="2:16" x14ac:dyDescent="0.2">
      <c r="B31" s="2">
        <v>11</v>
      </c>
      <c r="D31" s="75"/>
      <c r="E31" s="70" t="s">
        <v>171</v>
      </c>
      <c r="F31" s="76"/>
      <c r="G31" s="51">
        <f t="shared" ref="G31:N31" si="8">IF($E$27="Y",G27,IF($E$29="Y",G29,"Error: Please enter Y for one method"))</f>
        <v>11949456.149999997</v>
      </c>
      <c r="H31" s="51">
        <f t="shared" si="8"/>
        <v>11930622.440000001</v>
      </c>
      <c r="I31" s="51">
        <f t="shared" si="8"/>
        <v>12712259.67</v>
      </c>
      <c r="J31" s="51">
        <f t="shared" si="8"/>
        <v>13471065.310000002</v>
      </c>
      <c r="K31" s="51">
        <f t="shared" si="8"/>
        <v>13673131.289650001</v>
      </c>
      <c r="L31" s="51">
        <f t="shared" si="8"/>
        <v>13878228.258994749</v>
      </c>
      <c r="M31" s="51">
        <f t="shared" si="8"/>
        <v>14086401.68287967</v>
      </c>
      <c r="N31" s="51">
        <f t="shared" si="8"/>
        <v>14297697.708122863</v>
      </c>
      <c r="O31" s="59" t="s">
        <v>29</v>
      </c>
    </row>
    <row r="32" spans="2:16" ht="13.5" thickBot="1" x14ac:dyDescent="0.25">
      <c r="C32" s="77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76"/>
    </row>
    <row r="33" spans="2:15" s="90" customFormat="1" x14ac:dyDescent="0.2">
      <c r="B33" s="2"/>
      <c r="C33" s="137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38"/>
    </row>
    <row r="34" spans="2:15" x14ac:dyDescent="0.2">
      <c r="C34" s="139"/>
      <c r="D34" s="77" t="s">
        <v>178</v>
      </c>
      <c r="E34" s="26"/>
      <c r="F34" s="26"/>
      <c r="G34" s="84"/>
      <c r="H34" s="219" t="s">
        <v>182</v>
      </c>
      <c r="I34" s="219"/>
      <c r="J34" s="219"/>
      <c r="K34" s="219"/>
      <c r="L34" s="219"/>
      <c r="M34" s="219"/>
      <c r="N34" s="219"/>
      <c r="O34" s="140"/>
    </row>
    <row r="35" spans="2:15" x14ac:dyDescent="0.2">
      <c r="C35" s="139"/>
      <c r="D35" s="155" t="s">
        <v>193</v>
      </c>
      <c r="E35" s="26" t="s">
        <v>201</v>
      </c>
      <c r="F35" s="26"/>
      <c r="G35" s="83"/>
      <c r="H35" s="121"/>
      <c r="I35" s="121"/>
      <c r="J35" s="121"/>
      <c r="K35" s="121"/>
      <c r="L35" s="121"/>
      <c r="M35" s="121"/>
      <c r="N35" s="121"/>
      <c r="O35" s="140" t="s">
        <v>172</v>
      </c>
    </row>
    <row r="36" spans="2:15" x14ac:dyDescent="0.2">
      <c r="C36" s="139"/>
      <c r="D36" s="155" t="s">
        <v>194</v>
      </c>
      <c r="E36" s="26" t="s">
        <v>192</v>
      </c>
      <c r="F36" s="26"/>
      <c r="G36" s="51">
        <f>G121</f>
        <v>0</v>
      </c>
      <c r="H36" s="121"/>
      <c r="I36" s="121"/>
      <c r="J36" s="116"/>
      <c r="K36" s="116"/>
      <c r="L36" s="116"/>
      <c r="M36" s="116"/>
      <c r="N36" s="116"/>
      <c r="O36" s="140" t="s">
        <v>172</v>
      </c>
    </row>
    <row r="37" spans="2:15" x14ac:dyDescent="0.2">
      <c r="C37" s="139"/>
      <c r="D37" s="156" t="s">
        <v>195</v>
      </c>
      <c r="E37" s="26" t="s">
        <v>83</v>
      </c>
      <c r="F37" s="26"/>
      <c r="G37" s="51">
        <f>G122</f>
        <v>0</v>
      </c>
      <c r="H37" s="121"/>
      <c r="I37" s="121"/>
      <c r="J37" s="116"/>
      <c r="K37" s="116"/>
      <c r="L37" s="116"/>
      <c r="M37" s="116"/>
      <c r="N37" s="116"/>
      <c r="O37" s="140" t="s">
        <v>172</v>
      </c>
    </row>
    <row r="38" spans="2:15" s="90" customFormat="1" ht="13.5" thickBot="1" x14ac:dyDescent="0.25">
      <c r="B38" s="2"/>
      <c r="C38" s="141"/>
      <c r="D38" s="73"/>
      <c r="E38" s="73"/>
      <c r="F38" s="73"/>
      <c r="G38" s="142"/>
      <c r="H38" s="151"/>
      <c r="I38" s="151"/>
      <c r="J38" s="151"/>
      <c r="K38" s="151"/>
      <c r="L38" s="151"/>
      <c r="M38" s="151"/>
      <c r="N38" s="151"/>
      <c r="O38" s="143"/>
    </row>
    <row r="39" spans="2:15" s="90" customFormat="1" ht="13.5" thickBot="1" x14ac:dyDescent="0.25">
      <c r="B39" s="2"/>
      <c r="C39" s="77"/>
      <c r="D39" s="26"/>
      <c r="E39" s="26"/>
      <c r="F39" s="26"/>
      <c r="G39" s="51"/>
      <c r="H39" s="83"/>
      <c r="I39" s="83"/>
      <c r="J39" s="83"/>
      <c r="K39" s="83"/>
      <c r="L39" s="83"/>
      <c r="M39" s="83"/>
      <c r="N39" s="83"/>
      <c r="O39" s="76"/>
    </row>
    <row r="40" spans="2:15" x14ac:dyDescent="0.2">
      <c r="C40" s="13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138"/>
    </row>
    <row r="41" spans="2:15" x14ac:dyDescent="0.2">
      <c r="C41" s="139"/>
      <c r="D41" s="77" t="s">
        <v>177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40"/>
    </row>
    <row r="42" spans="2:15" x14ac:dyDescent="0.2">
      <c r="C42" s="72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40"/>
    </row>
    <row r="43" spans="2:15" x14ac:dyDescent="0.2">
      <c r="C43" s="144"/>
      <c r="D43" s="77" t="s">
        <v>164</v>
      </c>
      <c r="E43" s="77"/>
      <c r="F43" s="14"/>
      <c r="G43" s="37"/>
      <c r="H43" s="26"/>
      <c r="I43" s="26"/>
      <c r="J43" s="26"/>
      <c r="K43" s="26"/>
      <c r="L43" s="26"/>
      <c r="M43" s="26"/>
      <c r="N43" s="26"/>
      <c r="O43" s="140"/>
    </row>
    <row r="44" spans="2:15" x14ac:dyDescent="0.2">
      <c r="C44" s="144"/>
      <c r="D44" s="26"/>
      <c r="E44" s="76">
        <v>5005</v>
      </c>
      <c r="F44" s="136" t="s">
        <v>8</v>
      </c>
      <c r="G44" s="58">
        <f>'Benchmarking Calculations'!G10</f>
        <v>125547.46</v>
      </c>
      <c r="H44" s="127">
        <v>170503.62</v>
      </c>
      <c r="I44" s="127">
        <v>175913.2</v>
      </c>
      <c r="J44" s="127">
        <v>126794.52</v>
      </c>
      <c r="K44" s="127"/>
      <c r="L44" s="128"/>
      <c r="M44" s="128"/>
      <c r="N44" s="128"/>
      <c r="O44" s="140" t="s">
        <v>172</v>
      </c>
    </row>
    <row r="45" spans="2:15" x14ac:dyDescent="0.2">
      <c r="C45" s="144"/>
      <c r="D45" s="26"/>
      <c r="E45" s="76">
        <v>5010</v>
      </c>
      <c r="F45" s="136" t="s">
        <v>9</v>
      </c>
      <c r="G45" s="58">
        <f>'Benchmarking Calculations'!G11</f>
        <v>127236.97</v>
      </c>
      <c r="H45" s="127">
        <v>135356.12</v>
      </c>
      <c r="I45" s="127">
        <v>157586.51999999999</v>
      </c>
      <c r="J45" s="127">
        <v>165702.12</v>
      </c>
      <c r="K45" s="127"/>
      <c r="L45" s="128"/>
      <c r="M45" s="128"/>
      <c r="N45" s="128"/>
      <c r="O45" s="140" t="s">
        <v>172</v>
      </c>
    </row>
    <row r="46" spans="2:15" x14ac:dyDescent="0.2">
      <c r="C46" s="144"/>
      <c r="D46" s="26"/>
      <c r="E46" s="76">
        <v>5012</v>
      </c>
      <c r="F46" s="136" t="s">
        <v>10</v>
      </c>
      <c r="G46" s="58">
        <f>'Benchmarking Calculations'!G12</f>
        <v>65629.440000000002</v>
      </c>
      <c r="H46" s="127">
        <v>83660.47</v>
      </c>
      <c r="I46" s="127">
        <v>78003.960000000006</v>
      </c>
      <c r="J46" s="127">
        <v>82948.679999999993</v>
      </c>
      <c r="K46" s="127"/>
      <c r="L46" s="128"/>
      <c r="M46" s="128"/>
      <c r="N46" s="128"/>
      <c r="O46" s="140" t="s">
        <v>172</v>
      </c>
    </row>
    <row r="47" spans="2:15" x14ac:dyDescent="0.2">
      <c r="C47" s="144"/>
      <c r="D47" s="26"/>
      <c r="E47" s="76">
        <v>5014</v>
      </c>
      <c r="F47" s="136" t="s">
        <v>11</v>
      </c>
      <c r="G47" s="58">
        <f>'Benchmarking Calculations'!G13</f>
        <v>0</v>
      </c>
      <c r="H47" s="127">
        <v>0</v>
      </c>
      <c r="I47" s="127">
        <v>0</v>
      </c>
      <c r="J47" s="127">
        <v>0</v>
      </c>
      <c r="K47" s="127"/>
      <c r="L47" s="128"/>
      <c r="M47" s="128"/>
      <c r="N47" s="128"/>
      <c r="O47" s="140" t="s">
        <v>172</v>
      </c>
    </row>
    <row r="48" spans="2:15" ht="25.5" x14ac:dyDescent="0.2">
      <c r="C48" s="144"/>
      <c r="D48" s="26"/>
      <c r="E48" s="76">
        <v>5015</v>
      </c>
      <c r="F48" s="136" t="s">
        <v>12</v>
      </c>
      <c r="G48" s="58">
        <f>'Benchmarking Calculations'!G14</f>
        <v>0</v>
      </c>
      <c r="H48" s="127">
        <v>0</v>
      </c>
      <c r="I48" s="127">
        <v>0</v>
      </c>
      <c r="J48" s="127">
        <v>0</v>
      </c>
      <c r="K48" s="127"/>
      <c r="L48" s="128"/>
      <c r="M48" s="128"/>
      <c r="N48" s="128"/>
      <c r="O48" s="140" t="s">
        <v>172</v>
      </c>
    </row>
    <row r="49" spans="3:15" x14ac:dyDescent="0.2">
      <c r="C49" s="144"/>
      <c r="D49" s="26"/>
      <c r="E49" s="76">
        <v>5016</v>
      </c>
      <c r="F49" s="136" t="s">
        <v>13</v>
      </c>
      <c r="G49" s="58">
        <f>'Benchmarking Calculations'!G15</f>
        <v>33010.85</v>
      </c>
      <c r="H49" s="127">
        <v>30772.639999999999</v>
      </c>
      <c r="I49" s="127">
        <v>18901.919999999998</v>
      </c>
      <c r="J49" s="127">
        <v>19461.48</v>
      </c>
      <c r="K49" s="127"/>
      <c r="L49" s="128"/>
      <c r="M49" s="128"/>
      <c r="N49" s="128"/>
      <c r="O49" s="140" t="s">
        <v>172</v>
      </c>
    </row>
    <row r="50" spans="3:15" ht="25.5" x14ac:dyDescent="0.2">
      <c r="C50" s="144"/>
      <c r="D50" s="26"/>
      <c r="E50" s="76">
        <v>5017</v>
      </c>
      <c r="F50" s="136" t="s">
        <v>14</v>
      </c>
      <c r="G50" s="58">
        <f>'Benchmarking Calculations'!G16</f>
        <v>7797.84</v>
      </c>
      <c r="H50" s="127">
        <v>28012.57</v>
      </c>
      <c r="I50" s="127">
        <v>19750.080000000002</v>
      </c>
      <c r="J50" s="127">
        <v>21716.880000000001</v>
      </c>
      <c r="K50" s="127"/>
      <c r="L50" s="128"/>
      <c r="M50" s="128"/>
      <c r="N50" s="128"/>
      <c r="O50" s="140" t="s">
        <v>172</v>
      </c>
    </row>
    <row r="51" spans="3:15" ht="25.5" x14ac:dyDescent="0.2">
      <c r="C51" s="144"/>
      <c r="D51" s="26"/>
      <c r="E51" s="76">
        <v>5020</v>
      </c>
      <c r="F51" s="136" t="s">
        <v>15</v>
      </c>
      <c r="G51" s="58">
        <f>'Benchmarking Calculations'!G17</f>
        <v>107741.9</v>
      </c>
      <c r="H51" s="127">
        <v>131083.73000000001</v>
      </c>
      <c r="I51" s="127">
        <v>152948.04</v>
      </c>
      <c r="J51" s="127">
        <v>158218.56</v>
      </c>
      <c r="K51" s="127"/>
      <c r="L51" s="128"/>
      <c r="M51" s="128"/>
      <c r="N51" s="128"/>
      <c r="O51" s="140" t="s">
        <v>172</v>
      </c>
    </row>
    <row r="52" spans="3:15" ht="25.5" x14ac:dyDescent="0.2">
      <c r="C52" s="144"/>
      <c r="D52" s="26"/>
      <c r="E52" s="76">
        <v>5025</v>
      </c>
      <c r="F52" s="136" t="s">
        <v>16</v>
      </c>
      <c r="G52" s="58">
        <f>'Benchmarking Calculations'!G18</f>
        <v>49490.32</v>
      </c>
      <c r="H52" s="127">
        <v>57191.86</v>
      </c>
      <c r="I52" s="127">
        <v>98000.08</v>
      </c>
      <c r="J52" s="127">
        <v>99424.959999999992</v>
      </c>
      <c r="K52" s="127"/>
      <c r="L52" s="128"/>
      <c r="M52" s="128"/>
      <c r="N52" s="128"/>
      <c r="O52" s="140" t="s">
        <v>172</v>
      </c>
    </row>
    <row r="53" spans="3:15" x14ac:dyDescent="0.2">
      <c r="C53" s="144"/>
      <c r="D53" s="26"/>
      <c r="E53" s="76">
        <v>5035</v>
      </c>
      <c r="F53" s="136" t="s">
        <v>17</v>
      </c>
      <c r="G53" s="58">
        <f>'Benchmarking Calculations'!G19</f>
        <v>1705.92</v>
      </c>
      <c r="H53" s="127">
        <v>3519.91</v>
      </c>
      <c r="I53" s="127">
        <v>5638.68</v>
      </c>
      <c r="J53" s="127">
        <v>6648</v>
      </c>
      <c r="K53" s="127"/>
      <c r="L53" s="128"/>
      <c r="M53" s="128"/>
      <c r="N53" s="128"/>
      <c r="O53" s="140" t="s">
        <v>172</v>
      </c>
    </row>
    <row r="54" spans="3:15" ht="25.5" x14ac:dyDescent="0.2">
      <c r="C54" s="144"/>
      <c r="D54" s="26"/>
      <c r="E54" s="76">
        <v>5040</v>
      </c>
      <c r="F54" s="136" t="s">
        <v>18</v>
      </c>
      <c r="G54" s="58">
        <f>'Benchmarking Calculations'!G20</f>
        <v>4251.5600000000004</v>
      </c>
      <c r="H54" s="127">
        <v>10075.18</v>
      </c>
      <c r="I54" s="127">
        <v>4606.8</v>
      </c>
      <c r="J54" s="127">
        <v>4525.68</v>
      </c>
      <c r="K54" s="127"/>
      <c r="L54" s="128"/>
      <c r="M54" s="128"/>
      <c r="N54" s="128"/>
      <c r="O54" s="140" t="s">
        <v>172</v>
      </c>
    </row>
    <row r="55" spans="3:15" ht="25.5" x14ac:dyDescent="0.2">
      <c r="C55" s="144"/>
      <c r="D55" s="26"/>
      <c r="E55" s="76">
        <v>5045</v>
      </c>
      <c r="F55" s="136" t="s">
        <v>19</v>
      </c>
      <c r="G55" s="58">
        <f>'Benchmarking Calculations'!G21</f>
        <v>0</v>
      </c>
      <c r="H55" s="127">
        <v>0</v>
      </c>
      <c r="I55" s="127">
        <v>0</v>
      </c>
      <c r="J55" s="127">
        <v>0</v>
      </c>
      <c r="K55" s="127"/>
      <c r="L55" s="128"/>
      <c r="M55" s="128"/>
      <c r="N55" s="128"/>
      <c r="O55" s="140" t="s">
        <v>172</v>
      </c>
    </row>
    <row r="56" spans="3:15" x14ac:dyDescent="0.2">
      <c r="C56" s="144"/>
      <c r="D56" s="26"/>
      <c r="E56" s="76">
        <v>5055</v>
      </c>
      <c r="F56" s="136" t="s">
        <v>20</v>
      </c>
      <c r="G56" s="58">
        <f>'Benchmarking Calculations'!G22</f>
        <v>0</v>
      </c>
      <c r="H56" s="127">
        <v>0</v>
      </c>
      <c r="I56" s="127">
        <v>0</v>
      </c>
      <c r="J56" s="127">
        <v>0</v>
      </c>
      <c r="K56" s="127"/>
      <c r="L56" s="128"/>
      <c r="M56" s="128"/>
      <c r="N56" s="128"/>
      <c r="O56" s="140" t="s">
        <v>172</v>
      </c>
    </row>
    <row r="57" spans="3:15" x14ac:dyDescent="0.2">
      <c r="C57" s="144"/>
      <c r="D57" s="26"/>
      <c r="E57" s="76">
        <v>5065</v>
      </c>
      <c r="F57" s="136" t="s">
        <v>21</v>
      </c>
      <c r="G57" s="58">
        <f>'Benchmarking Calculations'!G23</f>
        <v>345813.97</v>
      </c>
      <c r="H57" s="127">
        <v>294963.31</v>
      </c>
      <c r="I57" s="127">
        <v>349928.04</v>
      </c>
      <c r="J57" s="127">
        <v>323627.88</v>
      </c>
      <c r="K57" s="127"/>
      <c r="L57" s="128"/>
      <c r="M57" s="128"/>
      <c r="N57" s="128"/>
      <c r="O57" s="140" t="s">
        <v>172</v>
      </c>
    </row>
    <row r="58" spans="3:15" x14ac:dyDescent="0.2">
      <c r="C58" s="144"/>
      <c r="D58" s="26"/>
      <c r="E58" s="76">
        <v>5070</v>
      </c>
      <c r="F58" s="136" t="s">
        <v>22</v>
      </c>
      <c r="G58" s="58">
        <f>'Benchmarking Calculations'!G24</f>
        <v>105597.96</v>
      </c>
      <c r="H58" s="127">
        <v>115732.58</v>
      </c>
      <c r="I58" s="127">
        <v>90613.92</v>
      </c>
      <c r="J58" s="127">
        <v>88814.76</v>
      </c>
      <c r="K58" s="127"/>
      <c r="L58" s="128"/>
      <c r="M58" s="128"/>
      <c r="N58" s="128"/>
      <c r="O58" s="140" t="s">
        <v>172</v>
      </c>
    </row>
    <row r="59" spans="3:15" ht="25.5" x14ac:dyDescent="0.2">
      <c r="C59" s="144"/>
      <c r="D59" s="26"/>
      <c r="E59" s="76">
        <v>5075</v>
      </c>
      <c r="F59" s="136" t="s">
        <v>23</v>
      </c>
      <c r="G59" s="58">
        <f>'Benchmarking Calculations'!G25</f>
        <v>17458.400000000001</v>
      </c>
      <c r="H59" s="127">
        <v>18096.509999999998</v>
      </c>
      <c r="I59" s="127">
        <v>18000</v>
      </c>
      <c r="J59" s="127">
        <v>18288</v>
      </c>
      <c r="K59" s="127"/>
      <c r="L59" s="128"/>
      <c r="M59" s="128"/>
      <c r="N59" s="128"/>
      <c r="O59" s="140" t="s">
        <v>172</v>
      </c>
    </row>
    <row r="60" spans="3:15" x14ac:dyDescent="0.2">
      <c r="C60" s="144"/>
      <c r="D60" s="26"/>
      <c r="E60" s="76">
        <v>5085</v>
      </c>
      <c r="F60" s="136" t="s">
        <v>24</v>
      </c>
      <c r="G60" s="58">
        <f>'Benchmarking Calculations'!G26</f>
        <v>303967.52</v>
      </c>
      <c r="H60" s="127">
        <v>314897.65000000002</v>
      </c>
      <c r="I60" s="127">
        <v>414122.8</v>
      </c>
      <c r="J60" s="127">
        <v>454030.6</v>
      </c>
      <c r="K60" s="127"/>
      <c r="L60" s="128"/>
      <c r="M60" s="128"/>
      <c r="N60" s="128"/>
      <c r="O60" s="140" t="s">
        <v>172</v>
      </c>
    </row>
    <row r="61" spans="3:15" ht="25.5" x14ac:dyDescent="0.2">
      <c r="C61" s="144"/>
      <c r="D61" s="26"/>
      <c r="E61" s="76">
        <v>5090</v>
      </c>
      <c r="F61" s="136" t="s">
        <v>25</v>
      </c>
      <c r="G61" s="58">
        <f>'Benchmarking Calculations'!G27</f>
        <v>5675</v>
      </c>
      <c r="H61" s="127">
        <v>0</v>
      </c>
      <c r="I61" s="127">
        <v>0</v>
      </c>
      <c r="J61" s="127">
        <v>0</v>
      </c>
      <c r="K61" s="127"/>
      <c r="L61" s="128"/>
      <c r="M61" s="128"/>
      <c r="N61" s="128"/>
      <c r="O61" s="140" t="s">
        <v>172</v>
      </c>
    </row>
    <row r="62" spans="3:15" ht="25.5" x14ac:dyDescent="0.2">
      <c r="C62" s="144"/>
      <c r="D62" s="26"/>
      <c r="E62" s="76">
        <v>5095</v>
      </c>
      <c r="F62" s="136" t="s">
        <v>26</v>
      </c>
      <c r="G62" s="58">
        <f>'Benchmarking Calculations'!G28</f>
        <v>51043.41</v>
      </c>
      <c r="H62" s="127">
        <v>49094.7</v>
      </c>
      <c r="I62" s="127">
        <v>96207.96</v>
      </c>
      <c r="J62" s="127">
        <v>103062.36</v>
      </c>
      <c r="K62" s="127"/>
      <c r="L62" s="128"/>
      <c r="M62" s="128"/>
      <c r="N62" s="128"/>
      <c r="O62" s="140" t="s">
        <v>172</v>
      </c>
    </row>
    <row r="63" spans="3:15" x14ac:dyDescent="0.2">
      <c r="C63" s="144"/>
      <c r="D63" s="26"/>
      <c r="E63" s="108">
        <v>5096</v>
      </c>
      <c r="F63" s="154" t="s">
        <v>27</v>
      </c>
      <c r="G63" s="109">
        <f>'Benchmarking Calculations'!G29</f>
        <v>9697.2199999999993</v>
      </c>
      <c r="H63" s="127">
        <v>5694.81</v>
      </c>
      <c r="I63" s="127">
        <v>6864</v>
      </c>
      <c r="J63" s="127">
        <v>4096.2</v>
      </c>
      <c r="K63" s="127"/>
      <c r="L63" s="128"/>
      <c r="M63" s="128"/>
      <c r="N63" s="128"/>
      <c r="O63" s="140" t="s">
        <v>172</v>
      </c>
    </row>
    <row r="64" spans="3:15" x14ac:dyDescent="0.2">
      <c r="C64" s="144"/>
      <c r="D64" s="26"/>
      <c r="E64" s="16"/>
      <c r="F64" s="78" t="s">
        <v>28</v>
      </c>
      <c r="G64" s="107">
        <f>'Benchmarking Calculations'!G30</f>
        <v>1361665.7399999998</v>
      </c>
      <c r="H64" s="79">
        <f>SUM(H44:H63)</f>
        <v>1448655.6600000004</v>
      </c>
      <c r="I64" s="79">
        <f t="shared" ref="I64:N64" si="9">SUM(I44:I63)</f>
        <v>1687086</v>
      </c>
      <c r="J64" s="79">
        <f t="shared" si="9"/>
        <v>1677360.6800000002</v>
      </c>
      <c r="K64" s="79"/>
      <c r="L64" s="79">
        <f t="shared" si="9"/>
        <v>0</v>
      </c>
      <c r="M64" s="79">
        <f t="shared" si="9"/>
        <v>0</v>
      </c>
      <c r="N64" s="79">
        <f t="shared" si="9"/>
        <v>0</v>
      </c>
      <c r="O64" s="145" t="s">
        <v>29</v>
      </c>
    </row>
    <row r="65" spans="3:15" x14ac:dyDescent="0.2">
      <c r="C65" s="144"/>
      <c r="D65" s="26"/>
      <c r="E65" s="76">
        <v>5105</v>
      </c>
      <c r="F65" s="136" t="s">
        <v>30</v>
      </c>
      <c r="G65" s="58">
        <f>'Benchmarking Calculations'!G31</f>
        <v>80796.77</v>
      </c>
      <c r="H65" s="127">
        <v>111435.81</v>
      </c>
      <c r="I65" s="127">
        <v>124406.56</v>
      </c>
      <c r="J65" s="127">
        <v>119787.96</v>
      </c>
      <c r="K65" s="127"/>
      <c r="L65" s="127"/>
      <c r="M65" s="127"/>
      <c r="N65" s="127"/>
      <c r="O65" s="140" t="s">
        <v>172</v>
      </c>
    </row>
    <row r="66" spans="3:15" x14ac:dyDescent="0.2">
      <c r="C66" s="144"/>
      <c r="D66" s="26"/>
      <c r="E66" s="76">
        <v>5110</v>
      </c>
      <c r="F66" s="136" t="s">
        <v>31</v>
      </c>
      <c r="G66" s="58">
        <f>'Benchmarking Calculations'!G32</f>
        <v>886.56</v>
      </c>
      <c r="H66" s="127">
        <v>335.24</v>
      </c>
      <c r="I66" s="127">
        <v>500.04</v>
      </c>
      <c r="J66" s="127">
        <v>507.96</v>
      </c>
      <c r="K66" s="127"/>
      <c r="L66" s="127"/>
      <c r="M66" s="127"/>
      <c r="N66" s="127"/>
      <c r="O66" s="140" t="s">
        <v>172</v>
      </c>
    </row>
    <row r="67" spans="3:15" x14ac:dyDescent="0.2">
      <c r="C67" s="144"/>
      <c r="D67" s="26"/>
      <c r="E67" s="76">
        <v>5112</v>
      </c>
      <c r="F67" s="136" t="s">
        <v>32</v>
      </c>
      <c r="G67" s="58">
        <f>'Benchmarking Calculations'!G33</f>
        <v>0</v>
      </c>
      <c r="H67" s="127">
        <v>0</v>
      </c>
      <c r="I67" s="127">
        <v>0</v>
      </c>
      <c r="J67" s="127">
        <v>0</v>
      </c>
      <c r="K67" s="127"/>
      <c r="L67" s="127"/>
      <c r="M67" s="127"/>
      <c r="N67" s="127"/>
      <c r="O67" s="140" t="s">
        <v>172</v>
      </c>
    </row>
    <row r="68" spans="3:15" x14ac:dyDescent="0.2">
      <c r="C68" s="144"/>
      <c r="D68" s="26"/>
      <c r="E68" s="76">
        <v>5114</v>
      </c>
      <c r="F68" s="136" t="s">
        <v>33</v>
      </c>
      <c r="G68" s="58">
        <f>'Benchmarking Calculations'!G34</f>
        <v>33794.480000000003</v>
      </c>
      <c r="H68" s="127">
        <v>56040.26</v>
      </c>
      <c r="I68" s="127">
        <v>73115.399999999994</v>
      </c>
      <c r="J68" s="127">
        <v>76590.240000000005</v>
      </c>
      <c r="K68" s="127"/>
      <c r="L68" s="127"/>
      <c r="M68" s="127"/>
      <c r="N68" s="127"/>
      <c r="O68" s="140" t="s">
        <v>172</v>
      </c>
    </row>
    <row r="69" spans="3:15" x14ac:dyDescent="0.2">
      <c r="C69" s="144"/>
      <c r="D69" s="26"/>
      <c r="E69" s="76">
        <v>5120</v>
      </c>
      <c r="F69" s="136" t="s">
        <v>34</v>
      </c>
      <c r="G69" s="58">
        <f>'Benchmarking Calculations'!G35</f>
        <v>121216.64</v>
      </c>
      <c r="H69" s="127">
        <v>101800.65</v>
      </c>
      <c r="I69" s="127">
        <v>129055.92</v>
      </c>
      <c r="J69" s="127">
        <v>130195.2</v>
      </c>
      <c r="K69" s="127"/>
      <c r="L69" s="127"/>
      <c r="M69" s="127"/>
      <c r="N69" s="127"/>
      <c r="O69" s="140" t="s">
        <v>172</v>
      </c>
    </row>
    <row r="70" spans="3:15" x14ac:dyDescent="0.2">
      <c r="C70" s="144"/>
      <c r="D70" s="26"/>
      <c r="E70" s="76">
        <v>5125</v>
      </c>
      <c r="F70" s="136" t="s">
        <v>35</v>
      </c>
      <c r="G70" s="58">
        <f>'Benchmarking Calculations'!G36</f>
        <v>902031.8</v>
      </c>
      <c r="H70" s="127">
        <v>604776.51</v>
      </c>
      <c r="I70" s="127">
        <v>621386.88</v>
      </c>
      <c r="J70" s="127">
        <v>655274.64</v>
      </c>
      <c r="K70" s="127"/>
      <c r="L70" s="127"/>
      <c r="M70" s="127"/>
      <c r="N70" s="127"/>
      <c r="O70" s="140" t="s">
        <v>172</v>
      </c>
    </row>
    <row r="71" spans="3:15" x14ac:dyDescent="0.2">
      <c r="C71" s="144"/>
      <c r="D71" s="26"/>
      <c r="E71" s="76">
        <v>5130</v>
      </c>
      <c r="F71" s="136" t="s">
        <v>36</v>
      </c>
      <c r="G71" s="58">
        <f>'Benchmarking Calculations'!G37</f>
        <v>225342.74</v>
      </c>
      <c r="H71" s="127">
        <v>197283.93</v>
      </c>
      <c r="I71" s="127">
        <v>187110</v>
      </c>
      <c r="J71" s="127">
        <v>200476.08</v>
      </c>
      <c r="K71" s="127"/>
      <c r="L71" s="127"/>
      <c r="M71" s="127"/>
      <c r="N71" s="127"/>
      <c r="O71" s="140" t="s">
        <v>172</v>
      </c>
    </row>
    <row r="72" spans="3:15" ht="25.5" x14ac:dyDescent="0.2">
      <c r="C72" s="144"/>
      <c r="D72" s="26"/>
      <c r="E72" s="76">
        <v>5135</v>
      </c>
      <c r="F72" s="136" t="s">
        <v>37</v>
      </c>
      <c r="G72" s="58">
        <f>'Benchmarking Calculations'!G38</f>
        <v>3409082.31</v>
      </c>
      <c r="H72" s="127">
        <v>3616124.33</v>
      </c>
      <c r="I72" s="127">
        <v>3578067.03</v>
      </c>
      <c r="J72" s="127">
        <v>3571764.14</v>
      </c>
      <c r="K72" s="127"/>
      <c r="L72" s="127"/>
      <c r="M72" s="127"/>
      <c r="N72" s="127"/>
      <c r="O72" s="140" t="s">
        <v>172</v>
      </c>
    </row>
    <row r="73" spans="3:15" x14ac:dyDescent="0.2">
      <c r="C73" s="144"/>
      <c r="D73" s="26"/>
      <c r="E73" s="76">
        <v>5145</v>
      </c>
      <c r="F73" s="136" t="s">
        <v>38</v>
      </c>
      <c r="G73" s="58">
        <f>'Benchmarking Calculations'!G39</f>
        <v>0</v>
      </c>
      <c r="H73" s="127">
        <v>0</v>
      </c>
      <c r="I73" s="127">
        <v>0</v>
      </c>
      <c r="J73" s="127">
        <v>0</v>
      </c>
      <c r="K73" s="127"/>
      <c r="L73" s="127"/>
      <c r="M73" s="127"/>
      <c r="N73" s="127"/>
      <c r="O73" s="140" t="s">
        <v>172</v>
      </c>
    </row>
    <row r="74" spans="3:15" ht="25.5" x14ac:dyDescent="0.2">
      <c r="C74" s="144"/>
      <c r="D74" s="26"/>
      <c r="E74" s="76">
        <v>5150</v>
      </c>
      <c r="F74" s="136" t="s">
        <v>39</v>
      </c>
      <c r="G74" s="58">
        <f>'Benchmarking Calculations'!G40</f>
        <v>0</v>
      </c>
      <c r="H74" s="127">
        <v>0</v>
      </c>
      <c r="I74" s="127">
        <v>0</v>
      </c>
      <c r="J74" s="127">
        <v>999.96</v>
      </c>
      <c r="K74" s="127"/>
      <c r="L74" s="127"/>
      <c r="M74" s="127"/>
      <c r="N74" s="127"/>
      <c r="O74" s="140" t="s">
        <v>172</v>
      </c>
    </row>
    <row r="75" spans="3:15" x14ac:dyDescent="0.2">
      <c r="C75" s="144"/>
      <c r="D75" s="26"/>
      <c r="E75" s="76">
        <v>5155</v>
      </c>
      <c r="F75" s="136" t="s">
        <v>40</v>
      </c>
      <c r="G75" s="58">
        <f>'Benchmarking Calculations'!G41</f>
        <v>0</v>
      </c>
      <c r="H75" s="127">
        <v>218</v>
      </c>
      <c r="I75" s="127">
        <v>7922.88</v>
      </c>
      <c r="J75" s="127">
        <v>8940.48</v>
      </c>
      <c r="K75" s="127"/>
      <c r="L75" s="127"/>
      <c r="M75" s="127"/>
      <c r="N75" s="127"/>
      <c r="O75" s="140" t="s">
        <v>172</v>
      </c>
    </row>
    <row r="76" spans="3:15" x14ac:dyDescent="0.2">
      <c r="C76" s="144"/>
      <c r="D76" s="26"/>
      <c r="E76" s="76">
        <v>5160</v>
      </c>
      <c r="F76" s="136" t="s">
        <v>41</v>
      </c>
      <c r="G76" s="58">
        <f>'Benchmarking Calculations'!G42</f>
        <v>1069.96</v>
      </c>
      <c r="H76" s="127">
        <v>0</v>
      </c>
      <c r="I76" s="127">
        <v>9773.8799999999992</v>
      </c>
      <c r="J76" s="127">
        <v>10798.08</v>
      </c>
      <c r="K76" s="127"/>
      <c r="L76" s="127"/>
      <c r="M76" s="127"/>
      <c r="N76" s="127"/>
      <c r="O76" s="140" t="s">
        <v>172</v>
      </c>
    </row>
    <row r="77" spans="3:15" x14ac:dyDescent="0.2">
      <c r="C77" s="144"/>
      <c r="D77" s="26"/>
      <c r="E77" s="108">
        <v>5175</v>
      </c>
      <c r="F77" s="154" t="s">
        <v>42</v>
      </c>
      <c r="G77" s="109">
        <f>'Benchmarking Calculations'!G43</f>
        <v>489340.64</v>
      </c>
      <c r="H77" s="127">
        <v>457393.39</v>
      </c>
      <c r="I77" s="127">
        <v>494620.88</v>
      </c>
      <c r="J77" s="127">
        <v>522475.08</v>
      </c>
      <c r="K77" s="127"/>
      <c r="L77" s="128"/>
      <c r="M77" s="128"/>
      <c r="N77" s="128"/>
      <c r="O77" s="140" t="s">
        <v>172</v>
      </c>
    </row>
    <row r="78" spans="3:15" x14ac:dyDescent="0.2">
      <c r="C78" s="144"/>
      <c r="D78" s="26"/>
      <c r="E78" s="16"/>
      <c r="F78" s="78" t="s">
        <v>43</v>
      </c>
      <c r="G78" s="107">
        <f>'Benchmarking Calculations'!G44</f>
        <v>5263561.8999999994</v>
      </c>
      <c r="H78" s="79">
        <f>SUM(H65:H77)</f>
        <v>5145408.12</v>
      </c>
      <c r="I78" s="79">
        <f t="shared" ref="I78:N78" si="10">SUM(I65:I77)</f>
        <v>5225959.47</v>
      </c>
      <c r="J78" s="79">
        <f t="shared" si="10"/>
        <v>5297809.8200000012</v>
      </c>
      <c r="K78" s="79"/>
      <c r="L78" s="79">
        <f t="shared" si="10"/>
        <v>0</v>
      </c>
      <c r="M78" s="79">
        <f t="shared" si="10"/>
        <v>0</v>
      </c>
      <c r="N78" s="79">
        <f t="shared" si="10"/>
        <v>0</v>
      </c>
      <c r="O78" s="145" t="s">
        <v>29</v>
      </c>
    </row>
    <row r="79" spans="3:15" x14ac:dyDescent="0.2">
      <c r="C79" s="144"/>
      <c r="D79" s="26"/>
      <c r="E79" s="76">
        <v>5305</v>
      </c>
      <c r="F79" s="76" t="s">
        <v>44</v>
      </c>
      <c r="G79" s="58">
        <f>'Benchmarking Calculations'!G45</f>
        <v>91708.52</v>
      </c>
      <c r="H79" s="127">
        <v>91051.199999999997</v>
      </c>
      <c r="I79" s="127">
        <v>104801.88</v>
      </c>
      <c r="J79" s="127">
        <v>102156.72</v>
      </c>
      <c r="K79" s="127"/>
      <c r="L79" s="128"/>
      <c r="M79" s="128"/>
      <c r="N79" s="128"/>
      <c r="O79" s="140" t="s">
        <v>172</v>
      </c>
    </row>
    <row r="80" spans="3:15" x14ac:dyDescent="0.2">
      <c r="C80" s="144"/>
      <c r="D80" s="26"/>
      <c r="E80" s="76">
        <v>5310</v>
      </c>
      <c r="F80" s="76" t="s">
        <v>45</v>
      </c>
      <c r="G80" s="58">
        <f>'Benchmarking Calculations'!G46</f>
        <v>131602.15</v>
      </c>
      <c r="H80" s="127">
        <v>124975.94</v>
      </c>
      <c r="I80" s="127">
        <v>77735.399999999994</v>
      </c>
      <c r="J80" s="127">
        <v>104058.36</v>
      </c>
      <c r="K80" s="127"/>
      <c r="L80" s="128"/>
      <c r="M80" s="128"/>
      <c r="N80" s="128"/>
      <c r="O80" s="140" t="s">
        <v>172</v>
      </c>
    </row>
    <row r="81" spans="3:15" x14ac:dyDescent="0.2">
      <c r="C81" s="144"/>
      <c r="D81" s="26"/>
      <c r="E81" s="76">
        <v>5315</v>
      </c>
      <c r="F81" s="76" t="s">
        <v>46</v>
      </c>
      <c r="G81" s="58">
        <f>'Benchmarking Calculations'!G47</f>
        <v>168690.23</v>
      </c>
      <c r="H81" s="127">
        <v>159630.62</v>
      </c>
      <c r="I81" s="127">
        <v>176748.84</v>
      </c>
      <c r="J81" s="127">
        <v>177097.08</v>
      </c>
      <c r="K81" s="127"/>
      <c r="L81" s="128"/>
      <c r="M81" s="128"/>
      <c r="N81" s="128"/>
      <c r="O81" s="140" t="s">
        <v>172</v>
      </c>
    </row>
    <row r="82" spans="3:15" x14ac:dyDescent="0.2">
      <c r="C82" s="144"/>
      <c r="D82" s="26"/>
      <c r="E82" s="76">
        <v>5320</v>
      </c>
      <c r="F82" s="76" t="s">
        <v>47</v>
      </c>
      <c r="G82" s="58">
        <f>'Benchmarking Calculations'!G48</f>
        <v>214197.28</v>
      </c>
      <c r="H82" s="127">
        <v>205136.8</v>
      </c>
      <c r="I82" s="127">
        <v>239119.68</v>
      </c>
      <c r="J82" s="127">
        <v>243825.84</v>
      </c>
      <c r="K82" s="127"/>
      <c r="L82" s="128"/>
      <c r="M82" s="128"/>
      <c r="N82" s="128"/>
      <c r="O82" s="140" t="s">
        <v>172</v>
      </c>
    </row>
    <row r="83" spans="3:15" x14ac:dyDescent="0.2">
      <c r="C83" s="144"/>
      <c r="D83" s="26"/>
      <c r="E83" s="76">
        <v>5325</v>
      </c>
      <c r="F83" s="76" t="s">
        <v>48</v>
      </c>
      <c r="G83" s="58">
        <f>'Benchmarking Calculations'!G49</f>
        <v>0</v>
      </c>
      <c r="H83" s="127">
        <v>0</v>
      </c>
      <c r="I83" s="127">
        <v>0</v>
      </c>
      <c r="J83" s="127">
        <v>0</v>
      </c>
      <c r="K83" s="127"/>
      <c r="L83" s="128"/>
      <c r="M83" s="128"/>
      <c r="N83" s="128"/>
      <c r="O83" s="140" t="s">
        <v>172</v>
      </c>
    </row>
    <row r="84" spans="3:15" x14ac:dyDescent="0.2">
      <c r="C84" s="144"/>
      <c r="D84" s="26"/>
      <c r="E84" s="76">
        <v>5330</v>
      </c>
      <c r="F84" s="76" t="s">
        <v>49</v>
      </c>
      <c r="G84" s="58">
        <f>'Benchmarking Calculations'!G50</f>
        <v>0</v>
      </c>
      <c r="H84" s="127">
        <v>0</v>
      </c>
      <c r="I84" s="127">
        <v>0</v>
      </c>
      <c r="J84" s="127">
        <v>0</v>
      </c>
      <c r="K84" s="127"/>
      <c r="L84" s="128"/>
      <c r="M84" s="128"/>
      <c r="N84" s="128"/>
      <c r="O84" s="140" t="s">
        <v>172</v>
      </c>
    </row>
    <row r="85" spans="3:15" x14ac:dyDescent="0.2">
      <c r="C85" s="144"/>
      <c r="D85" s="26"/>
      <c r="E85" s="108">
        <v>5340</v>
      </c>
      <c r="F85" s="108" t="s">
        <v>50</v>
      </c>
      <c r="G85" s="109">
        <f>'Benchmarking Calculations'!G51</f>
        <v>219015.79</v>
      </c>
      <c r="H85" s="127">
        <v>295585.75</v>
      </c>
      <c r="I85" s="127">
        <v>300981</v>
      </c>
      <c r="J85" s="127">
        <v>297276.07</v>
      </c>
      <c r="K85" s="127"/>
      <c r="L85" s="128"/>
      <c r="M85" s="128"/>
      <c r="N85" s="128"/>
      <c r="O85" s="140" t="s">
        <v>172</v>
      </c>
    </row>
    <row r="86" spans="3:15" x14ac:dyDescent="0.2">
      <c r="C86" s="144"/>
      <c r="D86" s="26"/>
      <c r="E86" s="16"/>
      <c r="F86" s="78" t="s">
        <v>51</v>
      </c>
      <c r="G86" s="107">
        <f>'Benchmarking Calculations'!G52</f>
        <v>825213.97000000009</v>
      </c>
      <c r="H86" s="79">
        <f>SUM(H79:H85)</f>
        <v>876380.31</v>
      </c>
      <c r="I86" s="79">
        <f t="shared" ref="I86:N86" si="11">SUM(I79:I85)</f>
        <v>899386.8</v>
      </c>
      <c r="J86" s="79">
        <f t="shared" si="11"/>
        <v>924414.07000000007</v>
      </c>
      <c r="K86" s="79"/>
      <c r="L86" s="79">
        <f t="shared" si="11"/>
        <v>0</v>
      </c>
      <c r="M86" s="79">
        <f t="shared" si="11"/>
        <v>0</v>
      </c>
      <c r="N86" s="79">
        <f t="shared" si="11"/>
        <v>0</v>
      </c>
      <c r="O86" s="145" t="s">
        <v>29</v>
      </c>
    </row>
    <row r="87" spans="3:15" x14ac:dyDescent="0.2">
      <c r="C87" s="144"/>
      <c r="D87" s="26"/>
      <c r="E87" s="76">
        <v>5405</v>
      </c>
      <c r="F87" s="76" t="s">
        <v>52</v>
      </c>
      <c r="G87" s="58">
        <f>'Benchmarking Calculations'!G53</f>
        <v>0</v>
      </c>
      <c r="H87" s="127">
        <v>628.96</v>
      </c>
      <c r="I87" s="127">
        <v>1322.28</v>
      </c>
      <c r="J87" s="127">
        <v>1285.56</v>
      </c>
      <c r="K87" s="127"/>
      <c r="L87" s="128"/>
      <c r="M87" s="128"/>
      <c r="N87" s="128"/>
      <c r="O87" s="140" t="s">
        <v>172</v>
      </c>
    </row>
    <row r="88" spans="3:15" x14ac:dyDescent="0.2">
      <c r="C88" s="144"/>
      <c r="D88" s="26"/>
      <c r="E88" s="76">
        <v>5410</v>
      </c>
      <c r="F88" s="76" t="s">
        <v>53</v>
      </c>
      <c r="G88" s="58">
        <f>'Benchmarking Calculations'!G54</f>
        <v>20078.57</v>
      </c>
      <c r="H88" s="127">
        <v>8457.25</v>
      </c>
      <c r="I88" s="127">
        <v>21982.080000000002</v>
      </c>
      <c r="J88" s="127">
        <v>22022.639999999999</v>
      </c>
      <c r="K88" s="127"/>
      <c r="L88" s="128"/>
      <c r="M88" s="128"/>
      <c r="N88" s="128"/>
      <c r="O88" s="140" t="s">
        <v>172</v>
      </c>
    </row>
    <row r="89" spans="3:15" x14ac:dyDescent="0.2">
      <c r="C89" s="144"/>
      <c r="D89" s="26"/>
      <c r="E89" s="76">
        <v>5420</v>
      </c>
      <c r="F89" s="76" t="s">
        <v>54</v>
      </c>
      <c r="G89" s="58">
        <f>'Benchmarking Calculations'!G55</f>
        <v>4121.22</v>
      </c>
      <c r="H89" s="127">
        <v>0</v>
      </c>
      <c r="I89" s="127">
        <v>11947.68</v>
      </c>
      <c r="J89" s="127">
        <v>11988.48</v>
      </c>
      <c r="K89" s="127"/>
      <c r="L89" s="128"/>
      <c r="M89" s="128"/>
      <c r="N89" s="128"/>
      <c r="O89" s="140" t="s">
        <v>172</v>
      </c>
    </row>
    <row r="90" spans="3:15" x14ac:dyDescent="0.2">
      <c r="C90" s="144"/>
      <c r="D90" s="26"/>
      <c r="E90" s="108">
        <v>5425</v>
      </c>
      <c r="F90" s="108" t="s">
        <v>55</v>
      </c>
      <c r="G90" s="109">
        <f>'Benchmarking Calculations'!G56</f>
        <v>23352.48</v>
      </c>
      <c r="H90" s="127">
        <v>132803.91</v>
      </c>
      <c r="I90" s="127">
        <v>59300.28</v>
      </c>
      <c r="J90" s="127">
        <v>61261.32</v>
      </c>
      <c r="K90" s="127"/>
      <c r="L90" s="128"/>
      <c r="M90" s="128"/>
      <c r="N90" s="128"/>
      <c r="O90" s="140" t="s">
        <v>172</v>
      </c>
    </row>
    <row r="91" spans="3:15" x14ac:dyDescent="0.2">
      <c r="C91" s="144"/>
      <c r="D91" s="26"/>
      <c r="E91" s="16"/>
      <c r="F91" s="78" t="s">
        <v>56</v>
      </c>
      <c r="G91" s="107">
        <f>'Benchmarking Calculations'!G57</f>
        <v>47552.270000000004</v>
      </c>
      <c r="H91" s="79">
        <f>SUM(H87:H90)</f>
        <v>141890.12</v>
      </c>
      <c r="I91" s="79">
        <f t="shared" ref="I91:N91" si="12">SUM(I87:I90)</f>
        <v>94552.320000000007</v>
      </c>
      <c r="J91" s="79">
        <f t="shared" si="12"/>
        <v>96558</v>
      </c>
      <c r="K91" s="79"/>
      <c r="L91" s="79">
        <f t="shared" si="12"/>
        <v>0</v>
      </c>
      <c r="M91" s="79">
        <f t="shared" si="12"/>
        <v>0</v>
      </c>
      <c r="N91" s="79">
        <f t="shared" si="12"/>
        <v>0</v>
      </c>
      <c r="O91" s="145" t="s">
        <v>29</v>
      </c>
    </row>
    <row r="92" spans="3:15" x14ac:dyDescent="0.2">
      <c r="C92" s="144"/>
      <c r="D92" s="26"/>
      <c r="E92" s="76">
        <v>5605</v>
      </c>
      <c r="F92" s="76" t="s">
        <v>57</v>
      </c>
      <c r="G92" s="58">
        <f>'Benchmarking Calculations'!G58</f>
        <v>499618.44</v>
      </c>
      <c r="H92" s="127">
        <v>0</v>
      </c>
      <c r="I92" s="127">
        <v>0</v>
      </c>
      <c r="J92" s="127">
        <v>0</v>
      </c>
      <c r="K92" s="127"/>
      <c r="L92" s="128"/>
      <c r="M92" s="128"/>
      <c r="N92" s="128"/>
      <c r="O92" s="140" t="s">
        <v>172</v>
      </c>
    </row>
    <row r="93" spans="3:15" x14ac:dyDescent="0.2">
      <c r="C93" s="144"/>
      <c r="D93" s="26"/>
      <c r="E93" s="76">
        <v>5610</v>
      </c>
      <c r="F93" s="76" t="s">
        <v>58</v>
      </c>
      <c r="G93" s="58">
        <f>'Benchmarking Calculations'!G59</f>
        <v>516285.96</v>
      </c>
      <c r="H93" s="127">
        <v>0</v>
      </c>
      <c r="I93" s="127">
        <v>0</v>
      </c>
      <c r="J93" s="127">
        <v>0</v>
      </c>
      <c r="K93" s="127"/>
      <c r="L93" s="128"/>
      <c r="M93" s="128"/>
      <c r="N93" s="128"/>
      <c r="O93" s="140" t="s">
        <v>172</v>
      </c>
    </row>
    <row r="94" spans="3:15" x14ac:dyDescent="0.2">
      <c r="C94" s="144"/>
      <c r="D94" s="26"/>
      <c r="E94" s="76">
        <v>5615</v>
      </c>
      <c r="F94" s="76" t="s">
        <v>59</v>
      </c>
      <c r="G94" s="58">
        <f>'Benchmarking Calculations'!G60</f>
        <v>1836784.68</v>
      </c>
      <c r="H94" s="127">
        <v>2752414.41</v>
      </c>
      <c r="I94" s="127">
        <v>3245460.32</v>
      </c>
      <c r="J94" s="127">
        <v>2876583.7199999997</v>
      </c>
      <c r="K94" s="127"/>
      <c r="L94" s="128"/>
      <c r="M94" s="128"/>
      <c r="N94" s="128"/>
      <c r="O94" s="140" t="s">
        <v>172</v>
      </c>
    </row>
    <row r="95" spans="3:15" x14ac:dyDescent="0.2">
      <c r="C95" s="144"/>
      <c r="D95" s="26"/>
      <c r="E95" s="76">
        <v>5620</v>
      </c>
      <c r="F95" s="76" t="s">
        <v>60</v>
      </c>
      <c r="G95" s="58">
        <f>'Benchmarking Calculations'!G61</f>
        <v>178885.63</v>
      </c>
      <c r="H95" s="127">
        <v>188468.82</v>
      </c>
      <c r="I95" s="127">
        <v>222581.33</v>
      </c>
      <c r="J95" s="127">
        <v>228257.08</v>
      </c>
      <c r="K95" s="127"/>
      <c r="L95" s="128"/>
      <c r="M95" s="128"/>
      <c r="N95" s="128"/>
      <c r="O95" s="140" t="s">
        <v>172</v>
      </c>
    </row>
    <row r="96" spans="3:15" x14ac:dyDescent="0.2">
      <c r="C96" s="144"/>
      <c r="D96" s="26"/>
      <c r="E96" s="76">
        <v>5625</v>
      </c>
      <c r="F96" s="76" t="s">
        <v>61</v>
      </c>
      <c r="G96" s="58">
        <f>'Benchmarking Calculations'!G62</f>
        <v>-426471.5</v>
      </c>
      <c r="H96" s="127">
        <v>-463976</v>
      </c>
      <c r="I96" s="127">
        <v>-546434.37000000011</v>
      </c>
      <c r="J96" s="127">
        <v>-498651.6</v>
      </c>
      <c r="K96" s="127"/>
      <c r="L96" s="128"/>
      <c r="M96" s="128"/>
      <c r="N96" s="128"/>
      <c r="O96" s="140" t="s">
        <v>172</v>
      </c>
    </row>
    <row r="97" spans="3:15" x14ac:dyDescent="0.2">
      <c r="C97" s="144"/>
      <c r="D97" s="26"/>
      <c r="E97" s="76">
        <v>5630</v>
      </c>
      <c r="F97" s="76" t="s">
        <v>62</v>
      </c>
      <c r="G97" s="58">
        <f>'Benchmarking Calculations'!G63</f>
        <v>507228.75</v>
      </c>
      <c r="H97" s="127">
        <v>512310.02</v>
      </c>
      <c r="I97" s="127">
        <v>434790.12</v>
      </c>
      <c r="J97" s="127">
        <v>441193.68</v>
      </c>
      <c r="K97" s="127"/>
      <c r="L97" s="128"/>
      <c r="M97" s="128"/>
      <c r="N97" s="128"/>
      <c r="O97" s="140" t="s">
        <v>172</v>
      </c>
    </row>
    <row r="98" spans="3:15" x14ac:dyDescent="0.2">
      <c r="C98" s="144"/>
      <c r="D98" s="26"/>
      <c r="E98" s="76">
        <v>5640</v>
      </c>
      <c r="F98" s="76" t="s">
        <v>63</v>
      </c>
      <c r="G98" s="58">
        <f>'Benchmarking Calculations'!G64</f>
        <v>0</v>
      </c>
      <c r="H98" s="127">
        <v>0</v>
      </c>
      <c r="I98" s="127">
        <v>0</v>
      </c>
      <c r="J98" s="127">
        <v>0</v>
      </c>
      <c r="K98" s="127"/>
      <c r="L98" s="128"/>
      <c r="M98" s="128"/>
      <c r="N98" s="128"/>
      <c r="O98" s="140" t="s">
        <v>172</v>
      </c>
    </row>
    <row r="99" spans="3:15" x14ac:dyDescent="0.2">
      <c r="C99" s="144"/>
      <c r="D99" s="26"/>
      <c r="E99" s="76">
        <v>5645</v>
      </c>
      <c r="F99" s="76" t="s">
        <v>64</v>
      </c>
      <c r="G99" s="58">
        <f>'Benchmarking Calculations'!G65</f>
        <v>195096.52</v>
      </c>
      <c r="H99" s="127">
        <v>222368.47</v>
      </c>
      <c r="I99" s="127">
        <v>267433.79000000004</v>
      </c>
      <c r="J99" s="127">
        <v>266479.49</v>
      </c>
      <c r="K99" s="127"/>
      <c r="L99" s="128"/>
      <c r="M99" s="128"/>
      <c r="N99" s="128"/>
      <c r="O99" s="140" t="s">
        <v>172</v>
      </c>
    </row>
    <row r="100" spans="3:15" x14ac:dyDescent="0.2">
      <c r="C100" s="144"/>
      <c r="D100" s="26"/>
      <c r="E100" s="76">
        <v>5646</v>
      </c>
      <c r="F100" s="76" t="s">
        <v>65</v>
      </c>
      <c r="G100" s="58">
        <f>'Benchmarking Calculations'!G66</f>
        <v>0</v>
      </c>
      <c r="H100" s="127">
        <v>0</v>
      </c>
      <c r="I100" s="127">
        <v>0</v>
      </c>
      <c r="J100" s="127">
        <v>0</v>
      </c>
      <c r="K100" s="127"/>
      <c r="L100" s="128"/>
      <c r="M100" s="128"/>
      <c r="N100" s="128"/>
      <c r="O100" s="140" t="s">
        <v>172</v>
      </c>
    </row>
    <row r="101" spans="3:15" x14ac:dyDescent="0.2">
      <c r="C101" s="144"/>
      <c r="D101" s="26"/>
      <c r="E101" s="76">
        <v>5647</v>
      </c>
      <c r="F101" s="76" t="s">
        <v>66</v>
      </c>
      <c r="G101" s="58">
        <f>'Benchmarking Calculations'!G67</f>
        <v>0</v>
      </c>
      <c r="H101" s="127">
        <v>0</v>
      </c>
      <c r="I101" s="127">
        <v>0</v>
      </c>
      <c r="J101" s="127">
        <v>0</v>
      </c>
      <c r="K101" s="127"/>
      <c r="L101" s="128"/>
      <c r="M101" s="128"/>
      <c r="N101" s="128"/>
      <c r="O101" s="140" t="s">
        <v>172</v>
      </c>
    </row>
    <row r="102" spans="3:15" x14ac:dyDescent="0.2">
      <c r="C102" s="144"/>
      <c r="D102" s="26"/>
      <c r="E102" s="76">
        <v>5650</v>
      </c>
      <c r="F102" s="76" t="s">
        <v>67</v>
      </c>
      <c r="G102" s="58">
        <f>'Benchmarking Calculations'!G68</f>
        <v>0</v>
      </c>
      <c r="H102" s="127">
        <v>0</v>
      </c>
      <c r="I102" s="127">
        <v>0</v>
      </c>
      <c r="J102" s="127">
        <v>0</v>
      </c>
      <c r="K102" s="127"/>
      <c r="L102" s="128"/>
      <c r="M102" s="128"/>
      <c r="N102" s="128"/>
      <c r="O102" s="140" t="s">
        <v>172</v>
      </c>
    </row>
    <row r="103" spans="3:15" x14ac:dyDescent="0.2">
      <c r="C103" s="144"/>
      <c r="D103" s="26"/>
      <c r="E103" s="76">
        <v>5655</v>
      </c>
      <c r="F103" s="76" t="s">
        <v>68</v>
      </c>
      <c r="G103" s="58">
        <f>'Benchmarking Calculations'!G69</f>
        <v>155204.24</v>
      </c>
      <c r="H103" s="127">
        <v>131126.82</v>
      </c>
      <c r="I103" s="127">
        <v>151579.56</v>
      </c>
      <c r="J103" s="127">
        <v>189978.52000000002</v>
      </c>
      <c r="K103" s="127"/>
      <c r="L103" s="128"/>
      <c r="M103" s="128"/>
      <c r="N103" s="128"/>
      <c r="O103" s="140" t="s">
        <v>172</v>
      </c>
    </row>
    <row r="104" spans="3:15" x14ac:dyDescent="0.2">
      <c r="C104" s="144"/>
      <c r="D104" s="26"/>
      <c r="E104" s="76">
        <v>5665</v>
      </c>
      <c r="F104" s="76" t="s">
        <v>69</v>
      </c>
      <c r="G104" s="58">
        <f>'Benchmarking Calculations'!G70</f>
        <v>70401.06</v>
      </c>
      <c r="H104" s="127">
        <v>34852.89</v>
      </c>
      <c r="I104" s="127">
        <v>62944.28</v>
      </c>
      <c r="J104" s="127">
        <v>53622.6</v>
      </c>
      <c r="K104" s="127"/>
      <c r="L104" s="128"/>
      <c r="M104" s="128"/>
      <c r="N104" s="128"/>
      <c r="O104" s="140" t="s">
        <v>172</v>
      </c>
    </row>
    <row r="105" spans="3:15" x14ac:dyDescent="0.2">
      <c r="C105" s="144"/>
      <c r="D105" s="26"/>
      <c r="E105" s="76">
        <v>5670</v>
      </c>
      <c r="F105" s="76" t="s">
        <v>70</v>
      </c>
      <c r="G105" s="58">
        <f>'Benchmarking Calculations'!G71</f>
        <v>244882.83</v>
      </c>
      <c r="H105" s="127">
        <v>248231.4</v>
      </c>
      <c r="I105" s="127">
        <v>253428.6</v>
      </c>
      <c r="J105" s="127">
        <v>594852</v>
      </c>
      <c r="K105" s="127"/>
      <c r="L105" s="128"/>
      <c r="M105" s="128"/>
      <c r="N105" s="128"/>
      <c r="O105" s="140" t="s">
        <v>172</v>
      </c>
    </row>
    <row r="106" spans="3:15" x14ac:dyDescent="0.2">
      <c r="C106" s="144"/>
      <c r="D106" s="26"/>
      <c r="E106" s="76">
        <v>5672</v>
      </c>
      <c r="F106" s="76" t="s">
        <v>71</v>
      </c>
      <c r="G106" s="58">
        <f>'Benchmarking Calculations'!G72</f>
        <v>0</v>
      </c>
      <c r="H106" s="127">
        <v>3571.92</v>
      </c>
      <c r="I106" s="127">
        <v>3600</v>
      </c>
      <c r="J106" s="127">
        <v>3600</v>
      </c>
      <c r="K106" s="127"/>
      <c r="L106" s="128"/>
      <c r="M106" s="128"/>
      <c r="N106" s="128"/>
      <c r="O106" s="140" t="s">
        <v>172</v>
      </c>
    </row>
    <row r="107" spans="3:15" x14ac:dyDescent="0.2">
      <c r="C107" s="144"/>
      <c r="D107" s="26"/>
      <c r="E107" s="76">
        <v>5675</v>
      </c>
      <c r="F107" s="76" t="s">
        <v>72</v>
      </c>
      <c r="G107" s="58">
        <f>'Benchmarking Calculations'!G73</f>
        <v>619045.54</v>
      </c>
      <c r="H107" s="127">
        <v>634750.73</v>
      </c>
      <c r="I107" s="127">
        <v>646501.53</v>
      </c>
      <c r="J107" s="127">
        <v>1249717.29</v>
      </c>
      <c r="K107" s="127"/>
      <c r="L107" s="128"/>
      <c r="M107" s="128"/>
      <c r="N107" s="128"/>
      <c r="O107" s="140" t="s">
        <v>172</v>
      </c>
    </row>
    <row r="108" spans="3:15" x14ac:dyDescent="0.2">
      <c r="C108" s="144"/>
      <c r="D108" s="26"/>
      <c r="E108" s="108">
        <v>5680</v>
      </c>
      <c r="F108" s="108" t="s">
        <v>73</v>
      </c>
      <c r="G108" s="109">
        <f>'Benchmarking Calculations'!G74</f>
        <v>13790</v>
      </c>
      <c r="H108" s="127">
        <v>13610</v>
      </c>
      <c r="I108" s="127">
        <v>24589.96</v>
      </c>
      <c r="J108" s="127">
        <v>24589.96</v>
      </c>
      <c r="K108" s="127"/>
      <c r="L108" s="128"/>
      <c r="M108" s="128"/>
      <c r="N108" s="128"/>
      <c r="O108" s="140" t="s">
        <v>172</v>
      </c>
    </row>
    <row r="109" spans="3:15" x14ac:dyDescent="0.2">
      <c r="C109" s="144"/>
      <c r="D109" s="26"/>
      <c r="E109" s="13"/>
      <c r="F109" s="78" t="s">
        <v>74</v>
      </c>
      <c r="G109" s="107">
        <f>'Benchmarking Calculations'!G75</f>
        <v>4410752.1500000004</v>
      </c>
      <c r="H109" s="79">
        <f>SUM(H92:H108)</f>
        <v>4277729.4800000004</v>
      </c>
      <c r="I109" s="79">
        <f t="shared" ref="I109:N109" si="13">SUM(I92:I108)</f>
        <v>4766475.12</v>
      </c>
      <c r="J109" s="79">
        <f t="shared" si="13"/>
        <v>5430222.7400000002</v>
      </c>
      <c r="K109" s="79"/>
      <c r="L109" s="79">
        <f t="shared" si="13"/>
        <v>0</v>
      </c>
      <c r="M109" s="79">
        <f t="shared" si="13"/>
        <v>0</v>
      </c>
      <c r="N109" s="79">
        <f t="shared" si="13"/>
        <v>0</v>
      </c>
      <c r="O109" s="145" t="s">
        <v>29</v>
      </c>
    </row>
    <row r="110" spans="3:15" x14ac:dyDescent="0.2">
      <c r="C110" s="144"/>
      <c r="D110" s="26"/>
      <c r="E110" s="76">
        <v>5635</v>
      </c>
      <c r="F110" s="76" t="s">
        <v>75</v>
      </c>
      <c r="G110" s="58">
        <f>'Benchmarking Calculations'!G76</f>
        <v>40710.120000000003</v>
      </c>
      <c r="H110" s="127">
        <v>40558.75</v>
      </c>
      <c r="I110" s="127">
        <v>38799.96</v>
      </c>
      <c r="J110" s="127">
        <v>44700</v>
      </c>
      <c r="K110" s="127"/>
      <c r="L110" s="128"/>
      <c r="M110" s="128"/>
      <c r="N110" s="128"/>
      <c r="O110" s="140" t="s">
        <v>172</v>
      </c>
    </row>
    <row r="111" spans="3:15" x14ac:dyDescent="0.2">
      <c r="C111" s="144"/>
      <c r="D111" s="26"/>
      <c r="E111" s="108">
        <v>6210</v>
      </c>
      <c r="F111" s="108" t="s">
        <v>76</v>
      </c>
      <c r="G111" s="109">
        <f>'Benchmarking Calculations'!G77</f>
        <v>0</v>
      </c>
      <c r="H111" s="127">
        <v>0</v>
      </c>
      <c r="I111" s="127">
        <v>0</v>
      </c>
      <c r="J111" s="128">
        <v>0</v>
      </c>
      <c r="K111" s="128"/>
      <c r="L111" s="128"/>
      <c r="M111" s="128"/>
      <c r="N111" s="128"/>
      <c r="O111" s="140" t="s">
        <v>172</v>
      </c>
    </row>
    <row r="112" spans="3:15" x14ac:dyDescent="0.2">
      <c r="C112" s="144"/>
      <c r="D112" s="26"/>
      <c r="E112" s="26"/>
      <c r="F112" s="78" t="s">
        <v>77</v>
      </c>
      <c r="G112" s="107">
        <f>'Benchmarking Calculations'!G78</f>
        <v>40710.120000000003</v>
      </c>
      <c r="H112" s="79">
        <f>H110+H111</f>
        <v>40558.75</v>
      </c>
      <c r="I112" s="79">
        <f t="shared" ref="I112:N112" si="14">I110+I111</f>
        <v>38799.96</v>
      </c>
      <c r="J112" s="79">
        <f t="shared" si="14"/>
        <v>44700</v>
      </c>
      <c r="K112" s="79"/>
      <c r="L112" s="79">
        <f t="shared" si="14"/>
        <v>0</v>
      </c>
      <c r="M112" s="79">
        <f t="shared" si="14"/>
        <v>0</v>
      </c>
      <c r="N112" s="79">
        <f t="shared" si="14"/>
        <v>0</v>
      </c>
      <c r="O112" s="145" t="s">
        <v>29</v>
      </c>
    </row>
    <row r="113" spans="3:15" x14ac:dyDescent="0.2">
      <c r="C113" s="144"/>
      <c r="D113" s="26"/>
      <c r="E113" s="110">
        <v>5515</v>
      </c>
      <c r="F113" s="108" t="s">
        <v>78</v>
      </c>
      <c r="G113" s="109">
        <f>'Benchmarking Calculations'!G79</f>
        <v>0</v>
      </c>
      <c r="H113" s="127">
        <v>0</v>
      </c>
      <c r="I113" s="127">
        <v>0</v>
      </c>
      <c r="J113" s="128">
        <v>0</v>
      </c>
      <c r="K113" s="128"/>
      <c r="L113" s="128"/>
      <c r="M113" s="128"/>
      <c r="N113" s="128"/>
      <c r="O113" s="140" t="s">
        <v>172</v>
      </c>
    </row>
    <row r="114" spans="3:15" x14ac:dyDescent="0.2">
      <c r="C114" s="144"/>
      <c r="D114" s="75"/>
      <c r="E114" s="16"/>
      <c r="F114" s="78" t="s">
        <v>79</v>
      </c>
      <c r="G114" s="107">
        <f>'Benchmarking Calculations'!G80</f>
        <v>0</v>
      </c>
      <c r="H114" s="79">
        <f>H113</f>
        <v>0</v>
      </c>
      <c r="I114" s="79">
        <f t="shared" ref="I114:N114" si="15">I113</f>
        <v>0</v>
      </c>
      <c r="J114" s="79">
        <f t="shared" si="15"/>
        <v>0</v>
      </c>
      <c r="K114" s="79"/>
      <c r="L114" s="79">
        <f t="shared" si="15"/>
        <v>0</v>
      </c>
      <c r="M114" s="79">
        <f t="shared" si="15"/>
        <v>0</v>
      </c>
      <c r="N114" s="79">
        <f t="shared" si="15"/>
        <v>0</v>
      </c>
      <c r="O114" s="145" t="s">
        <v>29</v>
      </c>
    </row>
    <row r="115" spans="3:15" x14ac:dyDescent="0.2">
      <c r="C115" s="144"/>
      <c r="D115" s="75"/>
      <c r="E115" s="157" t="s">
        <v>197</v>
      </c>
      <c r="F115" s="78" t="s">
        <v>80</v>
      </c>
      <c r="G115" s="58">
        <f>'Benchmarking Calculations'!G81</f>
        <v>11949456.149999997</v>
      </c>
      <c r="H115" s="79">
        <f>H114+H112+H109+H91+H86+H78+H64</f>
        <v>11930622.440000001</v>
      </c>
      <c r="I115" s="79">
        <f t="shared" ref="I115:N115" si="16">I114+I112+I109+I91+I86+I78+I64</f>
        <v>12712259.67</v>
      </c>
      <c r="J115" s="79">
        <f t="shared" si="16"/>
        <v>13471065.310000002</v>
      </c>
      <c r="K115" s="79"/>
      <c r="L115" s="79">
        <f t="shared" si="16"/>
        <v>0</v>
      </c>
      <c r="M115" s="79">
        <f t="shared" si="16"/>
        <v>0</v>
      </c>
      <c r="N115" s="79">
        <f t="shared" si="16"/>
        <v>0</v>
      </c>
      <c r="O115" s="145" t="s">
        <v>29</v>
      </c>
    </row>
    <row r="116" spans="3:15" x14ac:dyDescent="0.2">
      <c r="C116" s="144"/>
      <c r="D116" s="75"/>
      <c r="E116" s="75"/>
      <c r="F116" s="78"/>
      <c r="G116" s="58"/>
      <c r="H116" s="89"/>
      <c r="I116" s="81"/>
      <c r="J116" s="26"/>
      <c r="K116" s="26"/>
      <c r="L116" s="26"/>
      <c r="M116" s="26"/>
      <c r="N116" s="26"/>
      <c r="O116" s="140"/>
    </row>
    <row r="117" spans="3:15" x14ac:dyDescent="0.2">
      <c r="C117" s="144"/>
      <c r="D117" s="74" t="s">
        <v>81</v>
      </c>
      <c r="E117" s="75"/>
      <c r="F117" s="14"/>
      <c r="G117" s="58"/>
      <c r="H117" s="89"/>
      <c r="I117" s="26"/>
      <c r="J117" s="26"/>
      <c r="K117" s="26"/>
      <c r="L117" s="26"/>
      <c r="M117" s="26"/>
      <c r="N117" s="26"/>
      <c r="O117" s="140"/>
    </row>
    <row r="118" spans="3:15" x14ac:dyDescent="0.2">
      <c r="C118" s="144"/>
      <c r="D118" s="82"/>
      <c r="E118" s="82"/>
      <c r="F118" s="59">
        <v>5014</v>
      </c>
      <c r="G118" s="58">
        <f>G47</f>
        <v>0</v>
      </c>
      <c r="H118" s="58">
        <f t="shared" ref="H118:M118" si="17">H47</f>
        <v>0</v>
      </c>
      <c r="I118" s="58">
        <f t="shared" si="17"/>
        <v>0</v>
      </c>
      <c r="J118" s="58">
        <f t="shared" si="17"/>
        <v>0</v>
      </c>
      <c r="K118" s="58"/>
      <c r="L118" s="58">
        <f t="shared" si="17"/>
        <v>0</v>
      </c>
      <c r="M118" s="58">
        <f t="shared" si="17"/>
        <v>0</v>
      </c>
      <c r="N118" s="58">
        <f t="shared" ref="N118" si="18">N47</f>
        <v>0</v>
      </c>
      <c r="O118" s="145" t="s">
        <v>29</v>
      </c>
    </row>
    <row r="119" spans="3:15" x14ac:dyDescent="0.2">
      <c r="C119" s="144"/>
      <c r="D119" s="82"/>
      <c r="F119" s="59">
        <v>5015</v>
      </c>
      <c r="G119" s="58">
        <f>G48</f>
        <v>0</v>
      </c>
      <c r="H119" s="58">
        <f t="shared" ref="H119:M119" si="19">H48</f>
        <v>0</v>
      </c>
      <c r="I119" s="58">
        <f t="shared" si="19"/>
        <v>0</v>
      </c>
      <c r="J119" s="58">
        <f t="shared" si="19"/>
        <v>0</v>
      </c>
      <c r="K119" s="58"/>
      <c r="L119" s="58">
        <f t="shared" si="19"/>
        <v>0</v>
      </c>
      <c r="M119" s="58">
        <f t="shared" si="19"/>
        <v>0</v>
      </c>
      <c r="N119" s="58">
        <f t="shared" ref="N119" si="20">N48</f>
        <v>0</v>
      </c>
      <c r="O119" s="145" t="s">
        <v>29</v>
      </c>
    </row>
    <row r="120" spans="3:15" x14ac:dyDescent="0.2">
      <c r="C120" s="144"/>
      <c r="D120" s="82"/>
      <c r="F120" s="59">
        <v>5112</v>
      </c>
      <c r="G120" s="58">
        <f>G67</f>
        <v>0</v>
      </c>
      <c r="H120" s="58">
        <f t="shared" ref="H120:M120" si="21">H67</f>
        <v>0</v>
      </c>
      <c r="I120" s="58">
        <f t="shared" si="21"/>
        <v>0</v>
      </c>
      <c r="J120" s="58">
        <f t="shared" si="21"/>
        <v>0</v>
      </c>
      <c r="K120" s="58"/>
      <c r="L120" s="58">
        <f t="shared" si="21"/>
        <v>0</v>
      </c>
      <c r="M120" s="58">
        <f t="shared" si="21"/>
        <v>0</v>
      </c>
      <c r="N120" s="58">
        <f t="shared" ref="N120" si="22">N67</f>
        <v>0</v>
      </c>
      <c r="O120" s="145" t="s">
        <v>29</v>
      </c>
    </row>
    <row r="121" spans="3:15" x14ac:dyDescent="0.2">
      <c r="C121" s="144"/>
      <c r="D121" s="75"/>
      <c r="E121" s="157" t="s">
        <v>198</v>
      </c>
      <c r="F121" s="78" t="s">
        <v>82</v>
      </c>
      <c r="G121" s="107">
        <f>'Benchmarking Calculations'!G87</f>
        <v>0</v>
      </c>
      <c r="H121" s="107">
        <f>H47+H48+H67</f>
        <v>0</v>
      </c>
      <c r="I121" s="107">
        <f t="shared" ref="I121:M121" si="23">I47+I48+I67</f>
        <v>0</v>
      </c>
      <c r="J121" s="107">
        <f t="shared" si="23"/>
        <v>0</v>
      </c>
      <c r="K121" s="107"/>
      <c r="L121" s="107">
        <f t="shared" si="23"/>
        <v>0</v>
      </c>
      <c r="M121" s="107">
        <f t="shared" si="23"/>
        <v>0</v>
      </c>
      <c r="N121" s="107">
        <f t="shared" ref="N121" si="24">N47+N48+N67</f>
        <v>0</v>
      </c>
      <c r="O121" s="158" t="s">
        <v>29</v>
      </c>
    </row>
    <row r="122" spans="3:15" x14ac:dyDescent="0.2">
      <c r="C122" s="144"/>
      <c r="D122" s="75"/>
      <c r="E122" s="159" t="s">
        <v>199</v>
      </c>
      <c r="F122" s="78" t="s">
        <v>83</v>
      </c>
      <c r="G122" s="107">
        <f>'Benchmarking Calculations'!G88</f>
        <v>0</v>
      </c>
      <c r="H122" s="160"/>
      <c r="I122" s="160"/>
      <c r="J122" s="160"/>
      <c r="K122" s="160"/>
      <c r="L122" s="160"/>
      <c r="M122" s="160"/>
      <c r="N122" s="160"/>
      <c r="O122" s="161" t="s">
        <v>172</v>
      </c>
    </row>
    <row r="123" spans="3:15" ht="13.5" thickBot="1" x14ac:dyDescent="0.25">
      <c r="C123" s="146"/>
      <c r="D123" s="147"/>
      <c r="E123" s="147"/>
      <c r="F123" s="148"/>
      <c r="G123" s="142"/>
      <c r="H123" s="149"/>
      <c r="I123" s="150"/>
      <c r="J123" s="73"/>
      <c r="K123" s="73"/>
      <c r="L123" s="73"/>
      <c r="M123" s="73"/>
      <c r="N123" s="73"/>
      <c r="O123" s="143"/>
    </row>
    <row r="124" spans="3:15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76"/>
    </row>
  </sheetData>
  <mergeCells count="6">
    <mergeCell ref="H34:N34"/>
    <mergeCell ref="C2:O2"/>
    <mergeCell ref="C3:O3"/>
    <mergeCell ref="H8:N8"/>
    <mergeCell ref="H19:N19"/>
    <mergeCell ref="K5:N5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Calculations'!$Q$3:$CF$3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82"/>
  <sheetViews>
    <sheetView zoomScale="80" zoomScaleNormal="80" workbookViewId="0">
      <pane ySplit="5" topLeftCell="A83" activePane="bottomLeft" state="frozen"/>
      <selection activeCell="G33" sqref="G33"/>
      <selection pane="bottomLeft" activeCell="H112" sqref="H11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4.85546875" bestFit="1" customWidth="1"/>
    <col min="13" max="13" width="14.85546875" style="90" bestFit="1" customWidth="1"/>
    <col min="14" max="14" width="16.7109375" customWidth="1"/>
    <col min="15" max="15" width="9.85546875" style="10" customWidth="1"/>
    <col min="16" max="16" width="9.140625" style="111" hidden="1" customWidth="1"/>
    <col min="17" max="17" width="16.140625" style="111" hidden="1" customWidth="1"/>
    <col min="18" max="18" width="19" style="111" hidden="1" customWidth="1"/>
    <col min="19" max="19" width="18.140625" style="111" hidden="1" customWidth="1"/>
    <col min="20" max="20" width="14.28515625" style="111" hidden="1" customWidth="1"/>
    <col min="21" max="21" width="17.140625" style="111" hidden="1" customWidth="1"/>
    <col min="22" max="24" width="14.28515625" style="111" hidden="1" customWidth="1"/>
    <col min="25" max="25" width="17.140625" style="111" hidden="1" customWidth="1"/>
    <col min="26" max="26" width="21.42578125" style="111" hidden="1" customWidth="1"/>
    <col min="27" max="27" width="21" style="111" hidden="1" customWidth="1"/>
    <col min="28" max="28" width="19.42578125" style="111" hidden="1" customWidth="1"/>
    <col min="29" max="30" width="14.28515625" style="111" hidden="1" customWidth="1"/>
    <col min="31" max="31" width="16.42578125" style="111" hidden="1" customWidth="1"/>
    <col min="32" max="32" width="15.42578125" style="111" hidden="1" customWidth="1"/>
    <col min="33" max="33" width="19.28515625" style="111" hidden="1" customWidth="1"/>
    <col min="34" max="34" width="18.85546875" style="111" hidden="1" customWidth="1"/>
    <col min="35" max="35" width="18.140625" style="111" hidden="1" customWidth="1"/>
    <col min="36" max="36" width="14.28515625" style="111" hidden="1" customWidth="1"/>
    <col min="37" max="37" width="18.28515625" style="111" hidden="1" customWidth="1"/>
    <col min="38" max="38" width="14.28515625" style="111" hidden="1" customWidth="1"/>
    <col min="39" max="39" width="17.42578125" style="111" hidden="1" customWidth="1"/>
    <col min="40" max="40" width="16.5703125" style="111" hidden="1" customWidth="1"/>
    <col min="41" max="41" width="18.7109375" style="111" hidden="1" customWidth="1"/>
    <col min="42" max="42" width="16.7109375" style="111" hidden="1" customWidth="1"/>
    <col min="43" max="44" width="13.42578125" style="111" hidden="1" customWidth="1"/>
    <col min="45" max="45" width="19.140625" style="111" hidden="1" customWidth="1"/>
    <col min="46" max="46" width="15.85546875" style="111" hidden="1" customWidth="1"/>
    <col min="47" max="47" width="17.28515625" style="111" hidden="1" customWidth="1"/>
    <col min="48" max="48" width="18" style="111" hidden="1" customWidth="1"/>
    <col min="49" max="49" width="13.42578125" style="111" hidden="1" customWidth="1"/>
    <col min="50" max="50" width="17.28515625" style="111" hidden="1" customWidth="1"/>
    <col min="51" max="51" width="13.42578125" style="111" hidden="1" customWidth="1"/>
    <col min="52" max="52" width="17.28515625" style="111" hidden="1" customWidth="1"/>
    <col min="53" max="53" width="18.140625" style="111" hidden="1" customWidth="1"/>
    <col min="54" max="54" width="21.28515625" style="111" hidden="1" customWidth="1"/>
    <col min="55" max="55" width="18.42578125" style="111" hidden="1" customWidth="1"/>
    <col min="56" max="56" width="18" style="111" hidden="1" customWidth="1"/>
    <col min="57" max="61" width="13.42578125" style="111" hidden="1" customWidth="1"/>
    <col min="62" max="62" width="14.85546875" style="111" hidden="1" customWidth="1"/>
    <col min="63" max="63" width="15.85546875" style="111" hidden="1" customWidth="1"/>
    <col min="64" max="64" width="13.42578125" style="111" hidden="1" customWidth="1"/>
    <col min="65" max="65" width="16.42578125" style="111" hidden="1" customWidth="1"/>
    <col min="66" max="66" width="16.140625" style="111" hidden="1" customWidth="1"/>
    <col min="67" max="70" width="13.42578125" style="111" hidden="1" customWidth="1"/>
    <col min="71" max="71" width="15.28515625" style="111" hidden="1" customWidth="1"/>
    <col min="72" max="72" width="13.42578125" style="111" hidden="1" customWidth="1"/>
    <col min="73" max="73" width="15.85546875" style="111" hidden="1" customWidth="1"/>
    <col min="74" max="74" width="13.42578125" style="111" hidden="1" customWidth="1"/>
    <col min="75" max="75" width="16.140625" style="111" hidden="1" customWidth="1"/>
    <col min="76" max="79" width="13.42578125" style="111" hidden="1" customWidth="1"/>
    <col min="80" max="80" width="17.140625" style="111" hidden="1" customWidth="1"/>
    <col min="81" max="84" width="13.42578125" style="111" hidden="1" customWidth="1"/>
    <col min="85" max="90" width="9.140625" customWidth="1"/>
  </cols>
  <sheetData>
    <row r="1" spans="1:91" ht="24" thickBot="1" x14ac:dyDescent="0.4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P1" s="123"/>
      <c r="Q1" s="196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</row>
    <row r="2" spans="1:91" ht="21" thickTop="1" thickBot="1" x14ac:dyDescent="0.4">
      <c r="A2" s="1"/>
      <c r="B2" s="98"/>
      <c r="C2" s="3"/>
      <c r="D2" s="3"/>
      <c r="E2" s="10"/>
      <c r="R2" s="166"/>
      <c r="S2" s="166"/>
    </row>
    <row r="3" spans="1:91" s="202" customFormat="1" ht="75.75" customHeight="1" thickBot="1" x14ac:dyDescent="0.3">
      <c r="B3" s="226" t="s">
        <v>1</v>
      </c>
      <c r="C3" s="226"/>
      <c r="D3" s="200"/>
      <c r="E3" s="99" t="str">
        <f>'Model Inputs'!F5</f>
        <v>Algoma Power Inc.</v>
      </c>
      <c r="F3" s="203"/>
      <c r="G3" s="203"/>
      <c r="H3" s="204"/>
      <c r="I3" s="204"/>
      <c r="J3" s="204"/>
      <c r="K3" s="204"/>
      <c r="O3" s="205"/>
      <c r="P3" s="168">
        <v>1</v>
      </c>
      <c r="Q3" s="168" t="s">
        <v>266</v>
      </c>
      <c r="R3" s="201" t="s">
        <v>267</v>
      </c>
      <c r="S3" s="201" t="s">
        <v>202</v>
      </c>
      <c r="T3" s="201" t="s">
        <v>203</v>
      </c>
      <c r="U3" s="201" t="s">
        <v>204</v>
      </c>
      <c r="V3" s="201" t="s">
        <v>205</v>
      </c>
      <c r="W3" s="201" t="s">
        <v>206</v>
      </c>
      <c r="X3" s="201" t="s">
        <v>207</v>
      </c>
      <c r="Y3" s="201" t="s">
        <v>208</v>
      </c>
      <c r="Z3" s="201" t="s">
        <v>209</v>
      </c>
      <c r="AA3" s="201" t="s">
        <v>210</v>
      </c>
      <c r="AB3" s="201" t="s">
        <v>211</v>
      </c>
      <c r="AC3" s="201" t="s">
        <v>212</v>
      </c>
      <c r="AD3" s="201" t="s">
        <v>268</v>
      </c>
      <c r="AE3" s="201" t="s">
        <v>213</v>
      </c>
      <c r="AF3" s="201" t="s">
        <v>214</v>
      </c>
      <c r="AG3" s="201" t="s">
        <v>215</v>
      </c>
      <c r="AH3" s="201" t="s">
        <v>216</v>
      </c>
      <c r="AI3" s="201" t="s">
        <v>217</v>
      </c>
      <c r="AJ3" s="201" t="s">
        <v>218</v>
      </c>
      <c r="AK3" s="201" t="s">
        <v>219</v>
      </c>
      <c r="AL3" s="201" t="s">
        <v>220</v>
      </c>
      <c r="AM3" s="201" t="s">
        <v>221</v>
      </c>
      <c r="AN3" s="201" t="s">
        <v>222</v>
      </c>
      <c r="AO3" s="201" t="s">
        <v>223</v>
      </c>
      <c r="AP3" s="201" t="s">
        <v>224</v>
      </c>
      <c r="AQ3" s="201" t="s">
        <v>225</v>
      </c>
      <c r="AR3" s="201" t="s">
        <v>226</v>
      </c>
      <c r="AS3" s="201" t="s">
        <v>227</v>
      </c>
      <c r="AT3" s="201" t="s">
        <v>228</v>
      </c>
      <c r="AU3" s="201" t="s">
        <v>269</v>
      </c>
      <c r="AV3" s="201" t="s">
        <v>229</v>
      </c>
      <c r="AW3" s="201" t="s">
        <v>230</v>
      </c>
      <c r="AX3" s="201" t="s">
        <v>231</v>
      </c>
      <c r="AY3" s="201" t="s">
        <v>232</v>
      </c>
      <c r="AZ3" s="201" t="s">
        <v>233</v>
      </c>
      <c r="BA3" s="201" t="s">
        <v>234</v>
      </c>
      <c r="BB3" s="201" t="s">
        <v>235</v>
      </c>
      <c r="BC3" s="201" t="s">
        <v>236</v>
      </c>
      <c r="BD3" s="201" t="s">
        <v>237</v>
      </c>
      <c r="BE3" s="201" t="s">
        <v>238</v>
      </c>
      <c r="BF3" s="201" t="s">
        <v>239</v>
      </c>
      <c r="BG3" s="201" t="s">
        <v>240</v>
      </c>
      <c r="BH3" s="201" t="s">
        <v>241</v>
      </c>
      <c r="BI3" s="201" t="s">
        <v>242</v>
      </c>
      <c r="BJ3" s="201" t="s">
        <v>243</v>
      </c>
      <c r="BK3" s="201" t="s">
        <v>244</v>
      </c>
      <c r="BL3" s="201" t="s">
        <v>245</v>
      </c>
      <c r="BM3" s="201" t="s">
        <v>246</v>
      </c>
      <c r="BN3" s="201" t="s">
        <v>247</v>
      </c>
      <c r="BO3" s="201" t="s">
        <v>248</v>
      </c>
      <c r="BP3" s="201" t="s">
        <v>249</v>
      </c>
      <c r="BQ3" s="201" t="s">
        <v>250</v>
      </c>
      <c r="BR3" s="201" t="s">
        <v>251</v>
      </c>
      <c r="BS3" s="201" t="s">
        <v>252</v>
      </c>
      <c r="BT3" s="201" t="s">
        <v>253</v>
      </c>
      <c r="BU3" s="201" t="s">
        <v>254</v>
      </c>
      <c r="BV3" s="201" t="s">
        <v>255</v>
      </c>
      <c r="BW3" s="201" t="s">
        <v>256</v>
      </c>
      <c r="BX3" s="201" t="s">
        <v>257</v>
      </c>
      <c r="BY3" s="201" t="s">
        <v>258</v>
      </c>
      <c r="BZ3" s="201" t="s">
        <v>259</v>
      </c>
      <c r="CA3" s="201" t="s">
        <v>260</v>
      </c>
      <c r="CB3" s="201" t="s">
        <v>261</v>
      </c>
      <c r="CC3" s="201" t="s">
        <v>262</v>
      </c>
      <c r="CD3" s="201" t="s">
        <v>263</v>
      </c>
      <c r="CE3" s="168"/>
      <c r="CF3" s="168"/>
      <c r="CG3" s="168"/>
      <c r="CH3" s="168"/>
      <c r="CI3" s="168"/>
      <c r="CJ3" s="168"/>
      <c r="CK3" s="168"/>
      <c r="CL3" s="168"/>
      <c r="CM3" s="168"/>
    </row>
    <row r="4" spans="1:91" ht="19.5" x14ac:dyDescent="0.3">
      <c r="E4" s="5"/>
      <c r="F4" s="227"/>
      <c r="G4" s="228"/>
      <c r="H4" s="229" t="s">
        <v>2</v>
      </c>
      <c r="I4" s="230"/>
      <c r="J4" s="230"/>
      <c r="K4" s="230"/>
      <c r="L4" s="230"/>
      <c r="M4" s="230"/>
      <c r="N4" s="230"/>
      <c r="O4" s="38"/>
      <c r="P4" s="111">
        <v>2</v>
      </c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</row>
    <row r="5" spans="1:91" ht="38.25" x14ac:dyDescent="0.2">
      <c r="B5" s="6" t="s">
        <v>3</v>
      </c>
      <c r="D5" t="s">
        <v>4</v>
      </c>
      <c r="E5" s="2" t="s">
        <v>5</v>
      </c>
      <c r="F5" s="100">
        <v>2016</v>
      </c>
      <c r="G5" s="100">
        <v>2017</v>
      </c>
      <c r="H5" s="85">
        <v>2018</v>
      </c>
      <c r="I5" s="7">
        <v>2019</v>
      </c>
      <c r="J5" s="7">
        <v>2020</v>
      </c>
      <c r="K5" s="7">
        <v>2021</v>
      </c>
      <c r="L5" s="7">
        <v>2022</v>
      </c>
      <c r="M5" s="7">
        <v>2023</v>
      </c>
      <c r="N5" s="122">
        <v>2024</v>
      </c>
      <c r="O5" s="183" t="s">
        <v>264</v>
      </c>
      <c r="P5" s="111">
        <v>3</v>
      </c>
      <c r="CH5" s="52"/>
    </row>
    <row r="6" spans="1:91" x14ac:dyDescent="0.2">
      <c r="B6" s="6"/>
      <c r="F6" s="100"/>
      <c r="G6" s="100"/>
      <c r="H6" s="7"/>
      <c r="I6" s="7"/>
      <c r="J6" s="7"/>
      <c r="K6" s="7"/>
      <c r="P6" s="111">
        <v>4</v>
      </c>
      <c r="Q6" s="111">
        <v>0</v>
      </c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</row>
    <row r="7" spans="1:91" s="3" customFormat="1" ht="13.5" thickBot="1" x14ac:dyDescent="0.25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16"/>
      <c r="N7" s="132"/>
      <c r="O7" s="58"/>
      <c r="P7" s="111">
        <v>5</v>
      </c>
      <c r="Q7" s="111">
        <v>0</v>
      </c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8"/>
      <c r="CH7" s="8"/>
      <c r="CI7" s="8"/>
    </row>
    <row r="8" spans="1:91" ht="25.5" customHeight="1" thickTop="1" x14ac:dyDescent="0.2">
      <c r="A8" s="9"/>
      <c r="B8" s="3"/>
      <c r="P8" s="111">
        <v>6</v>
      </c>
      <c r="Q8" s="111">
        <v>0</v>
      </c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</row>
    <row r="9" spans="1:91" x14ac:dyDescent="0.2">
      <c r="A9" s="9"/>
      <c r="B9" s="10">
        <v>1</v>
      </c>
      <c r="C9" s="11" t="s">
        <v>7</v>
      </c>
      <c r="D9" s="11"/>
      <c r="P9" s="111">
        <v>7</v>
      </c>
      <c r="Q9" s="111">
        <v>0</v>
      </c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</row>
    <row r="10" spans="1:91" outlineLevel="1" x14ac:dyDescent="0.2">
      <c r="A10" s="9"/>
      <c r="B10" s="10">
        <v>2</v>
      </c>
      <c r="C10" s="12">
        <v>5005</v>
      </c>
      <c r="D10" s="199">
        <v>2</v>
      </c>
      <c r="E10" s="12" t="s">
        <v>8</v>
      </c>
      <c r="F10" s="101"/>
      <c r="G10" s="101">
        <f t="shared" ref="G10:G41" si="0">HLOOKUP($E$3,$Q$3:$CF$269,P10,TRUE)</f>
        <v>125547.46</v>
      </c>
      <c r="H10" s="15"/>
      <c r="I10" s="15"/>
      <c r="J10" s="15"/>
      <c r="K10" s="15"/>
      <c r="L10" s="15"/>
      <c r="M10" s="15"/>
      <c r="N10" s="15"/>
      <c r="O10" s="94"/>
      <c r="P10" s="111">
        <v>8</v>
      </c>
      <c r="Q10" s="111">
        <v>0</v>
      </c>
      <c r="R10" s="163">
        <v>14538841.82</v>
      </c>
      <c r="S10" s="163">
        <v>125547.46</v>
      </c>
      <c r="T10" s="163">
        <v>0</v>
      </c>
      <c r="U10" s="163">
        <v>567322.68999999994</v>
      </c>
      <c r="V10" s="163">
        <v>626279.94999999995</v>
      </c>
      <c r="W10" s="163">
        <v>0</v>
      </c>
      <c r="X10" s="163">
        <v>69802.19</v>
      </c>
      <c r="Y10" s="207">
        <v>76480.789999999994</v>
      </c>
      <c r="Z10" s="163">
        <v>0</v>
      </c>
      <c r="AA10" s="163">
        <v>277267.52</v>
      </c>
      <c r="AB10" s="163">
        <v>0</v>
      </c>
      <c r="AC10" s="163">
        <v>23577.89</v>
      </c>
      <c r="AD10" s="163">
        <v>730278.1</v>
      </c>
      <c r="AE10" s="163">
        <v>108694.38</v>
      </c>
      <c r="AF10" s="163">
        <v>2629755.5099999998</v>
      </c>
      <c r="AG10" s="163">
        <v>243916.42</v>
      </c>
      <c r="AH10" s="163">
        <v>67084.52</v>
      </c>
      <c r="AI10" s="163">
        <v>60719.23</v>
      </c>
      <c r="AJ10" s="163">
        <v>110235.42</v>
      </c>
      <c r="AK10" s="163">
        <v>97663.96</v>
      </c>
      <c r="AL10" s="163">
        <v>1901467.72</v>
      </c>
      <c r="AM10" s="112">
        <v>190362.56</v>
      </c>
      <c r="AN10" s="112">
        <v>2088992.83</v>
      </c>
      <c r="AO10" s="112">
        <v>346740.57</v>
      </c>
      <c r="AP10" s="112">
        <v>0</v>
      </c>
      <c r="AQ10" s="112">
        <v>0</v>
      </c>
      <c r="AR10" s="112">
        <v>0</v>
      </c>
      <c r="AS10" s="112">
        <v>2998290.54</v>
      </c>
      <c r="AT10" s="112">
        <v>0</v>
      </c>
      <c r="AU10" s="112">
        <v>305796.84999999998</v>
      </c>
      <c r="AV10" s="112">
        <v>0</v>
      </c>
      <c r="AW10" s="112">
        <v>220713</v>
      </c>
      <c r="AX10" s="112">
        <v>1692683.18</v>
      </c>
      <c r="AY10" s="112">
        <v>130591.52</v>
      </c>
      <c r="AZ10" s="112">
        <v>0</v>
      </c>
      <c r="BA10" s="112">
        <v>2068532.03</v>
      </c>
      <c r="BB10" s="112">
        <v>380945.99</v>
      </c>
      <c r="BC10" s="112">
        <v>0</v>
      </c>
      <c r="BD10" s="112">
        <v>351159.76</v>
      </c>
      <c r="BE10" s="112">
        <v>1155764.48</v>
      </c>
      <c r="BF10" s="112">
        <v>101427.31</v>
      </c>
      <c r="BG10" s="112">
        <v>0</v>
      </c>
      <c r="BH10" s="112">
        <v>142767.74</v>
      </c>
      <c r="BI10" s="112">
        <v>2830610.35</v>
      </c>
      <c r="BJ10" s="112">
        <v>0</v>
      </c>
      <c r="BK10" s="112">
        <v>526066</v>
      </c>
      <c r="BL10" s="112">
        <v>727518.43</v>
      </c>
      <c r="BM10" s="112">
        <v>126977.38</v>
      </c>
      <c r="BN10" s="112">
        <v>1070568.33</v>
      </c>
      <c r="BO10" s="112">
        <v>655091.49</v>
      </c>
      <c r="BP10" s="112">
        <v>0</v>
      </c>
      <c r="BQ10" s="112">
        <v>129695.1</v>
      </c>
      <c r="BR10" s="112">
        <v>0</v>
      </c>
      <c r="BS10" s="112">
        <v>310249.15000000002</v>
      </c>
      <c r="BT10" s="112">
        <v>279988.78999999998</v>
      </c>
      <c r="BU10" s="112">
        <v>52367.83</v>
      </c>
      <c r="BV10" s="112">
        <v>24069937.809999999</v>
      </c>
      <c r="BW10" s="112">
        <v>976137</v>
      </c>
      <c r="BX10" s="112">
        <v>0</v>
      </c>
      <c r="BY10" s="213">
        <v>768070</v>
      </c>
      <c r="BZ10" s="112">
        <v>261397.45</v>
      </c>
      <c r="CA10" s="112">
        <v>136624.65</v>
      </c>
      <c r="CB10" s="112">
        <v>39537</v>
      </c>
      <c r="CC10" s="112">
        <v>0</v>
      </c>
      <c r="CD10" s="112">
        <v>316690.55</v>
      </c>
      <c r="CE10" s="112"/>
      <c r="CF10" s="112"/>
      <c r="CG10" s="15"/>
      <c r="CH10" s="15"/>
      <c r="CI10" s="15"/>
    </row>
    <row r="11" spans="1:91" outlineLevel="1" x14ac:dyDescent="0.2">
      <c r="A11" s="9"/>
      <c r="B11" s="10">
        <v>3</v>
      </c>
      <c r="C11" s="12">
        <v>5010</v>
      </c>
      <c r="D11" s="199">
        <v>3</v>
      </c>
      <c r="E11" s="12" t="s">
        <v>9</v>
      </c>
      <c r="F11" s="101"/>
      <c r="G11" s="101">
        <f t="shared" si="0"/>
        <v>127236.97</v>
      </c>
      <c r="H11" s="15"/>
      <c r="I11" s="15"/>
      <c r="J11" s="15"/>
      <c r="K11" s="15"/>
      <c r="L11" s="15"/>
      <c r="M11" s="15"/>
      <c r="N11" s="15"/>
      <c r="O11" s="94"/>
      <c r="P11" s="111">
        <v>9</v>
      </c>
      <c r="Q11" s="111">
        <v>0</v>
      </c>
      <c r="R11" s="163">
        <v>11126069.35</v>
      </c>
      <c r="S11" s="163">
        <v>127236.97</v>
      </c>
      <c r="T11" s="163">
        <v>0</v>
      </c>
      <c r="U11" s="163">
        <v>414026.18</v>
      </c>
      <c r="V11" s="163">
        <v>100246.43</v>
      </c>
      <c r="W11" s="163">
        <v>1732285.22</v>
      </c>
      <c r="X11" s="163">
        <v>259513.59</v>
      </c>
      <c r="Y11" s="207">
        <v>13227.09</v>
      </c>
      <c r="Z11" s="163">
        <v>0</v>
      </c>
      <c r="AA11" s="163">
        <v>63196.89</v>
      </c>
      <c r="AB11" s="163">
        <v>0</v>
      </c>
      <c r="AC11" s="163">
        <v>0</v>
      </c>
      <c r="AD11" s="163">
        <v>624939.07999999996</v>
      </c>
      <c r="AE11" s="163">
        <v>48134.73</v>
      </c>
      <c r="AF11" s="163">
        <v>398549.86</v>
      </c>
      <c r="AG11" s="163">
        <v>0</v>
      </c>
      <c r="AH11" s="163">
        <v>0</v>
      </c>
      <c r="AI11" s="163">
        <v>7994.92</v>
      </c>
      <c r="AJ11" s="163">
        <v>54942.79</v>
      </c>
      <c r="AK11" s="163">
        <v>0</v>
      </c>
      <c r="AL11" s="163">
        <v>721305.87</v>
      </c>
      <c r="AM11" s="112">
        <v>87334.28</v>
      </c>
      <c r="AN11" s="112">
        <v>331071.52</v>
      </c>
      <c r="AO11" s="112">
        <v>0</v>
      </c>
      <c r="AP11" s="112">
        <v>0</v>
      </c>
      <c r="AQ11" s="112">
        <v>11275</v>
      </c>
      <c r="AR11" s="112">
        <v>0</v>
      </c>
      <c r="AS11" s="112">
        <v>6267376.25</v>
      </c>
      <c r="AT11" s="112">
        <v>3079818.01</v>
      </c>
      <c r="AU11" s="112">
        <v>16559.02</v>
      </c>
      <c r="AV11" s="112">
        <v>0</v>
      </c>
      <c r="AW11" s="112">
        <v>487192</v>
      </c>
      <c r="AX11" s="112">
        <v>806500.04</v>
      </c>
      <c r="AY11" s="112">
        <v>21729.15</v>
      </c>
      <c r="AZ11" s="112">
        <v>14496.46</v>
      </c>
      <c r="BA11" s="112">
        <v>1771797.49</v>
      </c>
      <c r="BB11" s="112">
        <v>7453.06</v>
      </c>
      <c r="BC11" s="112">
        <v>185550</v>
      </c>
      <c r="BD11" s="112">
        <v>0</v>
      </c>
      <c r="BE11" s="112">
        <v>11452.6</v>
      </c>
      <c r="BF11" s="112">
        <v>41093.230000000003</v>
      </c>
      <c r="BG11" s="112">
        <v>223752.23</v>
      </c>
      <c r="BH11" s="112">
        <v>0</v>
      </c>
      <c r="BI11" s="112">
        <v>1037370.19</v>
      </c>
      <c r="BJ11" s="112">
        <v>0</v>
      </c>
      <c r="BK11" s="112">
        <v>218911</v>
      </c>
      <c r="BL11" s="112">
        <v>0</v>
      </c>
      <c r="BM11" s="112">
        <v>13988.57</v>
      </c>
      <c r="BN11" s="112">
        <v>335058.67</v>
      </c>
      <c r="BO11" s="112">
        <v>279809.31</v>
      </c>
      <c r="BP11" s="112">
        <v>0</v>
      </c>
      <c r="BQ11" s="112">
        <v>0</v>
      </c>
      <c r="BR11" s="112">
        <v>0</v>
      </c>
      <c r="BS11" s="112">
        <v>3818.21</v>
      </c>
      <c r="BT11" s="112">
        <v>925949.52</v>
      </c>
      <c r="BU11" s="112">
        <v>50.64</v>
      </c>
      <c r="BV11" s="112">
        <v>7710961.96</v>
      </c>
      <c r="BW11" s="112">
        <v>826494</v>
      </c>
      <c r="BX11" s="112">
        <v>975.8</v>
      </c>
      <c r="BY11" s="213">
        <v>769844</v>
      </c>
      <c r="BZ11" s="112">
        <v>204381.23</v>
      </c>
      <c r="CA11" s="112">
        <v>0</v>
      </c>
      <c r="CB11" s="112">
        <v>74</v>
      </c>
      <c r="CC11" s="112">
        <v>0</v>
      </c>
      <c r="CD11" s="112">
        <v>417441.89</v>
      </c>
      <c r="CE11" s="112"/>
      <c r="CF11" s="112"/>
      <c r="CG11" s="15"/>
      <c r="CH11" s="15"/>
      <c r="CI11" s="15"/>
    </row>
    <row r="12" spans="1:91" outlineLevel="1" x14ac:dyDescent="0.2">
      <c r="A12" s="9"/>
      <c r="B12" s="10">
        <v>4</v>
      </c>
      <c r="C12" s="12">
        <v>5012</v>
      </c>
      <c r="D12" s="199">
        <v>4</v>
      </c>
      <c r="E12" s="12" t="s">
        <v>10</v>
      </c>
      <c r="F12" s="101"/>
      <c r="G12" s="101">
        <f t="shared" si="0"/>
        <v>65629.440000000002</v>
      </c>
      <c r="H12" s="15"/>
      <c r="I12" s="15"/>
      <c r="J12" s="15"/>
      <c r="K12" s="15"/>
      <c r="L12" s="15"/>
      <c r="M12" s="15"/>
      <c r="N12" s="15"/>
      <c r="O12" s="94"/>
      <c r="P12" s="111">
        <v>10</v>
      </c>
      <c r="Q12" s="111">
        <v>0</v>
      </c>
      <c r="R12" s="163">
        <v>939300.17</v>
      </c>
      <c r="S12" s="163">
        <v>65629.440000000002</v>
      </c>
      <c r="T12" s="163">
        <v>0</v>
      </c>
      <c r="U12" s="163">
        <v>23511.5</v>
      </c>
      <c r="V12" s="163">
        <v>23204.87</v>
      </c>
      <c r="W12" s="163">
        <v>101377.81</v>
      </c>
      <c r="X12" s="163">
        <v>138198.66</v>
      </c>
      <c r="Y12" s="207">
        <v>65928.95</v>
      </c>
      <c r="Z12" s="163">
        <v>0</v>
      </c>
      <c r="AA12" s="163">
        <v>28405.83</v>
      </c>
      <c r="AB12" s="163">
        <v>1220.1400000000001</v>
      </c>
      <c r="AC12" s="163">
        <v>0</v>
      </c>
      <c r="AD12" s="163">
        <v>0</v>
      </c>
      <c r="AE12" s="163">
        <v>0</v>
      </c>
      <c r="AF12" s="163">
        <v>0</v>
      </c>
      <c r="AG12" s="163">
        <v>0</v>
      </c>
      <c r="AH12" s="163">
        <v>2791.81</v>
      </c>
      <c r="AI12" s="163">
        <v>0</v>
      </c>
      <c r="AJ12" s="163">
        <v>16682.189999999999</v>
      </c>
      <c r="AK12" s="163">
        <v>90913.17</v>
      </c>
      <c r="AL12" s="163">
        <v>336477.94</v>
      </c>
      <c r="AM12" s="112">
        <v>20694.38</v>
      </c>
      <c r="AN12" s="112">
        <v>23386.52</v>
      </c>
      <c r="AO12" s="112">
        <v>70255.56</v>
      </c>
      <c r="AP12" s="112">
        <v>0</v>
      </c>
      <c r="AQ12" s="112">
        <v>0</v>
      </c>
      <c r="AR12" s="112">
        <v>0</v>
      </c>
      <c r="AS12" s="112">
        <v>2008992.91</v>
      </c>
      <c r="AT12" s="112">
        <v>688738.95</v>
      </c>
      <c r="AU12" s="112">
        <v>62840.94</v>
      </c>
      <c r="AV12" s="112">
        <v>0</v>
      </c>
      <c r="AW12" s="112">
        <v>119956</v>
      </c>
      <c r="AX12" s="112">
        <v>0</v>
      </c>
      <c r="AY12" s="112">
        <v>0</v>
      </c>
      <c r="AZ12" s="112">
        <v>0</v>
      </c>
      <c r="BA12" s="112">
        <v>397812.93</v>
      </c>
      <c r="BB12" s="112">
        <v>77477.14</v>
      </c>
      <c r="BC12" s="112">
        <v>0</v>
      </c>
      <c r="BD12" s="112">
        <v>0</v>
      </c>
      <c r="BE12" s="112">
        <v>58773.04</v>
      </c>
      <c r="BF12" s="112">
        <v>0</v>
      </c>
      <c r="BG12" s="112">
        <v>16271.43</v>
      </c>
      <c r="BH12" s="112">
        <v>3642.18</v>
      </c>
      <c r="BI12" s="112">
        <v>275998.7</v>
      </c>
      <c r="BJ12" s="112">
        <v>0</v>
      </c>
      <c r="BK12" s="112">
        <v>0</v>
      </c>
      <c r="BL12" s="112">
        <v>2423</v>
      </c>
      <c r="BM12" s="112">
        <v>127810.62</v>
      </c>
      <c r="BN12" s="112">
        <v>12108.64</v>
      </c>
      <c r="BO12" s="112">
        <v>715717.69</v>
      </c>
      <c r="BP12" s="112">
        <v>2039.33</v>
      </c>
      <c r="BQ12" s="112">
        <v>11628.23</v>
      </c>
      <c r="BR12" s="112">
        <v>0</v>
      </c>
      <c r="BS12" s="112">
        <v>0</v>
      </c>
      <c r="BT12" s="112">
        <v>348837.55</v>
      </c>
      <c r="BU12" s="112">
        <v>0</v>
      </c>
      <c r="BV12" s="112">
        <v>0</v>
      </c>
      <c r="BW12" s="112">
        <v>301498</v>
      </c>
      <c r="BX12" s="112">
        <v>0</v>
      </c>
      <c r="BY12" s="213">
        <v>218465</v>
      </c>
      <c r="BZ12" s="112">
        <v>11502.79</v>
      </c>
      <c r="CA12" s="112">
        <v>18832.580000000002</v>
      </c>
      <c r="CB12" s="112">
        <v>0</v>
      </c>
      <c r="CC12" s="112">
        <v>0</v>
      </c>
      <c r="CD12" s="112">
        <v>133295.78</v>
      </c>
      <c r="CE12" s="112"/>
      <c r="CF12" s="112"/>
      <c r="CG12" s="15"/>
      <c r="CH12" s="15"/>
      <c r="CI12" s="15"/>
    </row>
    <row r="13" spans="1:91" outlineLevel="1" x14ac:dyDescent="0.2">
      <c r="A13" s="9"/>
      <c r="B13" s="10">
        <v>5</v>
      </c>
      <c r="C13" s="12">
        <v>5014</v>
      </c>
      <c r="D13" s="199">
        <v>5</v>
      </c>
      <c r="E13" s="12" t="s">
        <v>11</v>
      </c>
      <c r="F13" s="101"/>
      <c r="G13" s="101">
        <f t="shared" si="0"/>
        <v>0</v>
      </c>
      <c r="H13" s="15"/>
      <c r="I13" s="94"/>
      <c r="J13" s="94"/>
      <c r="K13" s="94"/>
      <c r="L13" s="94"/>
      <c r="M13" s="94"/>
      <c r="N13" s="94"/>
      <c r="O13" s="94"/>
      <c r="P13" s="111">
        <v>11</v>
      </c>
      <c r="Q13" s="111">
        <v>0</v>
      </c>
      <c r="R13" s="163">
        <v>309175.32</v>
      </c>
      <c r="S13" s="163">
        <v>0</v>
      </c>
      <c r="T13" s="163">
        <v>0</v>
      </c>
      <c r="U13" s="163">
        <v>0</v>
      </c>
      <c r="V13" s="163">
        <v>10757.64</v>
      </c>
      <c r="W13" s="163">
        <v>0</v>
      </c>
      <c r="X13" s="163">
        <v>0</v>
      </c>
      <c r="Y13" s="207">
        <v>0</v>
      </c>
      <c r="Z13" s="163">
        <v>0</v>
      </c>
      <c r="AA13" s="163">
        <v>0</v>
      </c>
      <c r="AB13" s="163">
        <v>0</v>
      </c>
      <c r="AC13" s="163">
        <v>0</v>
      </c>
      <c r="AD13" s="163">
        <v>5791.61</v>
      </c>
      <c r="AE13" s="163">
        <v>0</v>
      </c>
      <c r="AF13" s="163">
        <v>0</v>
      </c>
      <c r="AG13" s="163">
        <v>0</v>
      </c>
      <c r="AH13" s="163">
        <v>0</v>
      </c>
      <c r="AI13" s="163">
        <v>0</v>
      </c>
      <c r="AJ13" s="163">
        <v>4103.18</v>
      </c>
      <c r="AK13" s="163">
        <v>20502.03</v>
      </c>
      <c r="AL13" s="163">
        <v>0</v>
      </c>
      <c r="AM13" s="112">
        <v>716.06</v>
      </c>
      <c r="AN13" s="112">
        <v>0</v>
      </c>
      <c r="AO13" s="112">
        <v>0</v>
      </c>
      <c r="AP13" s="112">
        <v>0</v>
      </c>
      <c r="AQ13" s="112">
        <v>0</v>
      </c>
      <c r="AR13" s="112">
        <v>63669.09</v>
      </c>
      <c r="AS13" s="112">
        <v>388519.54</v>
      </c>
      <c r="AT13" s="112">
        <v>155710.20000000001</v>
      </c>
      <c r="AU13" s="112">
        <v>0</v>
      </c>
      <c r="AV13" s="112">
        <v>7052</v>
      </c>
      <c r="AW13" s="112">
        <v>0</v>
      </c>
      <c r="AX13" s="112">
        <v>337824.08</v>
      </c>
      <c r="AY13" s="112">
        <v>0</v>
      </c>
      <c r="AZ13" s="112">
        <v>0</v>
      </c>
      <c r="BA13" s="112">
        <v>0</v>
      </c>
      <c r="BB13" s="112">
        <v>0</v>
      </c>
      <c r="BC13" s="112">
        <v>0</v>
      </c>
      <c r="BD13" s="112">
        <v>0</v>
      </c>
      <c r="BE13" s="112">
        <v>8539</v>
      </c>
      <c r="BF13" s="112">
        <v>12412.63</v>
      </c>
      <c r="BG13" s="112">
        <v>0</v>
      </c>
      <c r="BH13" s="112">
        <v>0</v>
      </c>
      <c r="BI13" s="112">
        <v>152742.1</v>
      </c>
      <c r="BJ13" s="112">
        <v>0</v>
      </c>
      <c r="BK13" s="112">
        <v>0</v>
      </c>
      <c r="BL13" s="112">
        <v>0</v>
      </c>
      <c r="BM13" s="112">
        <v>0</v>
      </c>
      <c r="BN13" s="112">
        <v>0</v>
      </c>
      <c r="BO13" s="112">
        <v>33967.5</v>
      </c>
      <c r="BP13" s="112">
        <v>0</v>
      </c>
      <c r="BQ13" s="112">
        <v>0</v>
      </c>
      <c r="BR13" s="112">
        <v>0</v>
      </c>
      <c r="BS13" s="112">
        <v>0</v>
      </c>
      <c r="BT13" s="112">
        <v>0</v>
      </c>
      <c r="BU13" s="112">
        <v>0</v>
      </c>
      <c r="BV13" s="112">
        <v>453547.21</v>
      </c>
      <c r="BW13" s="112">
        <v>123020</v>
      </c>
      <c r="BX13" s="112">
        <v>0</v>
      </c>
      <c r="BY13" s="213">
        <v>412731</v>
      </c>
      <c r="BZ13" s="112">
        <v>0</v>
      </c>
      <c r="CA13" s="112">
        <v>0</v>
      </c>
      <c r="CB13" s="112">
        <v>0</v>
      </c>
      <c r="CC13" s="112">
        <v>0</v>
      </c>
      <c r="CD13" s="112">
        <v>0</v>
      </c>
      <c r="CE13" s="112"/>
      <c r="CF13" s="112"/>
      <c r="CG13" s="15"/>
      <c r="CH13" s="15"/>
      <c r="CI13" s="15"/>
    </row>
    <row r="14" spans="1:91" outlineLevel="1" x14ac:dyDescent="0.2">
      <c r="A14" s="9"/>
      <c r="B14" s="10">
        <v>6</v>
      </c>
      <c r="C14" s="12">
        <v>5015</v>
      </c>
      <c r="D14" s="199">
        <v>6</v>
      </c>
      <c r="E14" s="12" t="s">
        <v>12</v>
      </c>
      <c r="F14" s="101"/>
      <c r="G14" s="101">
        <f t="shared" si="0"/>
        <v>0</v>
      </c>
      <c r="H14" s="15"/>
      <c r="I14" s="94"/>
      <c r="J14" s="94"/>
      <c r="K14" s="94"/>
      <c r="L14" s="94"/>
      <c r="M14" s="94"/>
      <c r="N14" s="94"/>
      <c r="O14" s="94"/>
      <c r="P14" s="111">
        <v>12</v>
      </c>
      <c r="Q14" s="111">
        <v>0</v>
      </c>
      <c r="R14" s="163">
        <v>635.67999999999995</v>
      </c>
      <c r="S14" s="163">
        <v>0</v>
      </c>
      <c r="T14" s="163">
        <v>0</v>
      </c>
      <c r="U14" s="163">
        <v>0</v>
      </c>
      <c r="V14" s="163">
        <v>90387.72</v>
      </c>
      <c r="W14" s="163">
        <v>0</v>
      </c>
      <c r="X14" s="163">
        <v>0</v>
      </c>
      <c r="Y14" s="207">
        <v>0</v>
      </c>
      <c r="Z14" s="163">
        <v>0</v>
      </c>
      <c r="AA14" s="163">
        <v>0</v>
      </c>
      <c r="AB14" s="163">
        <v>0</v>
      </c>
      <c r="AC14" s="163">
        <v>0</v>
      </c>
      <c r="AD14" s="163">
        <v>163528.93</v>
      </c>
      <c r="AE14" s="163">
        <v>0</v>
      </c>
      <c r="AF14" s="163">
        <v>0</v>
      </c>
      <c r="AG14" s="163">
        <v>0</v>
      </c>
      <c r="AH14" s="163">
        <v>0</v>
      </c>
      <c r="AI14" s="163">
        <v>0</v>
      </c>
      <c r="AJ14" s="163">
        <v>114239.16</v>
      </c>
      <c r="AK14" s="163">
        <v>8794.58</v>
      </c>
      <c r="AL14" s="163">
        <v>0</v>
      </c>
      <c r="AM14" s="112">
        <v>72470.38</v>
      </c>
      <c r="AN14" s="112">
        <v>0</v>
      </c>
      <c r="AO14" s="112">
        <v>0</v>
      </c>
      <c r="AP14" s="112">
        <v>0</v>
      </c>
      <c r="AQ14" s="112">
        <v>0</v>
      </c>
      <c r="AR14" s="112">
        <v>7982.77</v>
      </c>
      <c r="AS14" s="112">
        <v>110061.78</v>
      </c>
      <c r="AT14" s="112">
        <v>32140.13</v>
      </c>
      <c r="AU14" s="112">
        <v>0</v>
      </c>
      <c r="AV14" s="112">
        <v>247</v>
      </c>
      <c r="AW14" s="112">
        <v>0</v>
      </c>
      <c r="AX14" s="112">
        <v>612847.06999999995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0</v>
      </c>
      <c r="BE14" s="112">
        <v>118016.13</v>
      </c>
      <c r="BF14" s="112">
        <v>0</v>
      </c>
      <c r="BG14" s="112">
        <v>0</v>
      </c>
      <c r="BH14" s="112">
        <v>0</v>
      </c>
      <c r="BI14" s="112">
        <v>30223.98</v>
      </c>
      <c r="BJ14" s="112">
        <v>0</v>
      </c>
      <c r="BK14" s="112">
        <v>0</v>
      </c>
      <c r="BL14" s="112">
        <v>0</v>
      </c>
      <c r="BM14" s="112">
        <v>0</v>
      </c>
      <c r="BN14" s="112">
        <v>0</v>
      </c>
      <c r="BO14" s="112">
        <v>4455.99</v>
      </c>
      <c r="BP14" s="112">
        <v>0</v>
      </c>
      <c r="BQ14" s="112">
        <v>0</v>
      </c>
      <c r="BR14" s="112">
        <v>0</v>
      </c>
      <c r="BS14" s="112">
        <v>0</v>
      </c>
      <c r="BT14" s="112">
        <v>0</v>
      </c>
      <c r="BU14" s="112">
        <v>0</v>
      </c>
      <c r="BV14" s="112">
        <v>10034.200000000001</v>
      </c>
      <c r="BW14" s="112">
        <v>0</v>
      </c>
      <c r="BX14" s="112">
        <v>0</v>
      </c>
      <c r="BY14" s="213">
        <v>91934</v>
      </c>
      <c r="BZ14" s="112">
        <v>0</v>
      </c>
      <c r="CA14" s="112">
        <v>0</v>
      </c>
      <c r="CB14" s="112">
        <v>0</v>
      </c>
      <c r="CC14" s="112">
        <v>0</v>
      </c>
      <c r="CD14" s="112">
        <v>0</v>
      </c>
      <c r="CE14" s="112"/>
      <c r="CF14" s="112"/>
      <c r="CG14" s="15"/>
      <c r="CH14" s="15"/>
      <c r="CI14" s="15"/>
    </row>
    <row r="15" spans="1:91" ht="19.5" outlineLevel="1" x14ac:dyDescent="0.35">
      <c r="A15" s="9"/>
      <c r="B15" s="10">
        <v>7</v>
      </c>
      <c r="C15" s="12">
        <v>5016</v>
      </c>
      <c r="D15" s="199">
        <v>7</v>
      </c>
      <c r="E15" s="12" t="s">
        <v>13</v>
      </c>
      <c r="F15" s="101"/>
      <c r="G15" s="101">
        <f t="shared" si="0"/>
        <v>33010.85</v>
      </c>
      <c r="H15" s="15"/>
      <c r="I15" s="95"/>
      <c r="J15" s="94"/>
      <c r="K15" s="94"/>
      <c r="L15" s="94"/>
      <c r="M15" s="94"/>
      <c r="N15" s="94"/>
      <c r="O15" s="94"/>
      <c r="P15" s="111">
        <v>13</v>
      </c>
      <c r="Q15" s="111">
        <v>0</v>
      </c>
      <c r="R15" s="163">
        <v>3308599.78</v>
      </c>
      <c r="S15" s="163">
        <v>33010.85</v>
      </c>
      <c r="T15" s="163">
        <v>5953.46</v>
      </c>
      <c r="U15" s="163">
        <v>24789</v>
      </c>
      <c r="V15" s="163">
        <v>0</v>
      </c>
      <c r="W15" s="163">
        <v>214360.87</v>
      </c>
      <c r="X15" s="163">
        <v>138983.09</v>
      </c>
      <c r="Y15" s="207">
        <v>44.69</v>
      </c>
      <c r="Z15" s="163">
        <v>2030.44</v>
      </c>
      <c r="AA15" s="163">
        <v>0</v>
      </c>
      <c r="AB15" s="163">
        <v>0</v>
      </c>
      <c r="AC15" s="163">
        <v>620.49</v>
      </c>
      <c r="AD15" s="163">
        <v>0</v>
      </c>
      <c r="AE15" s="163">
        <v>56260.78</v>
      </c>
      <c r="AF15" s="163">
        <v>0</v>
      </c>
      <c r="AG15" s="163">
        <v>0</v>
      </c>
      <c r="AH15" s="163">
        <v>4797.96</v>
      </c>
      <c r="AI15" s="163">
        <v>0</v>
      </c>
      <c r="AJ15" s="163">
        <v>0</v>
      </c>
      <c r="AK15" s="163">
        <v>0</v>
      </c>
      <c r="AL15" s="163">
        <v>501401.9</v>
      </c>
      <c r="AM15" s="112">
        <v>0</v>
      </c>
      <c r="AN15" s="112">
        <v>0</v>
      </c>
      <c r="AO15" s="112">
        <v>182821.05</v>
      </c>
      <c r="AP15" s="112">
        <v>0</v>
      </c>
      <c r="AQ15" s="112">
        <v>0</v>
      </c>
      <c r="AR15" s="112">
        <v>13449.55</v>
      </c>
      <c r="AS15" s="112">
        <v>3493253.04</v>
      </c>
      <c r="AT15" s="112">
        <v>311747.15000000002</v>
      </c>
      <c r="AU15" s="112">
        <v>6932.82</v>
      </c>
      <c r="AV15" s="112">
        <v>0</v>
      </c>
      <c r="AW15" s="112">
        <v>77239</v>
      </c>
      <c r="AX15" s="112">
        <v>5773.36</v>
      </c>
      <c r="AY15" s="112">
        <v>32126.84</v>
      </c>
      <c r="AZ15" s="112">
        <v>0</v>
      </c>
      <c r="BA15" s="112">
        <v>137454.51999999999</v>
      </c>
      <c r="BB15" s="112">
        <v>0</v>
      </c>
      <c r="BC15" s="112">
        <v>9790</v>
      </c>
      <c r="BD15" s="112">
        <v>24578.03</v>
      </c>
      <c r="BE15" s="112">
        <v>0</v>
      </c>
      <c r="BF15" s="112">
        <v>0</v>
      </c>
      <c r="BG15" s="112">
        <v>4130.99</v>
      </c>
      <c r="BH15" s="112">
        <v>2728.02</v>
      </c>
      <c r="BI15" s="112">
        <v>133504.19</v>
      </c>
      <c r="BJ15" s="112">
        <v>2010.59</v>
      </c>
      <c r="BK15" s="112">
        <v>21456</v>
      </c>
      <c r="BL15" s="112">
        <v>0</v>
      </c>
      <c r="BM15" s="112">
        <v>0</v>
      </c>
      <c r="BN15" s="112">
        <v>202237.42</v>
      </c>
      <c r="BO15" s="112">
        <v>51030.23</v>
      </c>
      <c r="BP15" s="112">
        <v>13437.46</v>
      </c>
      <c r="BQ15" s="112">
        <v>5037.99</v>
      </c>
      <c r="BR15" s="112">
        <v>0</v>
      </c>
      <c r="BS15" s="112">
        <v>0</v>
      </c>
      <c r="BT15" s="112">
        <v>0</v>
      </c>
      <c r="BU15" s="112">
        <v>1169</v>
      </c>
      <c r="BV15" s="112">
        <v>2624502.62</v>
      </c>
      <c r="BW15" s="112">
        <v>147153</v>
      </c>
      <c r="BX15" s="112">
        <v>17636.73</v>
      </c>
      <c r="BY15" s="213">
        <v>177050</v>
      </c>
      <c r="BZ15" s="112">
        <v>23897.48</v>
      </c>
      <c r="CA15" s="112">
        <v>4126.1099999999997</v>
      </c>
      <c r="CB15" s="112">
        <v>1932</v>
      </c>
      <c r="CC15" s="112">
        <v>6076</v>
      </c>
      <c r="CD15" s="112">
        <v>0</v>
      </c>
      <c r="CE15" s="112"/>
      <c r="CF15" s="112"/>
      <c r="CG15" s="15"/>
      <c r="CH15" s="15"/>
      <c r="CI15" s="15"/>
    </row>
    <row r="16" spans="1:91" outlineLevel="1" x14ac:dyDescent="0.2">
      <c r="A16" s="9"/>
      <c r="B16" s="10">
        <v>8</v>
      </c>
      <c r="C16" s="12">
        <v>5017</v>
      </c>
      <c r="D16" s="199">
        <v>8</v>
      </c>
      <c r="E16" s="12" t="s">
        <v>14</v>
      </c>
      <c r="F16" s="101"/>
      <c r="G16" s="101">
        <f t="shared" si="0"/>
        <v>7797.84</v>
      </c>
      <c r="H16" s="15"/>
      <c r="I16" s="94"/>
      <c r="J16" s="94"/>
      <c r="K16" s="94"/>
      <c r="L16" s="94"/>
      <c r="M16" s="94"/>
      <c r="N16" s="94"/>
      <c r="O16" s="94"/>
      <c r="P16" s="111">
        <v>14</v>
      </c>
      <c r="Q16" s="111">
        <v>0</v>
      </c>
      <c r="R16" s="163">
        <v>533488.93999999994</v>
      </c>
      <c r="S16" s="163">
        <v>7797.84</v>
      </c>
      <c r="T16" s="163">
        <v>0</v>
      </c>
      <c r="U16" s="163">
        <v>3513.77</v>
      </c>
      <c r="V16" s="163">
        <v>0</v>
      </c>
      <c r="W16" s="163">
        <v>278611.52</v>
      </c>
      <c r="X16" s="163">
        <v>36261.18</v>
      </c>
      <c r="Y16" s="207">
        <v>18471.8</v>
      </c>
      <c r="Z16" s="163">
        <v>50</v>
      </c>
      <c r="AA16" s="163">
        <v>0</v>
      </c>
      <c r="AB16" s="163">
        <v>0</v>
      </c>
      <c r="AC16" s="163">
        <v>0</v>
      </c>
      <c r="AD16" s="163">
        <v>0</v>
      </c>
      <c r="AE16" s="163">
        <v>82658.94</v>
      </c>
      <c r="AF16" s="163">
        <v>0</v>
      </c>
      <c r="AG16" s="163">
        <v>0</v>
      </c>
      <c r="AH16" s="163">
        <v>20215.32</v>
      </c>
      <c r="AI16" s="163">
        <v>0</v>
      </c>
      <c r="AJ16" s="163">
        <v>0</v>
      </c>
      <c r="AK16" s="163">
        <v>0</v>
      </c>
      <c r="AL16" s="163">
        <v>181258.25</v>
      </c>
      <c r="AM16" s="112">
        <v>2549.7800000000002</v>
      </c>
      <c r="AN16" s="112">
        <v>63668.28</v>
      </c>
      <c r="AO16" s="112">
        <v>34988.720000000001</v>
      </c>
      <c r="AP16" s="112">
        <v>0</v>
      </c>
      <c r="AQ16" s="112">
        <v>0</v>
      </c>
      <c r="AR16" s="112">
        <v>3435.21</v>
      </c>
      <c r="AS16" s="112">
        <v>1042772.99</v>
      </c>
      <c r="AT16" s="112">
        <v>54891.26</v>
      </c>
      <c r="AU16" s="112">
        <v>5866.15</v>
      </c>
      <c r="AV16" s="112">
        <v>9990</v>
      </c>
      <c r="AW16" s="112">
        <v>37941</v>
      </c>
      <c r="AX16" s="112">
        <v>13022.3</v>
      </c>
      <c r="AY16" s="112">
        <v>4540</v>
      </c>
      <c r="AZ16" s="112">
        <v>0</v>
      </c>
      <c r="BA16" s="112">
        <v>200463.56</v>
      </c>
      <c r="BB16" s="112">
        <v>8651.0400000000009</v>
      </c>
      <c r="BC16" s="112">
        <v>49876</v>
      </c>
      <c r="BD16" s="112">
        <v>4966.24</v>
      </c>
      <c r="BE16" s="112">
        <v>0</v>
      </c>
      <c r="BF16" s="112">
        <v>0</v>
      </c>
      <c r="BG16" s="112">
        <v>437.24</v>
      </c>
      <c r="BH16" s="112">
        <v>9999.9599999999991</v>
      </c>
      <c r="BI16" s="112">
        <v>3710.39</v>
      </c>
      <c r="BJ16" s="112">
        <v>27560.51</v>
      </c>
      <c r="BK16" s="112">
        <v>242940</v>
      </c>
      <c r="BL16" s="112">
        <v>0</v>
      </c>
      <c r="BM16" s="112">
        <v>9390</v>
      </c>
      <c r="BN16" s="112">
        <v>156302.67000000001</v>
      </c>
      <c r="BO16" s="112">
        <v>3016.77</v>
      </c>
      <c r="BP16" s="112">
        <v>44958.95</v>
      </c>
      <c r="BQ16" s="112">
        <v>0</v>
      </c>
      <c r="BR16" s="112">
        <v>0</v>
      </c>
      <c r="BS16" s="112">
        <v>6749.19</v>
      </c>
      <c r="BT16" s="112">
        <v>130412.19</v>
      </c>
      <c r="BU16" s="112">
        <v>17516.54</v>
      </c>
      <c r="BV16" s="112">
        <v>5712911.8600000003</v>
      </c>
      <c r="BW16" s="112">
        <v>56639</v>
      </c>
      <c r="BX16" s="112">
        <v>5520.67</v>
      </c>
      <c r="BY16" s="213">
        <v>97999</v>
      </c>
      <c r="BZ16" s="112">
        <v>122749.51</v>
      </c>
      <c r="CA16" s="112">
        <v>17827.599999999999</v>
      </c>
      <c r="CB16" s="112">
        <v>3668</v>
      </c>
      <c r="CC16" s="112">
        <v>0</v>
      </c>
      <c r="CD16" s="112">
        <v>8067.67</v>
      </c>
      <c r="CE16" s="112"/>
      <c r="CF16" s="112"/>
      <c r="CG16" s="15"/>
      <c r="CH16" s="15"/>
      <c r="CI16" s="15"/>
    </row>
    <row r="17" spans="1:87" outlineLevel="1" x14ac:dyDescent="0.2">
      <c r="A17" s="9"/>
      <c r="B17" s="10">
        <v>9</v>
      </c>
      <c r="C17" s="12">
        <v>5020</v>
      </c>
      <c r="D17" s="199">
        <v>9</v>
      </c>
      <c r="E17" s="12" t="s">
        <v>15</v>
      </c>
      <c r="F17" s="101"/>
      <c r="G17" s="101">
        <f t="shared" si="0"/>
        <v>107741.9</v>
      </c>
      <c r="H17" s="15"/>
      <c r="I17" s="94"/>
      <c r="J17" s="94"/>
      <c r="K17" s="94"/>
      <c r="L17" s="94"/>
      <c r="M17" s="94"/>
      <c r="N17" s="94"/>
      <c r="O17" s="94"/>
      <c r="P17" s="111">
        <v>15</v>
      </c>
      <c r="Q17" s="111">
        <v>0</v>
      </c>
      <c r="R17" s="163">
        <v>3826300.9</v>
      </c>
      <c r="S17" s="163">
        <v>107741.9</v>
      </c>
      <c r="T17" s="163">
        <v>363877.05</v>
      </c>
      <c r="U17" s="163">
        <v>785666</v>
      </c>
      <c r="V17" s="163">
        <v>12527.59</v>
      </c>
      <c r="W17" s="163">
        <v>245126.2</v>
      </c>
      <c r="X17" s="163">
        <v>111267.65</v>
      </c>
      <c r="Y17" s="207">
        <v>4917.1899999999996</v>
      </c>
      <c r="Z17" s="163">
        <v>162956.96</v>
      </c>
      <c r="AA17" s="163">
        <v>12362.99</v>
      </c>
      <c r="AB17" s="163">
        <v>0</v>
      </c>
      <c r="AC17" s="163">
        <v>14131.39</v>
      </c>
      <c r="AD17" s="163">
        <v>216751.98</v>
      </c>
      <c r="AE17" s="163">
        <v>66004.17</v>
      </c>
      <c r="AF17" s="163">
        <v>1738847.09</v>
      </c>
      <c r="AG17" s="163">
        <v>0</v>
      </c>
      <c r="AH17" s="163">
        <v>53406.66</v>
      </c>
      <c r="AI17" s="163">
        <v>142388.87</v>
      </c>
      <c r="AJ17" s="163">
        <v>12191.05</v>
      </c>
      <c r="AK17" s="163">
        <v>387.78</v>
      </c>
      <c r="AL17" s="163">
        <v>127141.84</v>
      </c>
      <c r="AM17" s="112">
        <v>20480.61</v>
      </c>
      <c r="AN17" s="112">
        <v>81376.639999999999</v>
      </c>
      <c r="AO17" s="112">
        <v>443742.68</v>
      </c>
      <c r="AP17" s="112">
        <v>13103.11</v>
      </c>
      <c r="AQ17" s="112">
        <v>19714.96</v>
      </c>
      <c r="AR17" s="112">
        <v>14300.89</v>
      </c>
      <c r="AS17" s="112">
        <v>12878616.4</v>
      </c>
      <c r="AT17" s="112">
        <v>240249.15</v>
      </c>
      <c r="AU17" s="112">
        <v>197938.17</v>
      </c>
      <c r="AV17" s="112">
        <v>13855</v>
      </c>
      <c r="AW17" s="112">
        <v>188519</v>
      </c>
      <c r="AX17" s="112">
        <v>-13503.13</v>
      </c>
      <c r="AY17" s="112">
        <v>242723.51</v>
      </c>
      <c r="AZ17" s="112">
        <v>0</v>
      </c>
      <c r="BA17" s="112">
        <v>87767.679999999993</v>
      </c>
      <c r="BB17" s="112">
        <v>0</v>
      </c>
      <c r="BC17" s="112">
        <v>4249</v>
      </c>
      <c r="BD17" s="112">
        <v>34209.99</v>
      </c>
      <c r="BE17" s="112">
        <v>239264.66</v>
      </c>
      <c r="BF17" s="112">
        <v>107003.72</v>
      </c>
      <c r="BG17" s="112">
        <v>10040.950000000001</v>
      </c>
      <c r="BH17" s="112">
        <v>70827.62</v>
      </c>
      <c r="BI17" s="112">
        <v>547326.1</v>
      </c>
      <c r="BJ17" s="112">
        <v>4146.96</v>
      </c>
      <c r="BK17" s="112">
        <v>0</v>
      </c>
      <c r="BL17" s="112">
        <v>667391.15</v>
      </c>
      <c r="BM17" s="112">
        <v>0</v>
      </c>
      <c r="BN17" s="112">
        <v>265572.21000000002</v>
      </c>
      <c r="BO17" s="112">
        <v>625727.12</v>
      </c>
      <c r="BP17" s="112">
        <v>9172.26</v>
      </c>
      <c r="BQ17" s="112">
        <v>4861.5</v>
      </c>
      <c r="BR17" s="112">
        <v>410748.11</v>
      </c>
      <c r="BS17" s="112">
        <v>47014.67</v>
      </c>
      <c r="BT17" s="112">
        <v>73005.2</v>
      </c>
      <c r="BU17" s="112">
        <v>9845</v>
      </c>
      <c r="BV17" s="112">
        <v>740680.14</v>
      </c>
      <c r="BW17" s="112">
        <v>608133</v>
      </c>
      <c r="BX17" s="112">
        <v>0</v>
      </c>
      <c r="BY17" s="213">
        <v>1070418</v>
      </c>
      <c r="BZ17" s="112">
        <v>190092.28</v>
      </c>
      <c r="CA17" s="112">
        <v>19339.57</v>
      </c>
      <c r="CB17" s="112">
        <v>36972</v>
      </c>
      <c r="CC17" s="112">
        <v>45249</v>
      </c>
      <c r="CD17" s="112">
        <v>0</v>
      </c>
      <c r="CE17" s="112"/>
      <c r="CF17" s="112"/>
      <c r="CG17" s="15"/>
      <c r="CH17" s="15"/>
      <c r="CI17" s="15"/>
    </row>
    <row r="18" spans="1:87" outlineLevel="1" x14ac:dyDescent="0.2">
      <c r="A18" s="9"/>
      <c r="B18" s="10">
        <v>10</v>
      </c>
      <c r="C18" s="12">
        <v>5025</v>
      </c>
      <c r="D18" s="199">
        <v>10</v>
      </c>
      <c r="E18" s="12" t="s">
        <v>16</v>
      </c>
      <c r="F18" s="101"/>
      <c r="G18" s="101">
        <f t="shared" si="0"/>
        <v>49490.32</v>
      </c>
      <c r="H18" s="15"/>
      <c r="I18" s="94"/>
      <c r="J18" s="94"/>
      <c r="K18" s="94"/>
      <c r="L18" s="94"/>
      <c r="M18" s="94"/>
      <c r="N18" s="94"/>
      <c r="O18" s="94"/>
      <c r="P18" s="111">
        <v>16</v>
      </c>
      <c r="Q18" s="111">
        <v>0</v>
      </c>
      <c r="R18" s="163">
        <v>914458.56</v>
      </c>
      <c r="S18" s="163">
        <v>49490.32</v>
      </c>
      <c r="T18" s="163">
        <v>44649.47</v>
      </c>
      <c r="U18" s="163">
        <v>393036.12</v>
      </c>
      <c r="V18" s="163">
        <v>57211.05</v>
      </c>
      <c r="W18" s="163">
        <v>431178.16</v>
      </c>
      <c r="X18" s="163">
        <v>14144.58</v>
      </c>
      <c r="Y18" s="207">
        <v>5060.7700000000004</v>
      </c>
      <c r="Z18" s="163">
        <v>63380.92</v>
      </c>
      <c r="AA18" s="163">
        <v>73841.440000000002</v>
      </c>
      <c r="AB18" s="163">
        <v>0</v>
      </c>
      <c r="AC18" s="163">
        <v>723.21</v>
      </c>
      <c r="AD18" s="163">
        <v>200700.81</v>
      </c>
      <c r="AE18" s="163">
        <v>7104.01</v>
      </c>
      <c r="AF18" s="163">
        <v>427510.49</v>
      </c>
      <c r="AG18" s="163">
        <v>0</v>
      </c>
      <c r="AH18" s="163">
        <v>45664.27</v>
      </c>
      <c r="AI18" s="163">
        <v>45935.45</v>
      </c>
      <c r="AJ18" s="163">
        <v>25430.11</v>
      </c>
      <c r="AK18" s="163">
        <v>1714.2</v>
      </c>
      <c r="AL18" s="163">
        <v>405250.92</v>
      </c>
      <c r="AM18" s="112">
        <v>3173.6</v>
      </c>
      <c r="AN18" s="112">
        <v>66358.09</v>
      </c>
      <c r="AO18" s="112">
        <v>96875.07</v>
      </c>
      <c r="AP18" s="112">
        <v>51460.93</v>
      </c>
      <c r="AQ18" s="112">
        <v>0</v>
      </c>
      <c r="AR18" s="112">
        <v>1032.55</v>
      </c>
      <c r="AS18" s="112">
        <v>497213.76</v>
      </c>
      <c r="AT18" s="112">
        <v>66445.960000000006</v>
      </c>
      <c r="AU18" s="112">
        <v>17103.72</v>
      </c>
      <c r="AV18" s="112">
        <v>2513</v>
      </c>
      <c r="AW18" s="112">
        <v>83388</v>
      </c>
      <c r="AX18" s="112">
        <v>111908.97</v>
      </c>
      <c r="AY18" s="112">
        <v>24821.88</v>
      </c>
      <c r="AZ18" s="112">
        <v>26034.98</v>
      </c>
      <c r="BA18" s="112">
        <v>295355.49</v>
      </c>
      <c r="BB18" s="112">
        <v>0</v>
      </c>
      <c r="BC18" s="112">
        <v>0</v>
      </c>
      <c r="BD18" s="112">
        <v>42688.91</v>
      </c>
      <c r="BE18" s="112">
        <v>5441.89</v>
      </c>
      <c r="BF18" s="112">
        <v>78590.100000000006</v>
      </c>
      <c r="BG18" s="112">
        <v>1142.08</v>
      </c>
      <c r="BH18" s="112">
        <v>1372.86</v>
      </c>
      <c r="BI18" s="112">
        <v>65248.37</v>
      </c>
      <c r="BJ18" s="112">
        <v>8051.91</v>
      </c>
      <c r="BK18" s="112">
        <v>0</v>
      </c>
      <c r="BL18" s="112">
        <v>-270127.65000000002</v>
      </c>
      <c r="BM18" s="112">
        <v>5936.18</v>
      </c>
      <c r="BN18" s="112">
        <v>204386.06</v>
      </c>
      <c r="BO18" s="112">
        <v>230653.92</v>
      </c>
      <c r="BP18" s="112">
        <v>19899.21</v>
      </c>
      <c r="BQ18" s="112">
        <v>0</v>
      </c>
      <c r="BR18" s="112">
        <v>68162.960000000006</v>
      </c>
      <c r="BS18" s="112">
        <v>9945.0400000000009</v>
      </c>
      <c r="BT18" s="112">
        <v>461679.99</v>
      </c>
      <c r="BU18" s="112">
        <v>8155.16</v>
      </c>
      <c r="BV18" s="112">
        <v>1441347.21</v>
      </c>
      <c r="BW18" s="112">
        <v>271815</v>
      </c>
      <c r="BX18" s="112">
        <v>0</v>
      </c>
      <c r="BY18" s="213">
        <v>297276</v>
      </c>
      <c r="BZ18" s="112">
        <v>65102.58</v>
      </c>
      <c r="CA18" s="112">
        <v>23570.35</v>
      </c>
      <c r="CB18" s="112">
        <v>6007</v>
      </c>
      <c r="CC18" s="112">
        <v>0</v>
      </c>
      <c r="CD18" s="112">
        <v>31768.29</v>
      </c>
      <c r="CE18" s="112"/>
      <c r="CF18" s="112"/>
      <c r="CG18" s="15"/>
      <c r="CH18" s="15"/>
      <c r="CI18" s="15"/>
    </row>
    <row r="19" spans="1:87" outlineLevel="1" x14ac:dyDescent="0.2">
      <c r="A19" s="9"/>
      <c r="B19" s="10">
        <v>11</v>
      </c>
      <c r="C19" s="12">
        <v>5035</v>
      </c>
      <c r="D19" s="199">
        <v>11</v>
      </c>
      <c r="E19" s="12" t="s">
        <v>17</v>
      </c>
      <c r="F19" s="101"/>
      <c r="G19" s="101">
        <f t="shared" si="0"/>
        <v>1705.92</v>
      </c>
      <c r="H19" s="15"/>
      <c r="I19" s="94"/>
      <c r="J19" s="94"/>
      <c r="K19" s="94"/>
      <c r="L19" s="94"/>
      <c r="M19" s="94"/>
      <c r="N19" s="94"/>
      <c r="O19" s="94"/>
      <c r="P19" s="111">
        <v>17</v>
      </c>
      <c r="Q19" s="111">
        <v>0</v>
      </c>
      <c r="R19" s="163">
        <v>158855.91</v>
      </c>
      <c r="S19" s="163">
        <v>1705.92</v>
      </c>
      <c r="T19" s="163">
        <v>0</v>
      </c>
      <c r="U19" s="163">
        <v>295</v>
      </c>
      <c r="V19" s="163">
        <v>0</v>
      </c>
      <c r="W19" s="163">
        <v>9209.34</v>
      </c>
      <c r="X19" s="163">
        <v>39392.46</v>
      </c>
      <c r="Y19" s="207">
        <v>440.92</v>
      </c>
      <c r="Z19" s="163">
        <v>0</v>
      </c>
      <c r="AA19" s="163">
        <v>12172.33</v>
      </c>
      <c r="AB19" s="163">
        <v>4563.8599999999997</v>
      </c>
      <c r="AC19" s="163">
        <v>2591.3000000000002</v>
      </c>
      <c r="AD19" s="163">
        <v>28603.38</v>
      </c>
      <c r="AE19" s="163">
        <v>500</v>
      </c>
      <c r="AF19" s="163">
        <v>62049.22</v>
      </c>
      <c r="AG19" s="163">
        <v>0</v>
      </c>
      <c r="AH19" s="163">
        <v>10546.09</v>
      </c>
      <c r="AI19" s="163">
        <v>0</v>
      </c>
      <c r="AJ19" s="163">
        <v>8799.93</v>
      </c>
      <c r="AK19" s="163">
        <v>0</v>
      </c>
      <c r="AL19" s="163">
        <v>104177.93</v>
      </c>
      <c r="AM19" s="112">
        <v>2873.66</v>
      </c>
      <c r="AN19" s="112">
        <v>0</v>
      </c>
      <c r="AO19" s="112">
        <v>49705.52</v>
      </c>
      <c r="AP19" s="112">
        <v>7319.71</v>
      </c>
      <c r="AQ19" s="112">
        <v>0</v>
      </c>
      <c r="AR19" s="112">
        <v>5432.54</v>
      </c>
      <c r="AS19" s="112">
        <v>0</v>
      </c>
      <c r="AT19" s="112">
        <v>134332.87</v>
      </c>
      <c r="AU19" s="112">
        <v>1416.61</v>
      </c>
      <c r="AV19" s="112">
        <v>2367</v>
      </c>
      <c r="AW19" s="112">
        <v>2889</v>
      </c>
      <c r="AX19" s="112">
        <v>0</v>
      </c>
      <c r="AY19" s="112">
        <v>0</v>
      </c>
      <c r="AZ19" s="112">
        <v>0</v>
      </c>
      <c r="BA19" s="112">
        <v>3577.57</v>
      </c>
      <c r="BB19" s="112">
        <v>0</v>
      </c>
      <c r="BC19" s="112">
        <v>0</v>
      </c>
      <c r="BD19" s="112">
        <v>446.81</v>
      </c>
      <c r="BE19" s="112">
        <v>0</v>
      </c>
      <c r="BF19" s="112">
        <v>0</v>
      </c>
      <c r="BG19" s="112">
        <v>380.26</v>
      </c>
      <c r="BH19" s="112">
        <v>12450</v>
      </c>
      <c r="BI19" s="112">
        <v>24992.16</v>
      </c>
      <c r="BJ19" s="112">
        <v>998.68</v>
      </c>
      <c r="BK19" s="112">
        <v>0</v>
      </c>
      <c r="BL19" s="112">
        <v>0</v>
      </c>
      <c r="BM19" s="112">
        <v>0</v>
      </c>
      <c r="BN19" s="112">
        <v>9789.85</v>
      </c>
      <c r="BO19" s="112">
        <v>397.57</v>
      </c>
      <c r="BP19" s="112">
        <v>12558.27</v>
      </c>
      <c r="BQ19" s="112">
        <v>2167.23</v>
      </c>
      <c r="BR19" s="112">
        <v>0</v>
      </c>
      <c r="BS19" s="112">
        <v>194.27</v>
      </c>
      <c r="BT19" s="112">
        <v>240772.18</v>
      </c>
      <c r="BU19" s="112">
        <v>4367.29</v>
      </c>
      <c r="BV19" s="112">
        <v>0</v>
      </c>
      <c r="BW19" s="112">
        <v>56493</v>
      </c>
      <c r="BX19" s="112">
        <v>0</v>
      </c>
      <c r="BY19" s="213">
        <v>1980</v>
      </c>
      <c r="BZ19" s="112">
        <v>0</v>
      </c>
      <c r="CA19" s="112">
        <v>4502.7299999999996</v>
      </c>
      <c r="CB19" s="112">
        <v>0</v>
      </c>
      <c r="CC19" s="112">
        <v>10820</v>
      </c>
      <c r="CD19" s="112">
        <v>9469.2900000000009</v>
      </c>
      <c r="CE19" s="112"/>
      <c r="CF19" s="112"/>
      <c r="CG19" s="15"/>
      <c r="CH19" s="15"/>
      <c r="CI19" s="15"/>
    </row>
    <row r="20" spans="1:87" outlineLevel="1" x14ac:dyDescent="0.2">
      <c r="A20" s="9"/>
      <c r="B20" s="10">
        <v>12</v>
      </c>
      <c r="C20" s="12">
        <v>5040</v>
      </c>
      <c r="D20" s="199">
        <v>12</v>
      </c>
      <c r="E20" s="12" t="s">
        <v>18</v>
      </c>
      <c r="F20" s="101"/>
      <c r="G20" s="101">
        <f t="shared" si="0"/>
        <v>4251.5600000000004</v>
      </c>
      <c r="H20" s="15"/>
      <c r="I20" s="94"/>
      <c r="J20" s="94"/>
      <c r="K20" s="94"/>
      <c r="L20" s="94"/>
      <c r="M20" s="94"/>
      <c r="N20" s="94"/>
      <c r="O20" s="94"/>
      <c r="P20" s="111">
        <v>18</v>
      </c>
      <c r="Q20" s="111">
        <v>0</v>
      </c>
      <c r="R20" s="163">
        <v>872931.9</v>
      </c>
      <c r="S20" s="163">
        <v>4251.5600000000004</v>
      </c>
      <c r="T20" s="163">
        <v>0</v>
      </c>
      <c r="U20" s="163">
        <v>392833.26</v>
      </c>
      <c r="V20" s="163">
        <v>115271.53</v>
      </c>
      <c r="W20" s="163">
        <v>15382.92</v>
      </c>
      <c r="X20" s="163">
        <v>77048.63</v>
      </c>
      <c r="Y20" s="207">
        <v>96.62</v>
      </c>
      <c r="Z20" s="163">
        <v>0</v>
      </c>
      <c r="AA20" s="163">
        <v>6461.47</v>
      </c>
      <c r="AB20" s="163">
        <v>0</v>
      </c>
      <c r="AC20" s="163">
        <v>206784.92</v>
      </c>
      <c r="AD20" s="163">
        <v>52194.1</v>
      </c>
      <c r="AE20" s="163">
        <v>202634.34</v>
      </c>
      <c r="AF20" s="163">
        <v>732496.07</v>
      </c>
      <c r="AG20" s="163">
        <v>0</v>
      </c>
      <c r="AH20" s="163">
        <v>29426.57</v>
      </c>
      <c r="AI20" s="163">
        <v>55111.54</v>
      </c>
      <c r="AJ20" s="163">
        <v>7474.92</v>
      </c>
      <c r="AK20" s="163">
        <v>10684.97</v>
      </c>
      <c r="AL20" s="163">
        <v>19008.98</v>
      </c>
      <c r="AM20" s="112">
        <v>4181.01</v>
      </c>
      <c r="AN20" s="112">
        <v>272390.68</v>
      </c>
      <c r="AO20" s="112">
        <v>44643.24</v>
      </c>
      <c r="AP20" s="112">
        <v>6743.73</v>
      </c>
      <c r="AQ20" s="112">
        <v>0</v>
      </c>
      <c r="AR20" s="112">
        <v>3570.18</v>
      </c>
      <c r="AS20" s="112">
        <v>0</v>
      </c>
      <c r="AT20" s="112">
        <v>671955.19</v>
      </c>
      <c r="AU20" s="112">
        <v>15503.6</v>
      </c>
      <c r="AV20" s="112">
        <v>30159</v>
      </c>
      <c r="AW20" s="112">
        <v>38016</v>
      </c>
      <c r="AX20" s="112">
        <v>440129.74</v>
      </c>
      <c r="AY20" s="112">
        <v>38094.44</v>
      </c>
      <c r="AZ20" s="112">
        <v>0</v>
      </c>
      <c r="BA20" s="112">
        <v>30727.61</v>
      </c>
      <c r="BB20" s="112">
        <v>0</v>
      </c>
      <c r="BC20" s="112">
        <v>302</v>
      </c>
      <c r="BD20" s="112">
        <v>329717.34000000003</v>
      </c>
      <c r="BE20" s="112">
        <v>120416.18</v>
      </c>
      <c r="BF20" s="112">
        <v>2294.29</v>
      </c>
      <c r="BG20" s="112">
        <v>239124</v>
      </c>
      <c r="BH20" s="112">
        <v>4.13</v>
      </c>
      <c r="BI20" s="112">
        <v>78142.36</v>
      </c>
      <c r="BJ20" s="112">
        <v>1286.76</v>
      </c>
      <c r="BK20" s="112">
        <v>0</v>
      </c>
      <c r="BL20" s="112">
        <v>8820.41</v>
      </c>
      <c r="BM20" s="112">
        <v>0</v>
      </c>
      <c r="BN20" s="112">
        <v>88994.74</v>
      </c>
      <c r="BO20" s="112">
        <v>149414.94</v>
      </c>
      <c r="BP20" s="112">
        <v>236.6</v>
      </c>
      <c r="BQ20" s="112">
        <v>0</v>
      </c>
      <c r="BR20" s="112">
        <v>0</v>
      </c>
      <c r="BS20" s="112">
        <v>82886.009999999995</v>
      </c>
      <c r="BT20" s="112">
        <v>2912.74</v>
      </c>
      <c r="BU20" s="112">
        <v>2870</v>
      </c>
      <c r="BV20" s="112">
        <v>529753.29</v>
      </c>
      <c r="BW20" s="112">
        <v>605396</v>
      </c>
      <c r="BX20" s="112">
        <v>0</v>
      </c>
      <c r="BY20" s="213">
        <v>56585</v>
      </c>
      <c r="BZ20" s="112">
        <v>206863.97</v>
      </c>
      <c r="CA20" s="112">
        <v>376.57</v>
      </c>
      <c r="CB20" s="112">
        <v>0</v>
      </c>
      <c r="CC20" s="112">
        <v>188407</v>
      </c>
      <c r="CD20" s="112">
        <v>0</v>
      </c>
      <c r="CE20" s="112"/>
      <c r="CF20" s="112"/>
      <c r="CG20" s="15"/>
      <c r="CH20" s="15"/>
      <c r="CI20" s="15"/>
    </row>
    <row r="21" spans="1:87" ht="15.75" outlineLevel="1" x14ac:dyDescent="0.25">
      <c r="A21" s="9"/>
      <c r="B21" s="10">
        <v>13</v>
      </c>
      <c r="C21" s="12">
        <v>5045</v>
      </c>
      <c r="D21" s="199">
        <v>13</v>
      </c>
      <c r="E21" s="12" t="s">
        <v>19</v>
      </c>
      <c r="F21" s="101"/>
      <c r="G21" s="101">
        <f t="shared" si="0"/>
        <v>0</v>
      </c>
      <c r="H21" s="15"/>
      <c r="I21" s="96"/>
      <c r="J21" s="94"/>
      <c r="K21" s="94"/>
      <c r="L21" s="94"/>
      <c r="M21" s="94"/>
      <c r="N21" s="94"/>
      <c r="O21" s="94"/>
      <c r="P21" s="111">
        <v>19</v>
      </c>
      <c r="Q21" s="111">
        <v>0</v>
      </c>
      <c r="R21" s="163">
        <v>1349252.5</v>
      </c>
      <c r="S21" s="163">
        <v>0</v>
      </c>
      <c r="T21" s="163">
        <v>0</v>
      </c>
      <c r="U21" s="163">
        <v>70912.289999999994</v>
      </c>
      <c r="V21" s="163">
        <v>0</v>
      </c>
      <c r="W21" s="163">
        <v>421209.41</v>
      </c>
      <c r="X21" s="163">
        <v>104181.04</v>
      </c>
      <c r="Y21" s="207">
        <v>0</v>
      </c>
      <c r="Z21" s="163">
        <v>0</v>
      </c>
      <c r="AA21" s="163">
        <v>755.24</v>
      </c>
      <c r="AB21" s="163">
        <v>0</v>
      </c>
      <c r="AC21" s="163">
        <v>0</v>
      </c>
      <c r="AD21" s="163">
        <v>120512.63</v>
      </c>
      <c r="AE21" s="163">
        <v>158660.76999999999</v>
      </c>
      <c r="AF21" s="163">
        <v>310288.46000000002</v>
      </c>
      <c r="AG21" s="163">
        <v>0</v>
      </c>
      <c r="AH21" s="163">
        <v>9695.43</v>
      </c>
      <c r="AI21" s="163">
        <v>16206.53</v>
      </c>
      <c r="AJ21" s="163">
        <v>212.97</v>
      </c>
      <c r="AK21" s="163">
        <v>1941.5</v>
      </c>
      <c r="AL21" s="163">
        <v>11664.87</v>
      </c>
      <c r="AM21" s="112">
        <v>65336.43</v>
      </c>
      <c r="AN21" s="112">
        <v>9274.5</v>
      </c>
      <c r="AO21" s="112">
        <v>29461.34</v>
      </c>
      <c r="AP21" s="112">
        <v>38.97</v>
      </c>
      <c r="AQ21" s="112">
        <v>0</v>
      </c>
      <c r="AR21" s="112">
        <v>0</v>
      </c>
      <c r="AS21" s="112">
        <v>0</v>
      </c>
      <c r="AT21" s="112">
        <v>2807145.26</v>
      </c>
      <c r="AU21" s="112">
        <v>57094.96</v>
      </c>
      <c r="AV21" s="112">
        <v>7500</v>
      </c>
      <c r="AW21" s="112">
        <v>32033</v>
      </c>
      <c r="AX21" s="112">
        <v>346299.63</v>
      </c>
      <c r="AY21" s="112">
        <v>2653.63</v>
      </c>
      <c r="AZ21" s="112">
        <v>0</v>
      </c>
      <c r="BA21" s="112">
        <v>56161.4</v>
      </c>
      <c r="BB21" s="112">
        <v>0</v>
      </c>
      <c r="BC21" s="112">
        <v>374445</v>
      </c>
      <c r="BD21" s="112">
        <v>48084.83</v>
      </c>
      <c r="BE21" s="112">
        <v>386096.12</v>
      </c>
      <c r="BF21" s="112">
        <v>9911.6200000000008</v>
      </c>
      <c r="BG21" s="112">
        <v>33357.01</v>
      </c>
      <c r="BH21" s="112">
        <v>0</v>
      </c>
      <c r="BI21" s="112">
        <v>14040.7</v>
      </c>
      <c r="BJ21" s="112">
        <v>1376.07</v>
      </c>
      <c r="BK21" s="112">
        <v>0</v>
      </c>
      <c r="BL21" s="112">
        <v>1101.3</v>
      </c>
      <c r="BM21" s="112">
        <v>0</v>
      </c>
      <c r="BN21" s="112">
        <v>31081.5</v>
      </c>
      <c r="BO21" s="112">
        <v>21744.639999999999</v>
      </c>
      <c r="BP21" s="112">
        <v>49</v>
      </c>
      <c r="BQ21" s="112">
        <v>0</v>
      </c>
      <c r="BR21" s="112">
        <v>0</v>
      </c>
      <c r="BS21" s="112">
        <v>29099.98</v>
      </c>
      <c r="BT21" s="112">
        <v>2818.92</v>
      </c>
      <c r="BU21" s="112">
        <v>4810.2</v>
      </c>
      <c r="BV21" s="112">
        <v>2470332.0699999998</v>
      </c>
      <c r="BW21" s="112">
        <v>604387</v>
      </c>
      <c r="BX21" s="112">
        <v>0</v>
      </c>
      <c r="BY21" s="213">
        <v>21362</v>
      </c>
      <c r="BZ21" s="112">
        <v>406.71</v>
      </c>
      <c r="CA21" s="112">
        <v>5292.79</v>
      </c>
      <c r="CB21" s="112">
        <v>0</v>
      </c>
      <c r="CC21" s="112">
        <v>0</v>
      </c>
      <c r="CD21" s="112">
        <v>797602.65</v>
      </c>
      <c r="CE21" s="112"/>
      <c r="CF21" s="112"/>
      <c r="CG21" s="15"/>
      <c r="CH21" s="15"/>
      <c r="CI21" s="15"/>
    </row>
    <row r="22" spans="1:87" outlineLevel="1" x14ac:dyDescent="0.2">
      <c r="A22" s="9"/>
      <c r="B22" s="10">
        <v>14</v>
      </c>
      <c r="C22" s="12">
        <v>5055</v>
      </c>
      <c r="D22" s="199">
        <v>14</v>
      </c>
      <c r="E22" s="12" t="s">
        <v>20</v>
      </c>
      <c r="F22" s="101"/>
      <c r="G22" s="101">
        <f t="shared" si="0"/>
        <v>0</v>
      </c>
      <c r="H22" s="15"/>
      <c r="I22" s="94"/>
      <c r="J22" s="94"/>
      <c r="K22" s="94"/>
      <c r="L22" s="94"/>
      <c r="M22" s="94"/>
      <c r="N22" s="94"/>
      <c r="O22" s="94"/>
      <c r="P22" s="111">
        <v>20</v>
      </c>
      <c r="Q22" s="111">
        <v>0</v>
      </c>
      <c r="R22" s="163">
        <v>230916.72</v>
      </c>
      <c r="S22" s="163">
        <v>0</v>
      </c>
      <c r="T22" s="163">
        <v>0</v>
      </c>
      <c r="U22" s="163">
        <v>20.47</v>
      </c>
      <c r="V22" s="163">
        <v>0</v>
      </c>
      <c r="W22" s="163">
        <v>9622.44</v>
      </c>
      <c r="X22" s="163">
        <v>1398.76</v>
      </c>
      <c r="Y22" s="207">
        <v>525.77</v>
      </c>
      <c r="Z22" s="163">
        <v>0</v>
      </c>
      <c r="AA22" s="163">
        <v>1008.16</v>
      </c>
      <c r="AB22" s="163">
        <v>0</v>
      </c>
      <c r="AC22" s="163">
        <v>10981.54</v>
      </c>
      <c r="AD22" s="163">
        <v>60501.38</v>
      </c>
      <c r="AE22" s="163">
        <v>3199.06</v>
      </c>
      <c r="AF22" s="163">
        <v>242432.47</v>
      </c>
      <c r="AG22" s="163">
        <v>0</v>
      </c>
      <c r="AH22" s="163">
        <v>2187.69</v>
      </c>
      <c r="AI22" s="163">
        <v>27812.3</v>
      </c>
      <c r="AJ22" s="163">
        <v>9603.32</v>
      </c>
      <c r="AK22" s="163">
        <v>0</v>
      </c>
      <c r="AL22" s="163">
        <v>76126.45</v>
      </c>
      <c r="AM22" s="112">
        <v>909.36</v>
      </c>
      <c r="AN22" s="112">
        <v>0</v>
      </c>
      <c r="AO22" s="112">
        <v>0</v>
      </c>
      <c r="AP22" s="112">
        <v>7017.2</v>
      </c>
      <c r="AQ22" s="112">
        <v>0</v>
      </c>
      <c r="AR22" s="112">
        <v>1127.56</v>
      </c>
      <c r="AS22" s="112">
        <v>0</v>
      </c>
      <c r="AT22" s="112">
        <v>112173.47</v>
      </c>
      <c r="AU22" s="112">
        <v>0</v>
      </c>
      <c r="AV22" s="112">
        <v>3526</v>
      </c>
      <c r="AW22" s="112">
        <v>2510</v>
      </c>
      <c r="AX22" s="112">
        <v>0</v>
      </c>
      <c r="AY22" s="112">
        <v>0</v>
      </c>
      <c r="AZ22" s="112">
        <v>0</v>
      </c>
      <c r="BA22" s="112">
        <v>316079.52</v>
      </c>
      <c r="BB22" s="112">
        <v>0</v>
      </c>
      <c r="BC22" s="112">
        <v>3277</v>
      </c>
      <c r="BD22" s="112">
        <v>478.61</v>
      </c>
      <c r="BE22" s="112">
        <v>0</v>
      </c>
      <c r="BF22" s="112">
        <v>0</v>
      </c>
      <c r="BG22" s="112">
        <v>0</v>
      </c>
      <c r="BH22" s="112">
        <v>1282.68</v>
      </c>
      <c r="BI22" s="112">
        <v>132563.15</v>
      </c>
      <c r="BJ22" s="112">
        <v>553.27</v>
      </c>
      <c r="BK22" s="112">
        <v>0</v>
      </c>
      <c r="BL22" s="112">
        <v>0</v>
      </c>
      <c r="BM22" s="112">
        <v>0</v>
      </c>
      <c r="BN22" s="112">
        <v>5776.66</v>
      </c>
      <c r="BO22" s="112">
        <v>11598.74</v>
      </c>
      <c r="BP22" s="112">
        <v>0</v>
      </c>
      <c r="BQ22" s="112">
        <v>0</v>
      </c>
      <c r="BR22" s="112">
        <v>0</v>
      </c>
      <c r="BS22" s="112">
        <v>3854.87</v>
      </c>
      <c r="BT22" s="112">
        <v>128748.65</v>
      </c>
      <c r="BU22" s="112">
        <v>9885.11</v>
      </c>
      <c r="BV22" s="112">
        <v>1027.17</v>
      </c>
      <c r="BW22" s="112">
        <v>173020</v>
      </c>
      <c r="BX22" s="112">
        <v>0</v>
      </c>
      <c r="BY22" s="213">
        <v>1084</v>
      </c>
      <c r="BZ22" s="112">
        <v>618.30999999999995</v>
      </c>
      <c r="CA22" s="112">
        <v>1990.09</v>
      </c>
      <c r="CB22" s="112">
        <v>0</v>
      </c>
      <c r="CC22" s="112">
        <v>0</v>
      </c>
      <c r="CD22" s="112">
        <v>12881.33</v>
      </c>
      <c r="CE22" s="112"/>
      <c r="CF22" s="112"/>
      <c r="CG22" s="15"/>
      <c r="CH22" s="15"/>
      <c r="CI22" s="15"/>
    </row>
    <row r="23" spans="1:87" outlineLevel="1" x14ac:dyDescent="0.2">
      <c r="A23" s="9"/>
      <c r="B23" s="10">
        <v>15</v>
      </c>
      <c r="C23" s="12">
        <v>5065</v>
      </c>
      <c r="D23" s="199">
        <v>15</v>
      </c>
      <c r="E23" s="12" t="s">
        <v>21</v>
      </c>
      <c r="F23" s="101"/>
      <c r="G23" s="101">
        <f t="shared" si="0"/>
        <v>345813.97</v>
      </c>
      <c r="H23" s="15"/>
      <c r="I23" s="94"/>
      <c r="J23" s="94"/>
      <c r="K23" s="94"/>
      <c r="L23" s="94"/>
      <c r="M23" s="94"/>
      <c r="N23" s="94"/>
      <c r="O23" s="94"/>
      <c r="P23" s="111">
        <v>21</v>
      </c>
      <c r="Q23" s="111">
        <v>0</v>
      </c>
      <c r="R23" s="163">
        <v>7322884.21</v>
      </c>
      <c r="S23" s="163">
        <v>345813.97</v>
      </c>
      <c r="T23" s="163">
        <v>16788.38</v>
      </c>
      <c r="U23" s="163">
        <v>470216.39</v>
      </c>
      <c r="V23" s="163">
        <v>279306.90000000002</v>
      </c>
      <c r="W23" s="163">
        <v>167000.57999999999</v>
      </c>
      <c r="X23" s="163">
        <v>348418.38</v>
      </c>
      <c r="Y23" s="207">
        <v>81009.119999999995</v>
      </c>
      <c r="Z23" s="163">
        <v>7009.77</v>
      </c>
      <c r="AA23" s="163">
        <v>3400.36</v>
      </c>
      <c r="AB23" s="163">
        <v>1555</v>
      </c>
      <c r="AC23" s="163">
        <v>16060</v>
      </c>
      <c r="AD23" s="163">
        <v>946841.09</v>
      </c>
      <c r="AE23" s="163">
        <v>62214.27</v>
      </c>
      <c r="AF23" s="163">
        <v>651910.63</v>
      </c>
      <c r="AG23" s="163">
        <v>0</v>
      </c>
      <c r="AH23" s="163">
        <v>2160.25</v>
      </c>
      <c r="AI23" s="163">
        <v>241167.04</v>
      </c>
      <c r="AJ23" s="163">
        <v>343672.27</v>
      </c>
      <c r="AK23" s="163">
        <v>16103.19</v>
      </c>
      <c r="AL23" s="163">
        <v>789018.2</v>
      </c>
      <c r="AM23" s="112">
        <v>193222.9</v>
      </c>
      <c r="AN23" s="112">
        <v>252912.12</v>
      </c>
      <c r="AO23" s="112">
        <v>123536.25</v>
      </c>
      <c r="AP23" s="112">
        <v>3849.28</v>
      </c>
      <c r="AQ23" s="112">
        <v>0</v>
      </c>
      <c r="AR23" s="112">
        <v>10601.59</v>
      </c>
      <c r="AS23" s="112">
        <v>12654814.16</v>
      </c>
      <c r="AT23" s="112">
        <v>572913.30000000005</v>
      </c>
      <c r="AU23" s="112">
        <v>255621.38</v>
      </c>
      <c r="AV23" s="112">
        <v>0</v>
      </c>
      <c r="AW23" s="112">
        <v>339886</v>
      </c>
      <c r="AX23" s="112">
        <v>739497.94</v>
      </c>
      <c r="AY23" s="112">
        <v>0</v>
      </c>
      <c r="AZ23" s="112">
        <v>94941.55</v>
      </c>
      <c r="BA23" s="112">
        <v>1001977.55</v>
      </c>
      <c r="BB23" s="112">
        <v>105196.08</v>
      </c>
      <c r="BC23" s="112">
        <v>334074</v>
      </c>
      <c r="BD23" s="112">
        <v>133678.98000000001</v>
      </c>
      <c r="BE23" s="112">
        <v>441267.79</v>
      </c>
      <c r="BF23" s="112">
        <v>25495.21</v>
      </c>
      <c r="BG23" s="112">
        <v>299280.65999999997</v>
      </c>
      <c r="BH23" s="112">
        <v>22491.9</v>
      </c>
      <c r="BI23" s="112">
        <v>583524.35</v>
      </c>
      <c r="BJ23" s="112">
        <v>66979.429999999993</v>
      </c>
      <c r="BK23" s="112">
        <v>0</v>
      </c>
      <c r="BL23" s="112">
        <v>308908.26</v>
      </c>
      <c r="BM23" s="112">
        <v>110725.75</v>
      </c>
      <c r="BN23" s="112">
        <v>97065.62</v>
      </c>
      <c r="BO23" s="112">
        <v>340181.32</v>
      </c>
      <c r="BP23" s="112">
        <v>12186.17</v>
      </c>
      <c r="BQ23" s="112">
        <v>3329.39</v>
      </c>
      <c r="BR23" s="112">
        <v>2139.29</v>
      </c>
      <c r="BS23" s="112">
        <v>1382.12</v>
      </c>
      <c r="BT23" s="112">
        <v>136232.38</v>
      </c>
      <c r="BU23" s="112">
        <v>78123.460000000006</v>
      </c>
      <c r="BV23" s="112">
        <v>617716.30000000005</v>
      </c>
      <c r="BW23" s="112">
        <v>283789</v>
      </c>
      <c r="BX23" s="112">
        <v>0</v>
      </c>
      <c r="BY23" s="213">
        <v>327397</v>
      </c>
      <c r="BZ23" s="112">
        <v>284306.51</v>
      </c>
      <c r="CA23" s="112">
        <v>74081.350000000006</v>
      </c>
      <c r="CB23" s="112">
        <v>18969</v>
      </c>
      <c r="CC23" s="112">
        <v>107078</v>
      </c>
      <c r="CD23" s="112">
        <v>511935.99</v>
      </c>
      <c r="CE23" s="112"/>
      <c r="CF23" s="112"/>
      <c r="CG23" s="15"/>
      <c r="CH23" s="15"/>
      <c r="CI23" s="15"/>
    </row>
    <row r="24" spans="1:87" outlineLevel="1" x14ac:dyDescent="0.2">
      <c r="A24" s="9"/>
      <c r="B24" s="10">
        <v>16</v>
      </c>
      <c r="C24" s="12">
        <v>5070</v>
      </c>
      <c r="D24" s="199">
        <v>16</v>
      </c>
      <c r="E24" s="12" t="s">
        <v>22</v>
      </c>
      <c r="F24" s="101"/>
      <c r="G24" s="101">
        <f t="shared" si="0"/>
        <v>105597.96</v>
      </c>
      <c r="H24" s="15"/>
      <c r="I24" s="15"/>
      <c r="J24" s="15"/>
      <c r="K24" s="15"/>
      <c r="L24" s="15"/>
      <c r="M24" s="15"/>
      <c r="N24" s="15"/>
      <c r="O24" s="94"/>
      <c r="P24" s="111">
        <v>22</v>
      </c>
      <c r="Q24" s="111">
        <v>0</v>
      </c>
      <c r="R24" s="163">
        <v>4123170.69</v>
      </c>
      <c r="S24" s="163">
        <v>105597.96</v>
      </c>
      <c r="T24" s="163">
        <v>0</v>
      </c>
      <c r="U24" s="163">
        <v>322263</v>
      </c>
      <c r="V24" s="163">
        <v>0</v>
      </c>
      <c r="W24" s="163">
        <v>268541.67</v>
      </c>
      <c r="X24" s="163">
        <v>1173.8900000000001</v>
      </c>
      <c r="Y24" s="207">
        <v>0</v>
      </c>
      <c r="Z24" s="163">
        <v>0</v>
      </c>
      <c r="AA24" s="163">
        <v>0</v>
      </c>
      <c r="AB24" s="163">
        <v>0</v>
      </c>
      <c r="AC24" s="163">
        <v>0</v>
      </c>
      <c r="AD24" s="163">
        <v>1987.06</v>
      </c>
      <c r="AE24" s="163">
        <v>2289.33</v>
      </c>
      <c r="AF24" s="163">
        <v>13868.53</v>
      </c>
      <c r="AG24" s="163">
        <v>0</v>
      </c>
      <c r="AH24" s="163">
        <v>26419.759999999998</v>
      </c>
      <c r="AI24" s="163">
        <v>368541.35</v>
      </c>
      <c r="AJ24" s="163">
        <v>179092.48000000001</v>
      </c>
      <c r="AK24" s="163">
        <v>53641.64</v>
      </c>
      <c r="AL24" s="163">
        <v>548478.77</v>
      </c>
      <c r="AM24" s="112">
        <v>38100.31</v>
      </c>
      <c r="AN24" s="112">
        <v>0</v>
      </c>
      <c r="AO24" s="112">
        <v>0</v>
      </c>
      <c r="AP24" s="112">
        <v>25613.91</v>
      </c>
      <c r="AQ24" s="112">
        <v>0</v>
      </c>
      <c r="AR24" s="112">
        <v>0</v>
      </c>
      <c r="AS24" s="112">
        <v>22150281.760000002</v>
      </c>
      <c r="AT24" s="112">
        <v>262578.75</v>
      </c>
      <c r="AU24" s="112">
        <v>46197.64</v>
      </c>
      <c r="AV24" s="112">
        <v>6048</v>
      </c>
      <c r="AW24" s="112">
        <v>185927</v>
      </c>
      <c r="AX24" s="112">
        <v>5979.06</v>
      </c>
      <c r="AY24" s="112">
        <v>66327.350000000006</v>
      </c>
      <c r="AZ24" s="112">
        <v>0</v>
      </c>
      <c r="BA24" s="112">
        <v>0</v>
      </c>
      <c r="BB24" s="112">
        <v>35798.660000000003</v>
      </c>
      <c r="BC24" s="112">
        <v>318796</v>
      </c>
      <c r="BD24" s="112">
        <v>91516.1</v>
      </c>
      <c r="BE24" s="112">
        <v>100855.26</v>
      </c>
      <c r="BF24" s="112">
        <v>32998.39</v>
      </c>
      <c r="BG24" s="112">
        <v>0</v>
      </c>
      <c r="BH24" s="112">
        <v>151422.81</v>
      </c>
      <c r="BI24" s="112">
        <v>1045245.95</v>
      </c>
      <c r="BJ24" s="112">
        <v>10784.98</v>
      </c>
      <c r="BK24" s="112">
        <v>0</v>
      </c>
      <c r="BL24" s="112">
        <v>0</v>
      </c>
      <c r="BM24" s="112">
        <v>89329.72</v>
      </c>
      <c r="BN24" s="112">
        <v>0</v>
      </c>
      <c r="BO24" s="112">
        <v>161792.65</v>
      </c>
      <c r="BP24" s="112">
        <v>23729.85</v>
      </c>
      <c r="BQ24" s="112">
        <v>30095.87</v>
      </c>
      <c r="BR24" s="112">
        <v>0</v>
      </c>
      <c r="BS24" s="112">
        <v>6661.22</v>
      </c>
      <c r="BT24" s="112">
        <v>4498.29</v>
      </c>
      <c r="BU24" s="112">
        <v>4914</v>
      </c>
      <c r="BV24" s="112">
        <v>1345681.86</v>
      </c>
      <c r="BW24" s="112">
        <v>98200</v>
      </c>
      <c r="BX24" s="112">
        <v>62352.77</v>
      </c>
      <c r="BY24" s="213">
        <v>0</v>
      </c>
      <c r="BZ24" s="112">
        <v>0</v>
      </c>
      <c r="CA24" s="112">
        <v>52690.59</v>
      </c>
      <c r="CB24" s="112">
        <v>0</v>
      </c>
      <c r="CC24" s="112">
        <v>0</v>
      </c>
      <c r="CD24" s="112">
        <v>0</v>
      </c>
      <c r="CE24" s="112"/>
      <c r="CF24" s="112"/>
      <c r="CG24" s="15"/>
      <c r="CH24" s="15"/>
      <c r="CI24" s="15"/>
    </row>
    <row r="25" spans="1:87" outlineLevel="1" x14ac:dyDescent="0.2">
      <c r="A25" s="9"/>
      <c r="B25" s="10">
        <v>17</v>
      </c>
      <c r="C25" s="12">
        <v>5075</v>
      </c>
      <c r="D25" s="199">
        <v>17</v>
      </c>
      <c r="E25" s="12" t="s">
        <v>23</v>
      </c>
      <c r="F25" s="101"/>
      <c r="G25" s="101">
        <f t="shared" si="0"/>
        <v>17458.400000000001</v>
      </c>
      <c r="H25" s="15"/>
      <c r="I25" s="15"/>
      <c r="J25" s="15"/>
      <c r="K25" s="15"/>
      <c r="L25" s="15"/>
      <c r="M25" s="15"/>
      <c r="N25" s="15"/>
      <c r="O25" s="94"/>
      <c r="P25" s="111">
        <v>23</v>
      </c>
      <c r="Q25" s="111">
        <v>0</v>
      </c>
      <c r="R25" s="163">
        <v>2490102.21</v>
      </c>
      <c r="S25" s="163">
        <v>17458.400000000001</v>
      </c>
      <c r="T25" s="163">
        <v>0</v>
      </c>
      <c r="U25" s="163">
        <v>0</v>
      </c>
      <c r="V25" s="163">
        <v>0</v>
      </c>
      <c r="W25" s="163">
        <v>82943.63</v>
      </c>
      <c r="X25" s="163">
        <v>12923</v>
      </c>
      <c r="Y25" s="207">
        <v>0</v>
      </c>
      <c r="Z25" s="163">
        <v>0</v>
      </c>
      <c r="AA25" s="163">
        <v>0</v>
      </c>
      <c r="AB25" s="163">
        <v>19444.62</v>
      </c>
      <c r="AC25" s="163">
        <v>0</v>
      </c>
      <c r="AD25" s="163">
        <v>790.7</v>
      </c>
      <c r="AE25" s="163">
        <v>2266.8200000000002</v>
      </c>
      <c r="AF25" s="163">
        <v>4247.68</v>
      </c>
      <c r="AG25" s="163">
        <v>0</v>
      </c>
      <c r="AH25" s="163">
        <v>1589.49</v>
      </c>
      <c r="AI25" s="163">
        <v>3415</v>
      </c>
      <c r="AJ25" s="163">
        <v>7572.33</v>
      </c>
      <c r="AK25" s="163">
        <v>5924.93</v>
      </c>
      <c r="AL25" s="163">
        <v>0</v>
      </c>
      <c r="AM25" s="112">
        <v>10807.2</v>
      </c>
      <c r="AN25" s="112">
        <v>0</v>
      </c>
      <c r="AO25" s="112">
        <v>0</v>
      </c>
      <c r="AP25" s="112">
        <v>168.6</v>
      </c>
      <c r="AQ25" s="112">
        <v>0</v>
      </c>
      <c r="AR25" s="112">
        <v>0</v>
      </c>
      <c r="AS25" s="112">
        <v>3401610.94</v>
      </c>
      <c r="AT25" s="112">
        <v>16034.21</v>
      </c>
      <c r="AU25" s="112">
        <v>71707.33</v>
      </c>
      <c r="AV25" s="112">
        <v>5351</v>
      </c>
      <c r="AW25" s="112">
        <v>15801</v>
      </c>
      <c r="AX25" s="112">
        <v>9700.1299999999992</v>
      </c>
      <c r="AY25" s="112">
        <v>0</v>
      </c>
      <c r="AZ25" s="112">
        <v>0</v>
      </c>
      <c r="BA25" s="112">
        <v>0</v>
      </c>
      <c r="BB25" s="112">
        <v>354.92</v>
      </c>
      <c r="BC25" s="112">
        <v>-16602</v>
      </c>
      <c r="BD25" s="112">
        <v>10620.53</v>
      </c>
      <c r="BE25" s="112">
        <v>0</v>
      </c>
      <c r="BF25" s="112">
        <v>100373.28</v>
      </c>
      <c r="BG25" s="112">
        <v>0</v>
      </c>
      <c r="BH25" s="112">
        <v>65746.91</v>
      </c>
      <c r="BI25" s="112">
        <v>162796.10999999999</v>
      </c>
      <c r="BJ25" s="112">
        <v>107863.2</v>
      </c>
      <c r="BK25" s="112">
        <v>0</v>
      </c>
      <c r="BL25" s="112">
        <v>0</v>
      </c>
      <c r="BM25" s="112">
        <v>0</v>
      </c>
      <c r="BN25" s="112">
        <v>0</v>
      </c>
      <c r="BO25" s="112">
        <v>46642.76</v>
      </c>
      <c r="BP25" s="112">
        <v>5105.84</v>
      </c>
      <c r="BQ25" s="112">
        <v>0</v>
      </c>
      <c r="BR25" s="112">
        <v>0</v>
      </c>
      <c r="BS25" s="112">
        <v>687.66</v>
      </c>
      <c r="BT25" s="112">
        <v>15128.85</v>
      </c>
      <c r="BU25" s="112">
        <v>35971.07</v>
      </c>
      <c r="BV25" s="112">
        <v>797487.04</v>
      </c>
      <c r="BW25" s="112">
        <v>2876</v>
      </c>
      <c r="BX25" s="112">
        <v>299.16000000000003</v>
      </c>
      <c r="BY25" s="213">
        <v>0</v>
      </c>
      <c r="BZ25" s="112">
        <v>0</v>
      </c>
      <c r="CA25" s="112">
        <v>14782.03</v>
      </c>
      <c r="CB25" s="112">
        <v>0</v>
      </c>
      <c r="CC25" s="112">
        <v>0</v>
      </c>
      <c r="CD25" s="112">
        <v>362286.76</v>
      </c>
      <c r="CE25" s="112"/>
      <c r="CF25" s="112"/>
      <c r="CG25" s="15"/>
      <c r="CH25" s="15"/>
      <c r="CI25" s="15"/>
    </row>
    <row r="26" spans="1:87" outlineLevel="1" x14ac:dyDescent="0.2">
      <c r="A26" s="9"/>
      <c r="B26" s="10">
        <v>18</v>
      </c>
      <c r="C26" s="12">
        <v>5085</v>
      </c>
      <c r="D26" s="199">
        <v>18</v>
      </c>
      <c r="E26" s="12" t="s">
        <v>24</v>
      </c>
      <c r="F26" s="101"/>
      <c r="G26" s="101">
        <f t="shared" si="0"/>
        <v>303967.52</v>
      </c>
      <c r="H26" s="15"/>
      <c r="I26" s="15"/>
      <c r="J26" s="15"/>
      <c r="K26" s="15"/>
      <c r="L26" s="15"/>
      <c r="M26" s="15"/>
      <c r="N26" s="15"/>
      <c r="O26" s="94"/>
      <c r="P26" s="111">
        <v>24</v>
      </c>
      <c r="Q26" s="111">
        <v>0</v>
      </c>
      <c r="R26" s="163">
        <v>9708107.3499999996</v>
      </c>
      <c r="S26" s="163">
        <v>303967.52</v>
      </c>
      <c r="T26" s="163">
        <v>8274.34</v>
      </c>
      <c r="U26" s="163">
        <v>452517.56</v>
      </c>
      <c r="V26" s="163">
        <v>162030.32</v>
      </c>
      <c r="W26" s="163">
        <v>0</v>
      </c>
      <c r="X26" s="163">
        <v>384643.62</v>
      </c>
      <c r="Y26" s="207">
        <v>77625.17</v>
      </c>
      <c r="Z26" s="163">
        <v>0</v>
      </c>
      <c r="AA26" s="163">
        <v>234374.1</v>
      </c>
      <c r="AB26" s="163">
        <v>7472.9</v>
      </c>
      <c r="AC26" s="163">
        <v>0</v>
      </c>
      <c r="AD26" s="163">
        <v>0</v>
      </c>
      <c r="AE26" s="163">
        <v>0</v>
      </c>
      <c r="AF26" s="163">
        <v>57902.86</v>
      </c>
      <c r="AG26" s="163">
        <v>161242.73000000001</v>
      </c>
      <c r="AH26" s="163">
        <v>10079.84</v>
      </c>
      <c r="AI26" s="163">
        <v>61592.95</v>
      </c>
      <c r="AJ26" s="163">
        <v>6646.19</v>
      </c>
      <c r="AK26" s="163">
        <v>142871.59</v>
      </c>
      <c r="AL26" s="163">
        <v>897740.87</v>
      </c>
      <c r="AM26" s="112">
        <v>57141.99</v>
      </c>
      <c r="AN26" s="112">
        <v>1684589.33</v>
      </c>
      <c r="AO26" s="112">
        <v>0</v>
      </c>
      <c r="AP26" s="112">
        <v>51681.62</v>
      </c>
      <c r="AQ26" s="112">
        <v>0</v>
      </c>
      <c r="AR26" s="112">
        <v>0</v>
      </c>
      <c r="AS26" s="112">
        <v>14078239.52</v>
      </c>
      <c r="AT26" s="112">
        <v>8792984.5600000005</v>
      </c>
      <c r="AU26" s="112">
        <v>517966.1</v>
      </c>
      <c r="AV26" s="112">
        <v>38591</v>
      </c>
      <c r="AW26" s="112">
        <v>58248</v>
      </c>
      <c r="AX26" s="112">
        <v>0</v>
      </c>
      <c r="AY26" s="112">
        <v>11122.94</v>
      </c>
      <c r="AZ26" s="112">
        <v>141487.65</v>
      </c>
      <c r="BA26" s="112">
        <v>3051784.61</v>
      </c>
      <c r="BB26" s="112">
        <v>208356.68</v>
      </c>
      <c r="BC26" s="112">
        <v>975817</v>
      </c>
      <c r="BD26" s="112">
        <v>431089.68</v>
      </c>
      <c r="BE26" s="112">
        <v>2086266.99</v>
      </c>
      <c r="BF26" s="112">
        <v>145614.44</v>
      </c>
      <c r="BG26" s="112">
        <v>-130561.45</v>
      </c>
      <c r="BH26" s="112">
        <v>232421.94</v>
      </c>
      <c r="BI26" s="112">
        <v>328391.84999999998</v>
      </c>
      <c r="BJ26" s="112">
        <v>203955.21</v>
      </c>
      <c r="BK26" s="112">
        <v>0</v>
      </c>
      <c r="BL26" s="112">
        <v>265310.40999999997</v>
      </c>
      <c r="BM26" s="112">
        <v>81354.83</v>
      </c>
      <c r="BN26" s="112">
        <v>145597.74</v>
      </c>
      <c r="BO26" s="112">
        <v>424568.29</v>
      </c>
      <c r="BP26" s="112">
        <v>95811.21</v>
      </c>
      <c r="BQ26" s="112">
        <v>124520.02</v>
      </c>
      <c r="BR26" s="112">
        <v>38652.559999999998</v>
      </c>
      <c r="BS26" s="112">
        <v>283553.15999999997</v>
      </c>
      <c r="BT26" s="112">
        <v>0</v>
      </c>
      <c r="BU26" s="112">
        <v>336825.23</v>
      </c>
      <c r="BV26" s="112">
        <v>6414401.3499999996</v>
      </c>
      <c r="BW26" s="112">
        <v>492410</v>
      </c>
      <c r="BX26" s="112">
        <v>0</v>
      </c>
      <c r="BY26" s="213">
        <v>1868057</v>
      </c>
      <c r="BZ26" s="112">
        <v>96678.399999999994</v>
      </c>
      <c r="CA26" s="112">
        <v>69898.149999999994</v>
      </c>
      <c r="CB26" s="112">
        <v>6419</v>
      </c>
      <c r="CC26" s="112">
        <v>0</v>
      </c>
      <c r="CD26" s="112">
        <v>961634.33</v>
      </c>
      <c r="CE26" s="112"/>
      <c r="CF26" s="112"/>
      <c r="CG26" s="15"/>
      <c r="CH26" s="15"/>
      <c r="CI26" s="15"/>
    </row>
    <row r="27" spans="1:87" outlineLevel="1" x14ac:dyDescent="0.2">
      <c r="A27" s="9"/>
      <c r="B27" s="10">
        <v>19</v>
      </c>
      <c r="C27" s="12">
        <v>5090</v>
      </c>
      <c r="D27" s="199">
        <v>19</v>
      </c>
      <c r="E27" s="12" t="s">
        <v>25</v>
      </c>
      <c r="F27" s="101"/>
      <c r="G27" s="101">
        <f t="shared" si="0"/>
        <v>5675</v>
      </c>
      <c r="H27" s="15"/>
      <c r="I27" s="15"/>
      <c r="J27" s="15"/>
      <c r="K27" s="15"/>
      <c r="L27" s="15"/>
      <c r="M27" s="15"/>
      <c r="N27" s="15"/>
      <c r="O27" s="94"/>
      <c r="P27" s="111">
        <v>25</v>
      </c>
      <c r="Q27" s="111">
        <v>0</v>
      </c>
      <c r="R27" s="163">
        <v>0</v>
      </c>
      <c r="S27" s="163">
        <v>5675</v>
      </c>
      <c r="T27" s="163">
        <v>0</v>
      </c>
      <c r="U27" s="163">
        <v>0</v>
      </c>
      <c r="V27" s="163">
        <v>0</v>
      </c>
      <c r="W27" s="163">
        <v>0</v>
      </c>
      <c r="X27" s="163">
        <v>0</v>
      </c>
      <c r="Y27" s="207">
        <v>0</v>
      </c>
      <c r="Z27" s="163">
        <v>0</v>
      </c>
      <c r="AA27" s="163">
        <v>0</v>
      </c>
      <c r="AB27" s="163">
        <v>0</v>
      </c>
      <c r="AC27" s="163">
        <v>0</v>
      </c>
      <c r="AD27" s="163">
        <v>0</v>
      </c>
      <c r="AE27" s="163">
        <v>0</v>
      </c>
      <c r="AF27" s="163">
        <v>0</v>
      </c>
      <c r="AG27" s="163">
        <v>0</v>
      </c>
      <c r="AH27" s="163">
        <v>0</v>
      </c>
      <c r="AI27" s="163">
        <v>0</v>
      </c>
      <c r="AJ27" s="163">
        <v>0</v>
      </c>
      <c r="AK27" s="163">
        <v>0</v>
      </c>
      <c r="AL27" s="163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0</v>
      </c>
      <c r="AX27" s="112">
        <v>13895.41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12">
        <v>0</v>
      </c>
      <c r="BO27" s="112">
        <v>53.1</v>
      </c>
      <c r="BP27" s="112">
        <v>0</v>
      </c>
      <c r="BQ27" s="112">
        <v>28764</v>
      </c>
      <c r="BR27" s="112">
        <v>0</v>
      </c>
      <c r="BS27" s="112">
        <v>952.99</v>
      </c>
      <c r="BT27" s="112">
        <v>0</v>
      </c>
      <c r="BU27" s="112">
        <v>0</v>
      </c>
      <c r="BV27" s="112">
        <v>0</v>
      </c>
      <c r="BW27" s="112">
        <v>0</v>
      </c>
      <c r="BX27" s="112">
        <v>0</v>
      </c>
      <c r="BY27" s="213">
        <v>0</v>
      </c>
      <c r="BZ27" s="112">
        <v>0</v>
      </c>
      <c r="CA27" s="112">
        <v>0</v>
      </c>
      <c r="CB27" s="112">
        <v>0</v>
      </c>
      <c r="CC27" s="112">
        <v>0</v>
      </c>
      <c r="CD27" s="112">
        <v>0</v>
      </c>
      <c r="CE27" s="112"/>
      <c r="CF27" s="112"/>
      <c r="CG27" s="15"/>
      <c r="CH27" s="15"/>
      <c r="CI27" s="15"/>
    </row>
    <row r="28" spans="1:87" outlineLevel="1" x14ac:dyDescent="0.2">
      <c r="A28" s="9"/>
      <c r="B28" s="10">
        <v>20</v>
      </c>
      <c r="C28" s="12">
        <v>5095</v>
      </c>
      <c r="D28" s="199">
        <v>20</v>
      </c>
      <c r="E28" s="12" t="s">
        <v>26</v>
      </c>
      <c r="F28" s="101"/>
      <c r="G28" s="101">
        <f t="shared" si="0"/>
        <v>51043.41</v>
      </c>
      <c r="H28" s="15"/>
      <c r="I28" s="15"/>
      <c r="J28" s="15"/>
      <c r="K28" s="15"/>
      <c r="L28" s="15"/>
      <c r="M28" s="15"/>
      <c r="N28" s="15"/>
      <c r="O28" s="94"/>
      <c r="P28" s="111">
        <v>26</v>
      </c>
      <c r="Q28" s="111">
        <v>0</v>
      </c>
      <c r="R28" s="163">
        <v>118578.17</v>
      </c>
      <c r="S28" s="163">
        <v>51043.41</v>
      </c>
      <c r="T28" s="163">
        <v>0</v>
      </c>
      <c r="U28" s="163">
        <v>14407.11</v>
      </c>
      <c r="V28" s="163">
        <v>0</v>
      </c>
      <c r="W28" s="163">
        <v>0</v>
      </c>
      <c r="X28" s="163">
        <v>35742.44</v>
      </c>
      <c r="Y28" s="207">
        <v>5420.73</v>
      </c>
      <c r="Z28" s="163">
        <v>2480.9699999999998</v>
      </c>
      <c r="AA28" s="163">
        <v>0</v>
      </c>
      <c r="AB28" s="163">
        <v>0</v>
      </c>
      <c r="AC28" s="163">
        <v>9113.1</v>
      </c>
      <c r="AD28" s="163">
        <v>51572.53</v>
      </c>
      <c r="AE28" s="163">
        <v>0</v>
      </c>
      <c r="AF28" s="163">
        <v>0</v>
      </c>
      <c r="AG28" s="163">
        <v>0</v>
      </c>
      <c r="AH28" s="163">
        <v>14556</v>
      </c>
      <c r="AI28" s="163">
        <v>0</v>
      </c>
      <c r="AJ28" s="163">
        <v>14261.64</v>
      </c>
      <c r="AK28" s="163">
        <v>0</v>
      </c>
      <c r="AL28" s="163">
        <v>87726.9</v>
      </c>
      <c r="AM28" s="112">
        <v>30269.279999999999</v>
      </c>
      <c r="AN28" s="112">
        <v>8983.2000000000007</v>
      </c>
      <c r="AO28" s="112">
        <v>0</v>
      </c>
      <c r="AP28" s="112">
        <v>9314.8799999999992</v>
      </c>
      <c r="AQ28" s="112">
        <v>4492.2299999999996</v>
      </c>
      <c r="AR28" s="112">
        <v>1467.54</v>
      </c>
      <c r="AS28" s="112">
        <v>0</v>
      </c>
      <c r="AT28" s="112">
        <v>0</v>
      </c>
      <c r="AU28" s="112">
        <v>13426.48</v>
      </c>
      <c r="AV28" s="112">
        <v>0</v>
      </c>
      <c r="AW28" s="112">
        <v>28984</v>
      </c>
      <c r="AX28" s="112">
        <v>21228</v>
      </c>
      <c r="AY28" s="112">
        <v>0</v>
      </c>
      <c r="AZ28" s="112">
        <v>45782.04</v>
      </c>
      <c r="BA28" s="112">
        <v>75487.990000000005</v>
      </c>
      <c r="BB28" s="112">
        <v>0</v>
      </c>
      <c r="BC28" s="112">
        <v>0</v>
      </c>
      <c r="BD28" s="112">
        <v>24596</v>
      </c>
      <c r="BE28" s="112">
        <v>0</v>
      </c>
      <c r="BF28" s="112">
        <v>16653.12</v>
      </c>
      <c r="BG28" s="112">
        <v>36823.599999999999</v>
      </c>
      <c r="BH28" s="112">
        <v>13106.28</v>
      </c>
      <c r="BI28" s="112">
        <v>26403.96</v>
      </c>
      <c r="BJ28" s="112">
        <v>0</v>
      </c>
      <c r="BK28" s="112">
        <v>0</v>
      </c>
      <c r="BL28" s="112">
        <v>0</v>
      </c>
      <c r="BM28" s="112">
        <v>0</v>
      </c>
      <c r="BN28" s="112">
        <v>0</v>
      </c>
      <c r="BO28" s="112">
        <v>2104.4699999999998</v>
      </c>
      <c r="BP28" s="112">
        <v>9375.15</v>
      </c>
      <c r="BQ28" s="112">
        <v>0</v>
      </c>
      <c r="BR28" s="112">
        <v>0</v>
      </c>
      <c r="BS28" s="112">
        <v>4437.18</v>
      </c>
      <c r="BT28" s="112">
        <v>0</v>
      </c>
      <c r="BU28" s="112">
        <v>5065.38</v>
      </c>
      <c r="BV28" s="112">
        <v>0</v>
      </c>
      <c r="BW28" s="112">
        <v>109754</v>
      </c>
      <c r="BX28" s="112">
        <v>0</v>
      </c>
      <c r="BY28" s="213">
        <v>0</v>
      </c>
      <c r="BZ28" s="112">
        <v>24817.82</v>
      </c>
      <c r="CA28" s="112">
        <v>0</v>
      </c>
      <c r="CB28" s="112">
        <v>0</v>
      </c>
      <c r="CC28" s="112">
        <v>23170</v>
      </c>
      <c r="CD28" s="112">
        <v>7064.72</v>
      </c>
      <c r="CE28" s="112"/>
      <c r="CF28" s="112"/>
      <c r="CG28" s="15"/>
      <c r="CH28" s="15"/>
      <c r="CI28" s="15"/>
    </row>
    <row r="29" spans="1:87" outlineLevel="1" x14ac:dyDescent="0.2">
      <c r="A29" s="9"/>
      <c r="B29" s="10">
        <v>21</v>
      </c>
      <c r="C29" s="12">
        <v>5096</v>
      </c>
      <c r="D29" s="199">
        <v>21</v>
      </c>
      <c r="E29" s="12" t="s">
        <v>27</v>
      </c>
      <c r="F29" s="101"/>
      <c r="G29" s="101">
        <f t="shared" si="0"/>
        <v>9697.2199999999993</v>
      </c>
      <c r="H29" s="15"/>
      <c r="I29" s="15"/>
      <c r="J29" s="15"/>
      <c r="K29" s="15"/>
      <c r="L29" s="15"/>
      <c r="M29" s="15"/>
      <c r="N29" s="15"/>
      <c r="O29" s="94"/>
      <c r="P29" s="111">
        <v>27</v>
      </c>
      <c r="Q29" s="111">
        <v>0</v>
      </c>
      <c r="R29" s="163">
        <v>392904.63</v>
      </c>
      <c r="S29" s="163">
        <v>9697.2199999999993</v>
      </c>
      <c r="T29" s="163">
        <v>50</v>
      </c>
      <c r="U29" s="163">
        <v>0</v>
      </c>
      <c r="V29" s="163">
        <v>560</v>
      </c>
      <c r="W29" s="163">
        <v>0</v>
      </c>
      <c r="X29" s="163">
        <v>0</v>
      </c>
      <c r="Y29" s="207">
        <v>0</v>
      </c>
      <c r="Z29" s="163">
        <v>0</v>
      </c>
      <c r="AA29" s="163">
        <v>172800</v>
      </c>
      <c r="AB29" s="163">
        <v>0</v>
      </c>
      <c r="AC29" s="163">
        <v>0</v>
      </c>
      <c r="AD29" s="163">
        <v>0</v>
      </c>
      <c r="AE29" s="163">
        <v>0</v>
      </c>
      <c r="AF29" s="163">
        <v>0</v>
      </c>
      <c r="AG29" s="163">
        <v>810</v>
      </c>
      <c r="AH29" s="163">
        <v>0</v>
      </c>
      <c r="AI29" s="163">
        <v>78886.11</v>
      </c>
      <c r="AJ29" s="163">
        <v>0</v>
      </c>
      <c r="AK29" s="163">
        <v>0</v>
      </c>
      <c r="AL29" s="163">
        <v>0</v>
      </c>
      <c r="AM29" s="112">
        <v>0</v>
      </c>
      <c r="AN29" s="112">
        <v>0</v>
      </c>
      <c r="AO29" s="112">
        <v>0</v>
      </c>
      <c r="AP29" s="112">
        <v>4100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0</v>
      </c>
      <c r="BJ29" s="112">
        <v>10857.92</v>
      </c>
      <c r="BK29" s="112">
        <v>0</v>
      </c>
      <c r="BL29" s="112">
        <v>0</v>
      </c>
      <c r="BM29" s="112">
        <v>0</v>
      </c>
      <c r="BN29" s="112">
        <v>0</v>
      </c>
      <c r="BO29" s="112">
        <v>108079.35</v>
      </c>
      <c r="BP29" s="112">
        <v>34086.82</v>
      </c>
      <c r="BQ29" s="112">
        <v>0</v>
      </c>
      <c r="BR29" s="112">
        <v>0</v>
      </c>
      <c r="BS29" s="112">
        <v>0</v>
      </c>
      <c r="BT29" s="112">
        <v>0</v>
      </c>
      <c r="BU29" s="112">
        <v>0</v>
      </c>
      <c r="BV29" s="112">
        <v>0</v>
      </c>
      <c r="BW29" s="112">
        <v>0</v>
      </c>
      <c r="BX29" s="112">
        <v>0</v>
      </c>
      <c r="BY29" s="213">
        <v>0</v>
      </c>
      <c r="BZ29" s="112">
        <v>0</v>
      </c>
      <c r="CA29" s="112">
        <v>0</v>
      </c>
      <c r="CB29" s="112">
        <v>0</v>
      </c>
      <c r="CC29" s="112">
        <v>0</v>
      </c>
      <c r="CD29" s="112">
        <v>0</v>
      </c>
      <c r="CE29" s="112"/>
      <c r="CF29" s="112"/>
      <c r="CG29" s="15"/>
      <c r="CH29" s="15"/>
      <c r="CI29" s="15"/>
    </row>
    <row r="30" spans="1:87" x14ac:dyDescent="0.2">
      <c r="A30" s="9"/>
      <c r="B30" s="10">
        <v>22</v>
      </c>
      <c r="C30" s="16"/>
      <c r="D30" s="199"/>
      <c r="E30" s="17" t="s">
        <v>28</v>
      </c>
      <c r="F30" s="102"/>
      <c r="G30" s="101">
        <f t="shared" si="0"/>
        <v>1361665.7399999998</v>
      </c>
      <c r="H30" s="15"/>
      <c r="I30" s="18"/>
      <c r="J30" s="18"/>
      <c r="K30" s="18"/>
      <c r="L30" s="18"/>
      <c r="M30" s="18"/>
      <c r="N30" s="18"/>
      <c r="O30" s="94"/>
      <c r="P30" s="111">
        <v>28</v>
      </c>
      <c r="Q30" s="111">
        <v>0</v>
      </c>
      <c r="R30" s="163">
        <v>62264574.81000001</v>
      </c>
      <c r="S30" s="163">
        <v>1361665.7399999998</v>
      </c>
      <c r="T30" s="163">
        <v>439592.7</v>
      </c>
      <c r="U30" s="163">
        <v>3935330.34</v>
      </c>
      <c r="V30" s="163">
        <v>1477784</v>
      </c>
      <c r="W30" s="163">
        <v>3976849.77</v>
      </c>
      <c r="X30" s="163">
        <v>1773093.1599999997</v>
      </c>
      <c r="Y30" s="207">
        <v>349249.60999999993</v>
      </c>
      <c r="Z30" s="163">
        <v>237909.06</v>
      </c>
      <c r="AA30" s="163">
        <v>886046.33</v>
      </c>
      <c r="AB30" s="163">
        <v>34256.519999999997</v>
      </c>
      <c r="AC30" s="163">
        <v>284583.83999999997</v>
      </c>
      <c r="AD30" s="163">
        <v>3204993.38</v>
      </c>
      <c r="AE30" s="163">
        <v>800621.6</v>
      </c>
      <c r="AF30" s="163">
        <v>7269858.8700000001</v>
      </c>
      <c r="AG30" s="163">
        <v>405969.15</v>
      </c>
      <c r="AH30" s="163">
        <v>300621.66000000003</v>
      </c>
      <c r="AI30" s="163">
        <v>1109771.29</v>
      </c>
      <c r="AJ30" s="163">
        <v>915159.94999999984</v>
      </c>
      <c r="AK30" s="163">
        <v>451143.54000000004</v>
      </c>
      <c r="AL30" s="163">
        <v>6708247.4100000011</v>
      </c>
      <c r="AM30" s="112">
        <v>800623.7899999998</v>
      </c>
      <c r="AN30" s="112">
        <v>4883003.71</v>
      </c>
      <c r="AO30" s="112">
        <v>1422770</v>
      </c>
      <c r="AP30" s="112">
        <v>180411.94</v>
      </c>
      <c r="AQ30" s="112">
        <v>35482.19</v>
      </c>
      <c r="AR30" s="112">
        <v>126069.46999999999</v>
      </c>
      <c r="AS30" s="112">
        <v>81970043.590000004</v>
      </c>
      <c r="AT30" s="112">
        <v>17999858.420000002</v>
      </c>
      <c r="AU30" s="112">
        <v>1591971.77</v>
      </c>
      <c r="AV30" s="112">
        <v>127199</v>
      </c>
      <c r="AW30" s="112">
        <v>1919242</v>
      </c>
      <c r="AX30" s="112">
        <v>5143785.7799999993</v>
      </c>
      <c r="AY30" s="112">
        <v>574731.26</v>
      </c>
      <c r="AZ30" s="112">
        <v>322742.68</v>
      </c>
      <c r="BA30" s="112">
        <v>9494979.9500000011</v>
      </c>
      <c r="BB30" s="112">
        <v>824233.57000000007</v>
      </c>
      <c r="BC30" s="112">
        <v>2239574</v>
      </c>
      <c r="BD30" s="112">
        <v>1527831.81</v>
      </c>
      <c r="BE30" s="112">
        <v>4732154.1399999997</v>
      </c>
      <c r="BF30" s="112">
        <v>673867.34</v>
      </c>
      <c r="BG30" s="112">
        <v>734178.99999999988</v>
      </c>
      <c r="BH30" s="112">
        <v>730265.03</v>
      </c>
      <c r="BI30" s="112">
        <v>7472834.9600000009</v>
      </c>
      <c r="BJ30" s="112">
        <v>446425.48999999993</v>
      </c>
      <c r="BK30" s="112">
        <v>1009373</v>
      </c>
      <c r="BL30" s="112">
        <v>1711345.31</v>
      </c>
      <c r="BM30" s="112">
        <v>565513.04999999993</v>
      </c>
      <c r="BN30" s="112">
        <v>2624540.1100000003</v>
      </c>
      <c r="BO30" s="112">
        <v>3866047.85</v>
      </c>
      <c r="BP30" s="112">
        <v>282646.12</v>
      </c>
      <c r="BQ30" s="112">
        <v>340099.33</v>
      </c>
      <c r="BR30" s="112">
        <v>519702.92</v>
      </c>
      <c r="BS30" s="112">
        <v>791485.72</v>
      </c>
      <c r="BT30" s="112">
        <v>2750985.2500000005</v>
      </c>
      <c r="BU30" s="112">
        <v>571935.91</v>
      </c>
      <c r="BV30" s="112">
        <v>54940322.089999996</v>
      </c>
      <c r="BW30" s="112">
        <v>5737214</v>
      </c>
      <c r="BX30" s="112">
        <v>86785.13</v>
      </c>
      <c r="BY30" s="213">
        <v>6180252</v>
      </c>
      <c r="BZ30" s="112">
        <v>1492815.04</v>
      </c>
      <c r="CA30" s="112">
        <v>443935.16000000003</v>
      </c>
      <c r="CB30" s="112">
        <v>113578</v>
      </c>
      <c r="CC30" s="112">
        <v>380800</v>
      </c>
      <c r="CD30" s="112">
        <v>3570139.2500000005</v>
      </c>
      <c r="CE30" s="113"/>
      <c r="CF30" s="113"/>
      <c r="CG30" s="18"/>
      <c r="CH30" s="18"/>
      <c r="CI30" s="18"/>
    </row>
    <row r="31" spans="1:87" outlineLevel="1" x14ac:dyDescent="0.2">
      <c r="A31" s="9"/>
      <c r="B31" s="10">
        <v>23</v>
      </c>
      <c r="C31" s="12">
        <v>5105</v>
      </c>
      <c r="D31" s="199">
        <v>22</v>
      </c>
      <c r="E31" s="12" t="s">
        <v>30</v>
      </c>
      <c r="F31" s="101"/>
      <c r="G31" s="101">
        <f t="shared" si="0"/>
        <v>80796.77</v>
      </c>
      <c r="H31" s="15"/>
      <c r="I31" s="15"/>
      <c r="J31" s="15"/>
      <c r="K31" s="15"/>
      <c r="L31" s="15"/>
      <c r="M31" s="15"/>
      <c r="N31" s="15"/>
      <c r="O31" s="94"/>
      <c r="P31" s="111">
        <v>29</v>
      </c>
      <c r="Q31" s="111">
        <v>0</v>
      </c>
      <c r="R31" s="163">
        <v>255473.14</v>
      </c>
      <c r="S31" s="163">
        <v>80796.77</v>
      </c>
      <c r="T31" s="163">
        <v>0</v>
      </c>
      <c r="U31" s="163">
        <v>0</v>
      </c>
      <c r="V31" s="163">
        <v>194368.13</v>
      </c>
      <c r="W31" s="163">
        <v>0</v>
      </c>
      <c r="X31" s="163">
        <v>18509.71</v>
      </c>
      <c r="Y31" s="207">
        <v>19060.080000000002</v>
      </c>
      <c r="Z31" s="163">
        <v>0</v>
      </c>
      <c r="AA31" s="163">
        <v>174452.92</v>
      </c>
      <c r="AB31" s="163">
        <v>0</v>
      </c>
      <c r="AC31" s="163">
        <v>0</v>
      </c>
      <c r="AD31" s="163">
        <v>0</v>
      </c>
      <c r="AE31" s="163">
        <v>614714.51</v>
      </c>
      <c r="AF31" s="163">
        <v>0</v>
      </c>
      <c r="AG31" s="163">
        <v>0</v>
      </c>
      <c r="AH31" s="163">
        <v>71095.679999999993</v>
      </c>
      <c r="AI31" s="163">
        <v>34298.83</v>
      </c>
      <c r="AJ31" s="163">
        <v>0</v>
      </c>
      <c r="AK31" s="163">
        <v>77585.31</v>
      </c>
      <c r="AL31" s="163">
        <v>0</v>
      </c>
      <c r="AM31" s="112">
        <v>228276.83</v>
      </c>
      <c r="AN31" s="112">
        <v>0</v>
      </c>
      <c r="AO31" s="112">
        <v>0</v>
      </c>
      <c r="AP31" s="112">
        <v>14731.37</v>
      </c>
      <c r="AQ31" s="112">
        <v>0</v>
      </c>
      <c r="AR31" s="112">
        <v>1000</v>
      </c>
      <c r="AS31" s="112">
        <v>11121208.880000001</v>
      </c>
      <c r="AT31" s="112">
        <v>0</v>
      </c>
      <c r="AU31" s="112">
        <v>512</v>
      </c>
      <c r="AV31" s="112">
        <v>180235</v>
      </c>
      <c r="AW31" s="112">
        <v>41520</v>
      </c>
      <c r="AX31" s="112">
        <v>0</v>
      </c>
      <c r="AY31" s="112">
        <v>0</v>
      </c>
      <c r="AZ31" s="112">
        <v>316969.84000000003</v>
      </c>
      <c r="BA31" s="112">
        <v>1848454.87</v>
      </c>
      <c r="BB31" s="112">
        <v>0</v>
      </c>
      <c r="BC31" s="112">
        <v>0</v>
      </c>
      <c r="BD31" s="112">
        <v>143328.69</v>
      </c>
      <c r="BE31" s="112">
        <v>440959.63</v>
      </c>
      <c r="BF31" s="112">
        <v>33982.65</v>
      </c>
      <c r="BG31" s="112">
        <v>0</v>
      </c>
      <c r="BH31" s="112">
        <v>8438.4699999999993</v>
      </c>
      <c r="BI31" s="112">
        <v>288932.95</v>
      </c>
      <c r="BJ31" s="112">
        <v>159959.03</v>
      </c>
      <c r="BK31" s="112">
        <v>0</v>
      </c>
      <c r="BL31" s="112">
        <v>11357.49</v>
      </c>
      <c r="BM31" s="112">
        <v>2200</v>
      </c>
      <c r="BN31" s="112">
        <v>0</v>
      </c>
      <c r="BO31" s="112">
        <v>0</v>
      </c>
      <c r="BP31" s="112">
        <v>0</v>
      </c>
      <c r="BQ31" s="112">
        <v>0</v>
      </c>
      <c r="BR31" s="112">
        <v>0</v>
      </c>
      <c r="BS31" s="112">
        <v>42952.62</v>
      </c>
      <c r="BT31" s="112">
        <v>1409015.41</v>
      </c>
      <c r="BU31" s="112">
        <v>2418.5500000000002</v>
      </c>
      <c r="BV31" s="112">
        <v>13822661.300000001</v>
      </c>
      <c r="BW31" s="112">
        <v>564956</v>
      </c>
      <c r="BX31" s="112">
        <v>1781.18</v>
      </c>
      <c r="BY31" s="213">
        <v>503842</v>
      </c>
      <c r="BZ31" s="112">
        <v>113145.88</v>
      </c>
      <c r="CA31" s="112">
        <v>83394</v>
      </c>
      <c r="CB31" s="112">
        <v>0</v>
      </c>
      <c r="CC31" s="112">
        <v>0</v>
      </c>
      <c r="CD31" s="112">
        <v>193857.43</v>
      </c>
      <c r="CE31" s="112"/>
      <c r="CF31" s="112"/>
      <c r="CG31" s="15"/>
      <c r="CH31" s="15"/>
      <c r="CI31" s="15"/>
    </row>
    <row r="32" spans="1:87" outlineLevel="1" x14ac:dyDescent="0.2">
      <c r="A32" s="9"/>
      <c r="B32" s="10">
        <v>24</v>
      </c>
      <c r="C32" s="12">
        <v>5110</v>
      </c>
      <c r="D32" s="199">
        <v>23</v>
      </c>
      <c r="E32" s="12" t="s">
        <v>31</v>
      </c>
      <c r="F32" s="101"/>
      <c r="G32" s="101">
        <f t="shared" si="0"/>
        <v>886.56</v>
      </c>
      <c r="H32" s="15"/>
      <c r="I32" s="15"/>
      <c r="J32" s="15"/>
      <c r="K32" s="15"/>
      <c r="L32" s="15"/>
      <c r="M32" s="15"/>
      <c r="N32" s="15"/>
      <c r="O32" s="94"/>
      <c r="P32" s="111">
        <v>30</v>
      </c>
      <c r="Q32" s="111">
        <v>0</v>
      </c>
      <c r="R32" s="163">
        <v>325150.39</v>
      </c>
      <c r="S32" s="163">
        <v>886.56</v>
      </c>
      <c r="T32" s="163">
        <v>0</v>
      </c>
      <c r="U32" s="163">
        <v>0</v>
      </c>
      <c r="V32" s="163">
        <v>9845.26</v>
      </c>
      <c r="W32" s="163">
        <v>497501.26</v>
      </c>
      <c r="X32" s="163">
        <v>59961.23</v>
      </c>
      <c r="Y32" s="207">
        <v>0</v>
      </c>
      <c r="Z32" s="163">
        <v>0</v>
      </c>
      <c r="AA32" s="163">
        <v>17276.13</v>
      </c>
      <c r="AB32" s="163">
        <v>8105.75</v>
      </c>
      <c r="AC32" s="163">
        <v>0</v>
      </c>
      <c r="AD32" s="163">
        <v>16352.76</v>
      </c>
      <c r="AE32" s="163">
        <v>0</v>
      </c>
      <c r="AF32" s="163">
        <v>0</v>
      </c>
      <c r="AG32" s="163">
        <v>157714.23999999999</v>
      </c>
      <c r="AH32" s="163">
        <v>8677.43</v>
      </c>
      <c r="AI32" s="163">
        <v>0</v>
      </c>
      <c r="AJ32" s="163">
        <v>1047.6600000000001</v>
      </c>
      <c r="AK32" s="163">
        <v>340.43</v>
      </c>
      <c r="AL32" s="163">
        <v>42539.57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0</v>
      </c>
      <c r="AS32" s="112">
        <v>1047725.22</v>
      </c>
      <c r="AT32" s="112">
        <v>0</v>
      </c>
      <c r="AU32" s="112">
        <v>0</v>
      </c>
      <c r="AV32" s="112">
        <v>0</v>
      </c>
      <c r="AW32" s="112">
        <v>58757</v>
      </c>
      <c r="AX32" s="112">
        <v>225149.2</v>
      </c>
      <c r="AY32" s="112">
        <v>0</v>
      </c>
      <c r="AZ32" s="112">
        <v>0</v>
      </c>
      <c r="BA32" s="112">
        <v>81706.149999999994</v>
      </c>
      <c r="BB32" s="112">
        <v>2720.92</v>
      </c>
      <c r="BC32" s="112">
        <v>0</v>
      </c>
      <c r="BD32" s="112">
        <v>0</v>
      </c>
      <c r="BE32" s="112">
        <v>0</v>
      </c>
      <c r="BF32" s="112">
        <v>0</v>
      </c>
      <c r="BG32" s="112">
        <v>33723.47</v>
      </c>
      <c r="BH32" s="112">
        <v>1711.66</v>
      </c>
      <c r="BI32" s="112">
        <v>15835.24</v>
      </c>
      <c r="BJ32" s="112">
        <v>0</v>
      </c>
      <c r="BK32" s="112">
        <v>0</v>
      </c>
      <c r="BL32" s="112">
        <v>3677.87</v>
      </c>
      <c r="BM32" s="112">
        <v>68062.77</v>
      </c>
      <c r="BN32" s="112">
        <v>476.91</v>
      </c>
      <c r="BO32" s="112">
        <v>151912.92000000001</v>
      </c>
      <c r="BP32" s="112">
        <v>68.92</v>
      </c>
      <c r="BQ32" s="112">
        <v>0</v>
      </c>
      <c r="BR32" s="112">
        <v>0</v>
      </c>
      <c r="BS32" s="112">
        <v>2558.5300000000002</v>
      </c>
      <c r="BT32" s="112">
        <v>16134.03</v>
      </c>
      <c r="BU32" s="112">
        <v>0</v>
      </c>
      <c r="BV32" s="112">
        <v>14996119.01</v>
      </c>
      <c r="BW32" s="112">
        <v>2868</v>
      </c>
      <c r="BX32" s="112">
        <v>0</v>
      </c>
      <c r="BY32" s="213">
        <v>77205</v>
      </c>
      <c r="BZ32" s="112">
        <v>28774.06</v>
      </c>
      <c r="CA32" s="112">
        <v>0</v>
      </c>
      <c r="CB32" s="112">
        <v>15897</v>
      </c>
      <c r="CC32" s="112">
        <v>7308</v>
      </c>
      <c r="CD32" s="112">
        <v>0</v>
      </c>
      <c r="CE32" s="112"/>
      <c r="CF32" s="112"/>
      <c r="CG32" s="15"/>
      <c r="CH32" s="15"/>
      <c r="CI32" s="15"/>
    </row>
    <row r="33" spans="1:87" outlineLevel="1" x14ac:dyDescent="0.2">
      <c r="A33" s="3"/>
      <c r="B33" s="10">
        <v>25</v>
      </c>
      <c r="C33" s="12">
        <v>5112</v>
      </c>
      <c r="D33" s="199">
        <v>24</v>
      </c>
      <c r="E33" s="12" t="s">
        <v>32</v>
      </c>
      <c r="F33" s="101"/>
      <c r="G33" s="101">
        <f t="shared" si="0"/>
        <v>0</v>
      </c>
      <c r="H33" s="15"/>
      <c r="I33" s="15"/>
      <c r="J33" s="15"/>
      <c r="K33" s="15"/>
      <c r="L33" s="15"/>
      <c r="M33" s="15"/>
      <c r="N33" s="15"/>
      <c r="O33" s="94"/>
      <c r="P33" s="111">
        <v>31</v>
      </c>
      <c r="Q33" s="111">
        <v>0</v>
      </c>
      <c r="R33" s="163">
        <v>398872.09</v>
      </c>
      <c r="S33" s="163">
        <v>0</v>
      </c>
      <c r="T33" s="163">
        <v>0</v>
      </c>
      <c r="U33" s="163">
        <v>0</v>
      </c>
      <c r="V33" s="163">
        <v>26686.03</v>
      </c>
      <c r="W33" s="163">
        <v>0</v>
      </c>
      <c r="X33" s="163">
        <v>0</v>
      </c>
      <c r="Y33" s="207">
        <v>0</v>
      </c>
      <c r="Z33" s="163">
        <v>0</v>
      </c>
      <c r="AA33" s="163">
        <v>0</v>
      </c>
      <c r="AB33" s="163">
        <v>0</v>
      </c>
      <c r="AC33" s="163">
        <v>0</v>
      </c>
      <c r="AD33" s="163">
        <v>0</v>
      </c>
      <c r="AE33" s="163">
        <v>0</v>
      </c>
      <c r="AF33" s="163">
        <v>237820.71</v>
      </c>
      <c r="AG33" s="163">
        <v>0</v>
      </c>
      <c r="AH33" s="163">
        <v>0</v>
      </c>
      <c r="AI33" s="163">
        <v>0</v>
      </c>
      <c r="AJ33" s="163">
        <v>0</v>
      </c>
      <c r="AK33" s="163">
        <v>22517.08</v>
      </c>
      <c r="AL33" s="163">
        <v>0</v>
      </c>
      <c r="AM33" s="112">
        <v>22325.31</v>
      </c>
      <c r="AN33" s="112">
        <v>0</v>
      </c>
      <c r="AO33" s="112">
        <v>0</v>
      </c>
      <c r="AP33" s="112">
        <v>0</v>
      </c>
      <c r="AQ33" s="112">
        <v>0</v>
      </c>
      <c r="AR33" s="112">
        <v>0</v>
      </c>
      <c r="AS33" s="112">
        <v>1921782.52</v>
      </c>
      <c r="AT33" s="112">
        <v>905738.94</v>
      </c>
      <c r="AU33" s="112">
        <v>0</v>
      </c>
      <c r="AV33" s="112">
        <v>0</v>
      </c>
      <c r="AW33" s="112">
        <v>0</v>
      </c>
      <c r="AX33" s="112">
        <v>659259.11</v>
      </c>
      <c r="AY33" s="112">
        <v>0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0</v>
      </c>
      <c r="BF33" s="112">
        <v>26549.21</v>
      </c>
      <c r="BG33" s="112">
        <v>0</v>
      </c>
      <c r="BH33" s="112">
        <v>1337.01</v>
      </c>
      <c r="BI33" s="112">
        <v>175771.12</v>
      </c>
      <c r="BJ33" s="112">
        <v>0</v>
      </c>
      <c r="BK33" s="112">
        <v>0</v>
      </c>
      <c r="BL33" s="112">
        <v>0</v>
      </c>
      <c r="BM33" s="112">
        <v>0</v>
      </c>
      <c r="BN33" s="112">
        <v>0</v>
      </c>
      <c r="BO33" s="112">
        <v>96293.71</v>
      </c>
      <c r="BP33" s="112">
        <v>0</v>
      </c>
      <c r="BQ33" s="112">
        <v>0</v>
      </c>
      <c r="BR33" s="112">
        <v>0</v>
      </c>
      <c r="BS33" s="112">
        <v>0</v>
      </c>
      <c r="BT33" s="112">
        <v>0</v>
      </c>
      <c r="BU33" s="112">
        <v>0</v>
      </c>
      <c r="BV33" s="112">
        <v>361379.11</v>
      </c>
      <c r="BW33" s="112">
        <v>0</v>
      </c>
      <c r="BX33" s="112">
        <v>0</v>
      </c>
      <c r="BY33" s="213">
        <v>56234</v>
      </c>
      <c r="BZ33" s="112">
        <v>0</v>
      </c>
      <c r="CA33" s="112">
        <v>0</v>
      </c>
      <c r="CB33" s="112">
        <v>0</v>
      </c>
      <c r="CC33" s="112">
        <v>0</v>
      </c>
      <c r="CD33" s="112">
        <v>0</v>
      </c>
      <c r="CE33" s="112"/>
      <c r="CF33" s="112"/>
      <c r="CG33" s="15"/>
      <c r="CH33" s="15"/>
      <c r="CI33" s="15"/>
    </row>
    <row r="34" spans="1:87" outlineLevel="1" x14ac:dyDescent="0.2">
      <c r="A34" s="3"/>
      <c r="B34" s="10">
        <v>26</v>
      </c>
      <c r="C34" s="12">
        <v>5114</v>
      </c>
      <c r="D34" s="199">
        <v>25</v>
      </c>
      <c r="E34" s="12" t="s">
        <v>33</v>
      </c>
      <c r="F34" s="101"/>
      <c r="G34" s="101">
        <f t="shared" si="0"/>
        <v>33794.480000000003</v>
      </c>
      <c r="H34" s="15"/>
      <c r="I34" s="15"/>
      <c r="J34" s="15"/>
      <c r="K34" s="15"/>
      <c r="L34" s="15"/>
      <c r="M34" s="15"/>
      <c r="N34" s="15"/>
      <c r="O34" s="94"/>
      <c r="P34" s="111">
        <v>32</v>
      </c>
      <c r="Q34" s="111">
        <v>0</v>
      </c>
      <c r="R34" s="163">
        <v>660713.32999999996</v>
      </c>
      <c r="S34" s="163">
        <v>33794.480000000003</v>
      </c>
      <c r="T34" s="163">
        <v>7280.86</v>
      </c>
      <c r="U34" s="163">
        <v>38135</v>
      </c>
      <c r="V34" s="163">
        <v>2124.8200000000002</v>
      </c>
      <c r="W34" s="163">
        <v>432853.89</v>
      </c>
      <c r="X34" s="163">
        <v>108395.57</v>
      </c>
      <c r="Y34" s="207">
        <v>16523.07</v>
      </c>
      <c r="Z34" s="163">
        <v>0</v>
      </c>
      <c r="AA34" s="163">
        <v>45677.74</v>
      </c>
      <c r="AB34" s="163">
        <v>4306.3900000000003</v>
      </c>
      <c r="AC34" s="163">
        <v>0</v>
      </c>
      <c r="AD34" s="163">
        <v>0</v>
      </c>
      <c r="AE34" s="163">
        <v>135679.70000000001</v>
      </c>
      <c r="AF34" s="163">
        <v>51816.08</v>
      </c>
      <c r="AG34" s="163">
        <v>16634.669999999998</v>
      </c>
      <c r="AH34" s="163">
        <v>12961.16</v>
      </c>
      <c r="AI34" s="163">
        <v>0</v>
      </c>
      <c r="AJ34" s="163">
        <v>0</v>
      </c>
      <c r="AK34" s="163">
        <v>0</v>
      </c>
      <c r="AL34" s="163">
        <v>52606.64</v>
      </c>
      <c r="AM34" s="112">
        <v>368.8</v>
      </c>
      <c r="AN34" s="112">
        <v>4201.87</v>
      </c>
      <c r="AO34" s="112">
        <v>7616</v>
      </c>
      <c r="AP34" s="112">
        <v>0</v>
      </c>
      <c r="AQ34" s="112">
        <v>0</v>
      </c>
      <c r="AR34" s="112">
        <v>0</v>
      </c>
      <c r="AS34" s="112">
        <v>18096785.399999999</v>
      </c>
      <c r="AT34" s="112">
        <v>325996.79999999999</v>
      </c>
      <c r="AU34" s="112">
        <v>18069.810000000001</v>
      </c>
      <c r="AV34" s="112">
        <v>3035</v>
      </c>
      <c r="AW34" s="112">
        <v>255063</v>
      </c>
      <c r="AX34" s="112">
        <v>84321.55</v>
      </c>
      <c r="AY34" s="112">
        <v>0</v>
      </c>
      <c r="AZ34" s="112">
        <v>91411.95</v>
      </c>
      <c r="BA34" s="112">
        <v>481290.76</v>
      </c>
      <c r="BB34" s="112">
        <v>1996.1</v>
      </c>
      <c r="BC34" s="112">
        <v>0</v>
      </c>
      <c r="BD34" s="112">
        <v>56702.58</v>
      </c>
      <c r="BE34" s="112">
        <v>27993.18</v>
      </c>
      <c r="BF34" s="112">
        <v>0</v>
      </c>
      <c r="BG34" s="112">
        <v>105223.27</v>
      </c>
      <c r="BH34" s="112">
        <v>15232.61</v>
      </c>
      <c r="BI34" s="112">
        <v>161685.4</v>
      </c>
      <c r="BJ34" s="112">
        <v>14897.97</v>
      </c>
      <c r="BK34" s="112">
        <v>0</v>
      </c>
      <c r="BL34" s="112">
        <v>126944.66</v>
      </c>
      <c r="BM34" s="112">
        <v>98649.81</v>
      </c>
      <c r="BN34" s="112">
        <v>0</v>
      </c>
      <c r="BO34" s="112">
        <v>27550.86</v>
      </c>
      <c r="BP34" s="112">
        <v>7777.41</v>
      </c>
      <c r="BQ34" s="112">
        <v>36281.589999999997</v>
      </c>
      <c r="BR34" s="112">
        <v>0</v>
      </c>
      <c r="BS34" s="112">
        <v>27937</v>
      </c>
      <c r="BT34" s="112">
        <v>184093.03</v>
      </c>
      <c r="BU34" s="112">
        <v>1064.73</v>
      </c>
      <c r="BV34" s="112">
        <v>3125251.02</v>
      </c>
      <c r="BW34" s="112">
        <v>378607</v>
      </c>
      <c r="BX34" s="112">
        <v>0</v>
      </c>
      <c r="BY34" s="213">
        <v>26606</v>
      </c>
      <c r="BZ34" s="112">
        <v>45985.67</v>
      </c>
      <c r="CA34" s="112">
        <v>10335.84</v>
      </c>
      <c r="CB34" s="112">
        <v>26996</v>
      </c>
      <c r="CC34" s="112">
        <v>208886</v>
      </c>
      <c r="CD34" s="112">
        <v>225829.7</v>
      </c>
      <c r="CE34" s="112"/>
      <c r="CF34" s="112"/>
      <c r="CG34" s="15"/>
      <c r="CH34" s="15"/>
      <c r="CI34" s="15"/>
    </row>
    <row r="35" spans="1:87" outlineLevel="1" x14ac:dyDescent="0.2">
      <c r="A35" s="3"/>
      <c r="B35" s="10">
        <v>27</v>
      </c>
      <c r="C35" s="12">
        <v>5120</v>
      </c>
      <c r="D35" s="199">
        <v>26</v>
      </c>
      <c r="E35" s="12" t="s">
        <v>34</v>
      </c>
      <c r="F35" s="101"/>
      <c r="G35" s="101">
        <f t="shared" si="0"/>
        <v>121216.64</v>
      </c>
      <c r="H35" s="15"/>
      <c r="I35" s="15"/>
      <c r="J35" s="15"/>
      <c r="K35" s="15"/>
      <c r="L35" s="15"/>
      <c r="M35" s="15"/>
      <c r="N35" s="15"/>
      <c r="O35" s="94"/>
      <c r="P35" s="111">
        <v>33</v>
      </c>
      <c r="Q35" s="111">
        <v>0</v>
      </c>
      <c r="R35" s="163">
        <v>353316.26</v>
      </c>
      <c r="S35" s="163">
        <v>121216.64</v>
      </c>
      <c r="T35" s="163">
        <v>0</v>
      </c>
      <c r="U35" s="163">
        <v>10489.91</v>
      </c>
      <c r="V35" s="163">
        <v>40512.61</v>
      </c>
      <c r="W35" s="163">
        <v>81238.179999999993</v>
      </c>
      <c r="X35" s="163">
        <v>81885.179999999993</v>
      </c>
      <c r="Y35" s="207">
        <v>17797.009999999998</v>
      </c>
      <c r="Z35" s="163">
        <v>0</v>
      </c>
      <c r="AA35" s="163">
        <v>39631.440000000002</v>
      </c>
      <c r="AB35" s="163">
        <v>6436.5</v>
      </c>
      <c r="AC35" s="163">
        <v>32848.9</v>
      </c>
      <c r="AD35" s="163">
        <v>70182</v>
      </c>
      <c r="AE35" s="163">
        <v>56469.7</v>
      </c>
      <c r="AF35" s="163">
        <v>0</v>
      </c>
      <c r="AG35" s="163">
        <v>37148.75</v>
      </c>
      <c r="AH35" s="163">
        <v>24712.85</v>
      </c>
      <c r="AI35" s="163">
        <v>82270.03</v>
      </c>
      <c r="AJ35" s="163">
        <v>55739.83</v>
      </c>
      <c r="AK35" s="163">
        <v>32865.54</v>
      </c>
      <c r="AL35" s="163">
        <v>260391</v>
      </c>
      <c r="AM35" s="112">
        <v>32807.65</v>
      </c>
      <c r="AN35" s="112">
        <v>56450.42</v>
      </c>
      <c r="AO35" s="112">
        <v>28794.080000000002</v>
      </c>
      <c r="AP35" s="112">
        <v>77095.31</v>
      </c>
      <c r="AQ35" s="112">
        <v>27403.29</v>
      </c>
      <c r="AR35" s="112">
        <v>14857.82</v>
      </c>
      <c r="AS35" s="112">
        <v>18514561.460000001</v>
      </c>
      <c r="AT35" s="112">
        <v>710804.5</v>
      </c>
      <c r="AU35" s="112">
        <v>44177.68</v>
      </c>
      <c r="AV35" s="112">
        <v>8445</v>
      </c>
      <c r="AW35" s="112">
        <v>100328</v>
      </c>
      <c r="AX35" s="112">
        <v>364173.18</v>
      </c>
      <c r="AY35" s="112">
        <v>0</v>
      </c>
      <c r="AZ35" s="112">
        <v>169.92</v>
      </c>
      <c r="BA35" s="112">
        <v>565781.68000000005</v>
      </c>
      <c r="BB35" s="112">
        <v>7546.46</v>
      </c>
      <c r="BC35" s="112">
        <v>157250</v>
      </c>
      <c r="BD35" s="112">
        <v>47056.84</v>
      </c>
      <c r="BE35" s="112">
        <v>98912.28</v>
      </c>
      <c r="BF35" s="112">
        <v>79908.81</v>
      </c>
      <c r="BG35" s="112">
        <v>43417.73</v>
      </c>
      <c r="BH35" s="112">
        <v>16923.580000000002</v>
      </c>
      <c r="BI35" s="112">
        <v>52380.91</v>
      </c>
      <c r="BJ35" s="112">
        <v>28750.42</v>
      </c>
      <c r="BK35" s="112">
        <v>631874</v>
      </c>
      <c r="BL35" s="112">
        <v>539084.49</v>
      </c>
      <c r="BM35" s="112">
        <v>27079.55</v>
      </c>
      <c r="BN35" s="112">
        <v>0</v>
      </c>
      <c r="BO35" s="112">
        <v>60139.67</v>
      </c>
      <c r="BP35" s="112">
        <v>3575.67</v>
      </c>
      <c r="BQ35" s="112">
        <v>27428.03</v>
      </c>
      <c r="BR35" s="112">
        <v>42249.42</v>
      </c>
      <c r="BS35" s="112">
        <v>13613.2</v>
      </c>
      <c r="BT35" s="112">
        <v>294029.27</v>
      </c>
      <c r="BU35" s="112">
        <v>23555.119999999999</v>
      </c>
      <c r="BV35" s="112">
        <v>512564.41</v>
      </c>
      <c r="BW35" s="112">
        <v>141109</v>
      </c>
      <c r="BX35" s="112">
        <v>25338.69</v>
      </c>
      <c r="BY35" s="213">
        <v>245188</v>
      </c>
      <c r="BZ35" s="112">
        <v>227589.38</v>
      </c>
      <c r="CA35" s="112">
        <v>9497.7800000000007</v>
      </c>
      <c r="CB35" s="112">
        <v>25416</v>
      </c>
      <c r="CC35" s="112">
        <v>211610</v>
      </c>
      <c r="CD35" s="112">
        <v>88509.52</v>
      </c>
      <c r="CE35" s="112"/>
      <c r="CF35" s="112"/>
      <c r="CG35" s="15"/>
      <c r="CH35" s="15"/>
      <c r="CI35" s="15"/>
    </row>
    <row r="36" spans="1:87" outlineLevel="1" x14ac:dyDescent="0.2">
      <c r="A36" s="3"/>
      <c r="B36" s="10">
        <v>28</v>
      </c>
      <c r="C36" s="12">
        <v>5125</v>
      </c>
      <c r="D36" s="199">
        <v>27</v>
      </c>
      <c r="E36" s="12" t="s">
        <v>35</v>
      </c>
      <c r="F36" s="101"/>
      <c r="G36" s="101">
        <f t="shared" si="0"/>
        <v>902031.8</v>
      </c>
      <c r="H36" s="15"/>
      <c r="I36" s="15"/>
      <c r="J36" s="15"/>
      <c r="K36" s="15"/>
      <c r="L36" s="15"/>
      <c r="M36" s="15"/>
      <c r="N36" s="15"/>
      <c r="O36" s="94"/>
      <c r="P36" s="111">
        <v>34</v>
      </c>
      <c r="Q36" s="111">
        <v>0</v>
      </c>
      <c r="R36" s="163">
        <v>7627446.1699999999</v>
      </c>
      <c r="S36" s="163">
        <v>902031.8</v>
      </c>
      <c r="T36" s="163">
        <v>0</v>
      </c>
      <c r="U36" s="163">
        <v>91191.42</v>
      </c>
      <c r="V36" s="163">
        <v>215189.21</v>
      </c>
      <c r="W36" s="163">
        <v>1565791</v>
      </c>
      <c r="X36" s="163">
        <v>468548.37</v>
      </c>
      <c r="Y36" s="207">
        <v>16644.43</v>
      </c>
      <c r="Z36" s="163">
        <v>0</v>
      </c>
      <c r="AA36" s="163">
        <v>173952.66</v>
      </c>
      <c r="AB36" s="163">
        <v>3803</v>
      </c>
      <c r="AC36" s="163">
        <v>122561.37</v>
      </c>
      <c r="AD36" s="163">
        <v>680076.61</v>
      </c>
      <c r="AE36" s="163">
        <v>240484.08</v>
      </c>
      <c r="AF36" s="163">
        <v>0</v>
      </c>
      <c r="AG36" s="163">
        <v>0</v>
      </c>
      <c r="AH36" s="163">
        <v>44196.93</v>
      </c>
      <c r="AI36" s="163">
        <v>145791.99</v>
      </c>
      <c r="AJ36" s="163">
        <v>95605.48</v>
      </c>
      <c r="AK36" s="163">
        <v>30300.560000000001</v>
      </c>
      <c r="AL36" s="163">
        <v>210041.82</v>
      </c>
      <c r="AM36" s="112">
        <v>42164.45</v>
      </c>
      <c r="AN36" s="112">
        <v>251455.63</v>
      </c>
      <c r="AO36" s="112">
        <v>934.83</v>
      </c>
      <c r="AP36" s="112">
        <v>80664.69</v>
      </c>
      <c r="AQ36" s="112">
        <v>5115.6000000000004</v>
      </c>
      <c r="AR36" s="112">
        <v>33745.24</v>
      </c>
      <c r="AS36" s="112">
        <v>46003777.590000004</v>
      </c>
      <c r="AT36" s="112">
        <v>967175.06</v>
      </c>
      <c r="AU36" s="112">
        <v>40685.79</v>
      </c>
      <c r="AV36" s="112">
        <v>264102</v>
      </c>
      <c r="AW36" s="112">
        <v>262125</v>
      </c>
      <c r="AX36" s="112">
        <v>1174321.47</v>
      </c>
      <c r="AY36" s="112">
        <v>0</v>
      </c>
      <c r="AZ36" s="112">
        <v>0</v>
      </c>
      <c r="BA36" s="112">
        <v>1650674.13</v>
      </c>
      <c r="BB36" s="112">
        <v>59616.13</v>
      </c>
      <c r="BC36" s="112">
        <v>317442</v>
      </c>
      <c r="BD36" s="112">
        <v>258199.49</v>
      </c>
      <c r="BE36" s="112">
        <v>889307.41</v>
      </c>
      <c r="BF36" s="112">
        <v>37312.28</v>
      </c>
      <c r="BG36" s="112">
        <v>200949.82</v>
      </c>
      <c r="BH36" s="112">
        <v>219416.95999999999</v>
      </c>
      <c r="BI36" s="112">
        <v>67314.73</v>
      </c>
      <c r="BJ36" s="112">
        <v>53627.1</v>
      </c>
      <c r="BK36" s="112">
        <v>81017</v>
      </c>
      <c r="BL36" s="112">
        <v>0</v>
      </c>
      <c r="BM36" s="112">
        <v>182570.64</v>
      </c>
      <c r="BN36" s="112">
        <v>153227.73000000001</v>
      </c>
      <c r="BO36" s="112">
        <v>505781.34</v>
      </c>
      <c r="BP36" s="112">
        <v>21024.07</v>
      </c>
      <c r="BQ36" s="112">
        <v>191371.69</v>
      </c>
      <c r="BR36" s="112">
        <v>0</v>
      </c>
      <c r="BS36" s="112">
        <v>9398.9</v>
      </c>
      <c r="BT36" s="112">
        <v>1447256.52</v>
      </c>
      <c r="BU36" s="112">
        <v>12302.32</v>
      </c>
      <c r="BV36" s="112">
        <v>16295974.07</v>
      </c>
      <c r="BW36" s="112">
        <v>257731</v>
      </c>
      <c r="BX36" s="112">
        <v>196985.08</v>
      </c>
      <c r="BY36" s="213">
        <v>72130</v>
      </c>
      <c r="BZ36" s="112">
        <v>531532.86</v>
      </c>
      <c r="CA36" s="112">
        <v>8940.06</v>
      </c>
      <c r="CB36" s="112">
        <v>20529</v>
      </c>
      <c r="CC36" s="112">
        <v>479518</v>
      </c>
      <c r="CD36" s="112">
        <v>317316.03999999998</v>
      </c>
      <c r="CE36" s="112"/>
      <c r="CF36" s="112"/>
      <c r="CG36" s="15"/>
      <c r="CH36" s="15"/>
      <c r="CI36" s="15"/>
    </row>
    <row r="37" spans="1:87" outlineLevel="1" x14ac:dyDescent="0.2">
      <c r="A37" s="3"/>
      <c r="B37" s="10">
        <v>29</v>
      </c>
      <c r="C37" s="12">
        <v>5130</v>
      </c>
      <c r="D37" s="199">
        <v>28</v>
      </c>
      <c r="E37" s="12" t="s">
        <v>36</v>
      </c>
      <c r="F37" s="101"/>
      <c r="G37" s="101">
        <f t="shared" si="0"/>
        <v>225342.74</v>
      </c>
      <c r="H37" s="15"/>
      <c r="I37" s="15"/>
      <c r="J37" s="15"/>
      <c r="K37" s="15"/>
      <c r="L37" s="15"/>
      <c r="M37" s="15"/>
      <c r="N37" s="15"/>
      <c r="O37" s="94"/>
      <c r="P37" s="111">
        <v>35</v>
      </c>
      <c r="Q37" s="111">
        <v>0</v>
      </c>
      <c r="R37" s="163">
        <v>827812.71</v>
      </c>
      <c r="S37" s="163">
        <v>225342.74</v>
      </c>
      <c r="T37" s="163">
        <v>0</v>
      </c>
      <c r="U37" s="163">
        <v>0</v>
      </c>
      <c r="V37" s="163">
        <v>401233.29</v>
      </c>
      <c r="W37" s="163">
        <v>374351.35</v>
      </c>
      <c r="X37" s="163">
        <v>303530.76</v>
      </c>
      <c r="Y37" s="207">
        <v>43437.37</v>
      </c>
      <c r="Z37" s="163">
        <v>0</v>
      </c>
      <c r="AA37" s="163">
        <v>106358.26</v>
      </c>
      <c r="AB37" s="163">
        <v>0</v>
      </c>
      <c r="AC37" s="163">
        <v>55453.58</v>
      </c>
      <c r="AD37" s="163">
        <v>360745.16</v>
      </c>
      <c r="AE37" s="163">
        <v>170483.49</v>
      </c>
      <c r="AF37" s="163">
        <v>758585.98</v>
      </c>
      <c r="AG37" s="163">
        <v>133223.75</v>
      </c>
      <c r="AH37" s="163">
        <v>50209.87</v>
      </c>
      <c r="AI37" s="163">
        <v>140193.79</v>
      </c>
      <c r="AJ37" s="163">
        <v>747346.94</v>
      </c>
      <c r="AK37" s="163">
        <v>4214.92</v>
      </c>
      <c r="AL37" s="163">
        <v>270122.99</v>
      </c>
      <c r="AM37" s="112">
        <v>20668.560000000001</v>
      </c>
      <c r="AN37" s="112">
        <v>190780.93</v>
      </c>
      <c r="AO37" s="112">
        <v>0</v>
      </c>
      <c r="AP37" s="112">
        <v>4549.3599999999997</v>
      </c>
      <c r="AQ37" s="112">
        <v>0</v>
      </c>
      <c r="AR37" s="112">
        <v>40721.18</v>
      </c>
      <c r="AS37" s="112">
        <v>0</v>
      </c>
      <c r="AT37" s="112">
        <v>345613.01</v>
      </c>
      <c r="AU37" s="112">
        <v>93011.05</v>
      </c>
      <c r="AV37" s="112">
        <v>292</v>
      </c>
      <c r="AW37" s="112">
        <v>82389</v>
      </c>
      <c r="AX37" s="112">
        <v>1645521.36</v>
      </c>
      <c r="AY37" s="112">
        <v>66560.429999999993</v>
      </c>
      <c r="AZ37" s="112">
        <v>546715.5</v>
      </c>
      <c r="BA37" s="112">
        <v>200679.05</v>
      </c>
      <c r="BB37" s="112">
        <v>39612.76</v>
      </c>
      <c r="BC37" s="112">
        <v>0</v>
      </c>
      <c r="BD37" s="112">
        <v>118147.83</v>
      </c>
      <c r="BE37" s="112">
        <v>198772.21</v>
      </c>
      <c r="BF37" s="112">
        <v>36250.26</v>
      </c>
      <c r="BG37" s="112">
        <v>307519.08</v>
      </c>
      <c r="BH37" s="112">
        <v>92094.65</v>
      </c>
      <c r="BI37" s="112">
        <v>23815.93</v>
      </c>
      <c r="BJ37" s="112">
        <v>37767.51</v>
      </c>
      <c r="BK37" s="112">
        <v>0</v>
      </c>
      <c r="BL37" s="112">
        <v>0</v>
      </c>
      <c r="BM37" s="112">
        <v>71900.58</v>
      </c>
      <c r="BN37" s="112">
        <v>232316.28</v>
      </c>
      <c r="BO37" s="112">
        <v>54430.59</v>
      </c>
      <c r="BP37" s="112">
        <v>19114.13</v>
      </c>
      <c r="BQ37" s="112">
        <v>59421.760000000002</v>
      </c>
      <c r="BR37" s="112">
        <v>0</v>
      </c>
      <c r="BS37" s="112">
        <v>14300.98</v>
      </c>
      <c r="BT37" s="112">
        <v>541436.6</v>
      </c>
      <c r="BU37" s="112">
        <v>17700.939999999999</v>
      </c>
      <c r="BV37" s="112">
        <v>242870.33</v>
      </c>
      <c r="BW37" s="112">
        <v>55201</v>
      </c>
      <c r="BX37" s="112">
        <v>47343.24</v>
      </c>
      <c r="BY37" s="213">
        <v>88201</v>
      </c>
      <c r="BZ37" s="112">
        <v>296425.07</v>
      </c>
      <c r="CA37" s="112">
        <v>9707.5499999999993</v>
      </c>
      <c r="CB37" s="112">
        <v>9325</v>
      </c>
      <c r="CC37" s="112">
        <v>133922</v>
      </c>
      <c r="CD37" s="112">
        <v>32266.36</v>
      </c>
      <c r="CE37" s="112"/>
      <c r="CF37" s="112"/>
      <c r="CG37" s="15"/>
      <c r="CH37" s="15"/>
      <c r="CI37" s="15"/>
    </row>
    <row r="38" spans="1:87" outlineLevel="1" x14ac:dyDescent="0.2">
      <c r="A38" s="3"/>
      <c r="B38" s="10">
        <v>30</v>
      </c>
      <c r="C38" s="12">
        <v>5135</v>
      </c>
      <c r="D38" s="199">
        <v>29</v>
      </c>
      <c r="E38" s="12" t="s">
        <v>37</v>
      </c>
      <c r="F38" s="101"/>
      <c r="G38" s="101">
        <f t="shared" si="0"/>
        <v>3409082.31</v>
      </c>
      <c r="H38" s="15"/>
      <c r="I38" s="15"/>
      <c r="J38" s="15"/>
      <c r="K38" s="15"/>
      <c r="L38" s="15"/>
      <c r="M38" s="15"/>
      <c r="N38" s="15"/>
      <c r="O38" s="94"/>
      <c r="P38" s="111">
        <v>36</v>
      </c>
      <c r="Q38" s="111">
        <v>0</v>
      </c>
      <c r="R38" s="163">
        <v>5175915.7300000004</v>
      </c>
      <c r="S38" s="163">
        <v>3409082.31</v>
      </c>
      <c r="T38" s="163">
        <v>60544.41</v>
      </c>
      <c r="U38" s="163">
        <v>0</v>
      </c>
      <c r="V38" s="163">
        <v>360889.88</v>
      </c>
      <c r="W38" s="163">
        <v>579254.32999999996</v>
      </c>
      <c r="X38" s="163">
        <v>442526.91</v>
      </c>
      <c r="Y38" s="207">
        <v>64462.51</v>
      </c>
      <c r="Z38" s="163">
        <v>0</v>
      </c>
      <c r="AA38" s="163">
        <v>67171.77</v>
      </c>
      <c r="AB38" s="163">
        <v>12114</v>
      </c>
      <c r="AC38" s="163">
        <v>64818.92</v>
      </c>
      <c r="AD38" s="163">
        <v>504332.59</v>
      </c>
      <c r="AE38" s="163">
        <v>209686.76</v>
      </c>
      <c r="AF38" s="163">
        <v>867897.35</v>
      </c>
      <c r="AG38" s="163">
        <v>76598.14</v>
      </c>
      <c r="AH38" s="163">
        <v>62205.7</v>
      </c>
      <c r="AI38" s="163">
        <v>401440.16</v>
      </c>
      <c r="AJ38" s="163">
        <v>166952.15</v>
      </c>
      <c r="AK38" s="163">
        <v>106773.27</v>
      </c>
      <c r="AL38" s="163">
        <v>432626.55</v>
      </c>
      <c r="AM38" s="112">
        <v>64644.67</v>
      </c>
      <c r="AN38" s="112">
        <v>251281.69</v>
      </c>
      <c r="AO38" s="112">
        <v>230500.28</v>
      </c>
      <c r="AP38" s="112">
        <v>9512.7199999999993</v>
      </c>
      <c r="AQ38" s="112">
        <v>7884</v>
      </c>
      <c r="AR38" s="112">
        <v>76155.28</v>
      </c>
      <c r="AS38" s="112">
        <v>128155583.8</v>
      </c>
      <c r="AT38" s="112">
        <v>4394454.17</v>
      </c>
      <c r="AU38" s="112">
        <v>156437.78</v>
      </c>
      <c r="AV38" s="112">
        <v>118565</v>
      </c>
      <c r="AW38" s="112">
        <v>351045</v>
      </c>
      <c r="AX38" s="112">
        <v>0</v>
      </c>
      <c r="AY38" s="112">
        <v>46422.53</v>
      </c>
      <c r="AZ38" s="112">
        <v>146715.29</v>
      </c>
      <c r="BA38" s="112">
        <v>954087.76</v>
      </c>
      <c r="BB38" s="112">
        <v>61153.97</v>
      </c>
      <c r="BC38" s="112">
        <v>259508</v>
      </c>
      <c r="BD38" s="112">
        <v>110687.75</v>
      </c>
      <c r="BE38" s="112">
        <v>416951.47</v>
      </c>
      <c r="BF38" s="112">
        <v>27851.26</v>
      </c>
      <c r="BG38" s="112">
        <v>516228.69</v>
      </c>
      <c r="BH38" s="112">
        <v>90716.01</v>
      </c>
      <c r="BI38" s="112">
        <v>384207.64</v>
      </c>
      <c r="BJ38" s="112">
        <v>122679.31</v>
      </c>
      <c r="BK38" s="112">
        <v>0</v>
      </c>
      <c r="BL38" s="112">
        <v>0</v>
      </c>
      <c r="BM38" s="112">
        <v>145051.89000000001</v>
      </c>
      <c r="BN38" s="112">
        <v>40890.86</v>
      </c>
      <c r="BO38" s="112">
        <v>677272.87</v>
      </c>
      <c r="BP38" s="112">
        <v>49866.38</v>
      </c>
      <c r="BQ38" s="112">
        <v>103042.49</v>
      </c>
      <c r="BR38" s="112">
        <v>78509.899999999994</v>
      </c>
      <c r="BS38" s="112">
        <v>68549.52</v>
      </c>
      <c r="BT38" s="112">
        <v>932421.74</v>
      </c>
      <c r="BU38" s="112">
        <v>5019.82</v>
      </c>
      <c r="BV38" s="112">
        <v>3331822.04</v>
      </c>
      <c r="BW38" s="112">
        <v>1530559</v>
      </c>
      <c r="BX38" s="112">
        <v>167862.46</v>
      </c>
      <c r="BY38" s="213">
        <v>217872</v>
      </c>
      <c r="BZ38" s="112">
        <v>213867.61</v>
      </c>
      <c r="CA38" s="112">
        <v>58352.43</v>
      </c>
      <c r="CB38" s="112">
        <v>102245</v>
      </c>
      <c r="CC38" s="112">
        <v>146493</v>
      </c>
      <c r="CD38" s="112">
        <v>116373.21</v>
      </c>
      <c r="CE38" s="112"/>
      <c r="CF38" s="112"/>
      <c r="CG38" s="15"/>
      <c r="CH38" s="15"/>
      <c r="CI38" s="15"/>
    </row>
    <row r="39" spans="1:87" outlineLevel="1" x14ac:dyDescent="0.2">
      <c r="A39" s="3"/>
      <c r="B39" s="10">
        <v>31</v>
      </c>
      <c r="C39" s="12">
        <v>5145</v>
      </c>
      <c r="D39" s="199">
        <v>30</v>
      </c>
      <c r="E39" s="12" t="s">
        <v>38</v>
      </c>
      <c r="F39" s="101"/>
      <c r="G39" s="101">
        <f t="shared" si="0"/>
        <v>0</v>
      </c>
      <c r="H39" s="15"/>
      <c r="I39" s="15"/>
      <c r="J39" s="15"/>
      <c r="K39" s="15"/>
      <c r="L39" s="15"/>
      <c r="M39" s="15"/>
      <c r="N39" s="15"/>
      <c r="O39" s="94"/>
      <c r="P39" s="111">
        <v>37</v>
      </c>
      <c r="Q39" s="111">
        <v>0</v>
      </c>
      <c r="R39" s="163">
        <v>156592.34</v>
      </c>
      <c r="S39" s="163">
        <v>0</v>
      </c>
      <c r="T39" s="163">
        <v>0</v>
      </c>
      <c r="U39" s="163">
        <v>1103.97</v>
      </c>
      <c r="V39" s="163">
        <v>36586.54</v>
      </c>
      <c r="W39" s="163">
        <v>59964.98</v>
      </c>
      <c r="X39" s="163">
        <v>3798.4</v>
      </c>
      <c r="Y39" s="207">
        <v>228.91</v>
      </c>
      <c r="Z39" s="163">
        <v>0</v>
      </c>
      <c r="AA39" s="163">
        <v>0</v>
      </c>
      <c r="AB39" s="163">
        <v>0</v>
      </c>
      <c r="AC39" s="163">
        <v>0</v>
      </c>
      <c r="AD39" s="163">
        <v>30605.360000000001</v>
      </c>
      <c r="AE39" s="163">
        <v>2865.32</v>
      </c>
      <c r="AF39" s="163">
        <v>0</v>
      </c>
      <c r="AG39" s="163">
        <v>0</v>
      </c>
      <c r="AH39" s="163">
        <v>0</v>
      </c>
      <c r="AI39" s="163">
        <v>186.82</v>
      </c>
      <c r="AJ39" s="163">
        <v>16244.6</v>
      </c>
      <c r="AK39" s="163">
        <v>312.01</v>
      </c>
      <c r="AL39" s="163">
        <v>159964.29</v>
      </c>
      <c r="AM39" s="112">
        <v>1113.9100000000001</v>
      </c>
      <c r="AN39" s="112">
        <v>64361.4</v>
      </c>
      <c r="AO39" s="112">
        <v>0</v>
      </c>
      <c r="AP39" s="112">
        <v>1993.65</v>
      </c>
      <c r="AQ39" s="112">
        <v>0</v>
      </c>
      <c r="AR39" s="112">
        <v>386.54</v>
      </c>
      <c r="AS39" s="112">
        <v>84108.54</v>
      </c>
      <c r="AT39" s="112">
        <v>235233.7</v>
      </c>
      <c r="AU39" s="112">
        <v>0</v>
      </c>
      <c r="AV39" s="112">
        <v>0</v>
      </c>
      <c r="AW39" s="112">
        <v>56702</v>
      </c>
      <c r="AX39" s="112">
        <v>120976.48</v>
      </c>
      <c r="AY39" s="112">
        <v>0</v>
      </c>
      <c r="AZ39" s="112">
        <v>0</v>
      </c>
      <c r="BA39" s="112">
        <v>336216.07</v>
      </c>
      <c r="BB39" s="112">
        <v>1090.6300000000001</v>
      </c>
      <c r="BC39" s="112">
        <v>0</v>
      </c>
      <c r="BD39" s="112">
        <v>5857.58</v>
      </c>
      <c r="BE39" s="112">
        <v>56823.72</v>
      </c>
      <c r="BF39" s="112">
        <v>0</v>
      </c>
      <c r="BG39" s="112">
        <v>0</v>
      </c>
      <c r="BH39" s="112">
        <v>19285.22</v>
      </c>
      <c r="BI39" s="112">
        <v>109616.65</v>
      </c>
      <c r="BJ39" s="112">
        <v>801.46</v>
      </c>
      <c r="BK39" s="112">
        <v>228757</v>
      </c>
      <c r="BL39" s="112">
        <v>201203.64</v>
      </c>
      <c r="BM39" s="112">
        <v>0</v>
      </c>
      <c r="BN39" s="112">
        <v>0</v>
      </c>
      <c r="BO39" s="112">
        <v>97559.31</v>
      </c>
      <c r="BP39" s="112">
        <v>224.09</v>
      </c>
      <c r="BQ39" s="112">
        <v>4342.46</v>
      </c>
      <c r="BR39" s="112">
        <v>0</v>
      </c>
      <c r="BS39" s="112">
        <v>1864.7</v>
      </c>
      <c r="BT39" s="112">
        <v>19605.23</v>
      </c>
      <c r="BU39" s="112">
        <v>0</v>
      </c>
      <c r="BV39" s="112">
        <v>3879.61</v>
      </c>
      <c r="BW39" s="112">
        <v>24863</v>
      </c>
      <c r="BX39" s="112">
        <v>0</v>
      </c>
      <c r="BY39" s="213">
        <v>0</v>
      </c>
      <c r="BZ39" s="112">
        <v>5223.29</v>
      </c>
      <c r="CA39" s="112">
        <v>793.68</v>
      </c>
      <c r="CB39" s="112">
        <v>0</v>
      </c>
      <c r="CC39" s="112">
        <v>38042</v>
      </c>
      <c r="CD39" s="112">
        <v>0</v>
      </c>
      <c r="CE39" s="112"/>
      <c r="CF39" s="112"/>
      <c r="CG39" s="15"/>
      <c r="CH39" s="15"/>
      <c r="CI39" s="15"/>
    </row>
    <row r="40" spans="1:87" outlineLevel="1" x14ac:dyDescent="0.2">
      <c r="A40" s="3"/>
      <c r="B40" s="10">
        <v>32</v>
      </c>
      <c r="C40" s="12">
        <v>5150</v>
      </c>
      <c r="D40" s="199">
        <v>31</v>
      </c>
      <c r="E40" s="12" t="s">
        <v>39</v>
      </c>
      <c r="F40" s="101"/>
      <c r="G40" s="101">
        <f t="shared" si="0"/>
        <v>0</v>
      </c>
      <c r="H40" s="15"/>
      <c r="I40" s="15"/>
      <c r="J40" s="15"/>
      <c r="K40" s="15"/>
      <c r="L40" s="15"/>
      <c r="M40" s="15"/>
      <c r="N40" s="15"/>
      <c r="O40" s="94"/>
      <c r="P40" s="111">
        <v>38</v>
      </c>
      <c r="Q40" s="111">
        <v>0</v>
      </c>
      <c r="R40" s="163">
        <v>11380737.800000001</v>
      </c>
      <c r="S40" s="163">
        <v>0</v>
      </c>
      <c r="T40" s="163">
        <v>0</v>
      </c>
      <c r="U40" s="163">
        <v>15085.98</v>
      </c>
      <c r="V40" s="163">
        <v>97576.55</v>
      </c>
      <c r="W40" s="163">
        <v>577517.44999999995</v>
      </c>
      <c r="X40" s="163">
        <v>37923.089999999997</v>
      </c>
      <c r="Y40" s="207">
        <v>5242.05</v>
      </c>
      <c r="Z40" s="163">
        <v>0</v>
      </c>
      <c r="AA40" s="163">
        <v>116660.82</v>
      </c>
      <c r="AB40" s="163">
        <v>8069</v>
      </c>
      <c r="AC40" s="163">
        <v>89246.83</v>
      </c>
      <c r="AD40" s="163">
        <v>606278.74</v>
      </c>
      <c r="AE40" s="163">
        <v>16513.68</v>
      </c>
      <c r="AF40" s="163">
        <v>0</v>
      </c>
      <c r="AG40" s="163">
        <v>19624.150000000001</v>
      </c>
      <c r="AH40" s="163">
        <v>2976.9</v>
      </c>
      <c r="AI40" s="163">
        <v>110177.93</v>
      </c>
      <c r="AJ40" s="163">
        <v>86916.28</v>
      </c>
      <c r="AK40" s="163">
        <v>6768.27</v>
      </c>
      <c r="AL40" s="163">
        <v>58629.21</v>
      </c>
      <c r="AM40" s="112">
        <v>32437.41</v>
      </c>
      <c r="AN40" s="112">
        <v>123141.7</v>
      </c>
      <c r="AO40" s="112">
        <v>14887.81</v>
      </c>
      <c r="AP40" s="112">
        <v>3565.72</v>
      </c>
      <c r="AQ40" s="112">
        <v>0</v>
      </c>
      <c r="AR40" s="112">
        <v>3203.53</v>
      </c>
      <c r="AS40" s="112">
        <v>1249304.72</v>
      </c>
      <c r="AT40" s="112">
        <v>752146.23</v>
      </c>
      <c r="AU40" s="112">
        <v>21873.599999999999</v>
      </c>
      <c r="AV40" s="112">
        <v>9256</v>
      </c>
      <c r="AW40" s="112">
        <v>132556</v>
      </c>
      <c r="AX40" s="112">
        <v>557344.16</v>
      </c>
      <c r="AY40" s="112">
        <v>0</v>
      </c>
      <c r="AZ40" s="112">
        <v>50003.68</v>
      </c>
      <c r="BA40" s="112">
        <v>1085227.73</v>
      </c>
      <c r="BB40" s="112">
        <v>68365.899999999994</v>
      </c>
      <c r="BC40" s="112">
        <v>148734</v>
      </c>
      <c r="BD40" s="112">
        <v>163050.76999999999</v>
      </c>
      <c r="BE40" s="112">
        <v>228399.86</v>
      </c>
      <c r="BF40" s="112">
        <v>20477.97</v>
      </c>
      <c r="BG40" s="112">
        <v>48894.98</v>
      </c>
      <c r="BH40" s="112">
        <v>9483.01</v>
      </c>
      <c r="BI40" s="112">
        <v>407105.47</v>
      </c>
      <c r="BJ40" s="112">
        <v>14689.34</v>
      </c>
      <c r="BK40" s="112">
        <v>0</v>
      </c>
      <c r="BL40" s="112">
        <v>0</v>
      </c>
      <c r="BM40" s="112">
        <v>12578.85</v>
      </c>
      <c r="BN40" s="112">
        <v>24597.01</v>
      </c>
      <c r="BO40" s="112">
        <v>150117.97</v>
      </c>
      <c r="BP40" s="112">
        <v>42.31</v>
      </c>
      <c r="BQ40" s="112">
        <v>14320.34</v>
      </c>
      <c r="BR40" s="112">
        <v>7211.73</v>
      </c>
      <c r="BS40" s="112">
        <v>2761.04</v>
      </c>
      <c r="BT40" s="112">
        <v>31016.65</v>
      </c>
      <c r="BU40" s="112">
        <v>6980.77</v>
      </c>
      <c r="BV40" s="112">
        <v>7525323.8099999996</v>
      </c>
      <c r="BW40" s="112">
        <v>105567</v>
      </c>
      <c r="BX40" s="112">
        <v>155729.91</v>
      </c>
      <c r="BY40" s="213">
        <v>1320</v>
      </c>
      <c r="BZ40" s="112">
        <v>135085.88</v>
      </c>
      <c r="CA40" s="112">
        <v>0</v>
      </c>
      <c r="CB40" s="112">
        <v>64188</v>
      </c>
      <c r="CC40" s="112">
        <v>138276</v>
      </c>
      <c r="CD40" s="112">
        <v>130868.32</v>
      </c>
      <c r="CE40" s="112"/>
      <c r="CF40" s="112"/>
      <c r="CG40" s="15"/>
      <c r="CH40" s="15"/>
      <c r="CI40" s="15"/>
    </row>
    <row r="41" spans="1:87" outlineLevel="1" x14ac:dyDescent="0.2">
      <c r="A41" s="3"/>
      <c r="B41" s="10">
        <v>33</v>
      </c>
      <c r="C41" s="12">
        <v>5155</v>
      </c>
      <c r="D41" s="199">
        <v>32</v>
      </c>
      <c r="E41" s="12" t="s">
        <v>40</v>
      </c>
      <c r="F41" s="101"/>
      <c r="G41" s="101">
        <f t="shared" si="0"/>
        <v>0</v>
      </c>
      <c r="H41" s="15"/>
      <c r="I41" s="15"/>
      <c r="J41" s="15"/>
      <c r="K41" s="15"/>
      <c r="L41" s="15"/>
      <c r="M41" s="15"/>
      <c r="N41" s="15"/>
      <c r="O41" s="94"/>
      <c r="P41" s="111">
        <v>39</v>
      </c>
      <c r="Q41" s="111">
        <v>0</v>
      </c>
      <c r="R41" s="163">
        <v>1507622.83</v>
      </c>
      <c r="S41" s="163">
        <v>0</v>
      </c>
      <c r="T41" s="163">
        <v>0</v>
      </c>
      <c r="U41" s="163">
        <v>84.33</v>
      </c>
      <c r="V41" s="163">
        <v>180315.76</v>
      </c>
      <c r="W41" s="163">
        <v>389491.95</v>
      </c>
      <c r="X41" s="163">
        <v>53967.63</v>
      </c>
      <c r="Y41" s="207">
        <v>174432.28</v>
      </c>
      <c r="Z41" s="163">
        <v>0</v>
      </c>
      <c r="AA41" s="163">
        <v>195519.04</v>
      </c>
      <c r="AB41" s="163">
        <v>1800</v>
      </c>
      <c r="AC41" s="163">
        <v>101913.43</v>
      </c>
      <c r="AD41" s="163">
        <v>132172.64000000001</v>
      </c>
      <c r="AE41" s="163">
        <v>178813.43</v>
      </c>
      <c r="AF41" s="163">
        <v>535918.93999999994</v>
      </c>
      <c r="AG41" s="163">
        <v>200432.45</v>
      </c>
      <c r="AH41" s="163">
        <v>1209.25</v>
      </c>
      <c r="AI41" s="163">
        <v>205894.79</v>
      </c>
      <c r="AJ41" s="163">
        <v>84254.28</v>
      </c>
      <c r="AK41" s="163">
        <v>162.27000000000001</v>
      </c>
      <c r="AL41" s="163">
        <v>200128.69</v>
      </c>
      <c r="AM41" s="112">
        <v>18093.02</v>
      </c>
      <c r="AN41" s="112">
        <v>199156.99</v>
      </c>
      <c r="AO41" s="112">
        <v>0</v>
      </c>
      <c r="AP41" s="112">
        <v>4191.08</v>
      </c>
      <c r="AQ41" s="112">
        <v>0</v>
      </c>
      <c r="AR41" s="112">
        <v>7870.3</v>
      </c>
      <c r="AS41" s="112">
        <v>0</v>
      </c>
      <c r="AT41" s="112">
        <v>201530.8</v>
      </c>
      <c r="AU41" s="112">
        <v>188824.01</v>
      </c>
      <c r="AV41" s="112">
        <v>0</v>
      </c>
      <c r="AW41" s="112">
        <v>63712</v>
      </c>
      <c r="AX41" s="112">
        <v>250723.6</v>
      </c>
      <c r="AY41" s="112">
        <v>18379.830000000002</v>
      </c>
      <c r="AZ41" s="112">
        <v>109682.53</v>
      </c>
      <c r="BA41" s="112">
        <v>745474.14</v>
      </c>
      <c r="BB41" s="112">
        <v>12575.71</v>
      </c>
      <c r="BC41" s="112">
        <v>0</v>
      </c>
      <c r="BD41" s="112">
        <v>123003.21</v>
      </c>
      <c r="BE41" s="112">
        <v>175846.2</v>
      </c>
      <c r="BF41" s="112">
        <v>58649.7</v>
      </c>
      <c r="BG41" s="112">
        <v>128545.60000000001</v>
      </c>
      <c r="BH41" s="112">
        <v>2807.04</v>
      </c>
      <c r="BI41" s="112">
        <v>63629.66</v>
      </c>
      <c r="BJ41" s="112">
        <v>89997.94</v>
      </c>
      <c r="BK41" s="112">
        <v>0</v>
      </c>
      <c r="BL41" s="112">
        <v>131236.04999999999</v>
      </c>
      <c r="BM41" s="112">
        <v>14697.98</v>
      </c>
      <c r="BN41" s="112">
        <v>237528.81</v>
      </c>
      <c r="BO41" s="112">
        <v>44258.46</v>
      </c>
      <c r="BP41" s="112">
        <v>2979.07</v>
      </c>
      <c r="BQ41" s="112">
        <v>10630.44</v>
      </c>
      <c r="BR41" s="112">
        <v>0</v>
      </c>
      <c r="BS41" s="112">
        <v>4564.0600000000004</v>
      </c>
      <c r="BT41" s="112">
        <v>344553.7</v>
      </c>
      <c r="BU41" s="112">
        <v>23726.37</v>
      </c>
      <c r="BV41" s="112">
        <v>3919.2</v>
      </c>
      <c r="BW41" s="112">
        <v>244772</v>
      </c>
      <c r="BX41" s="112">
        <v>96850.93</v>
      </c>
      <c r="BY41" s="213">
        <v>272145</v>
      </c>
      <c r="BZ41" s="112">
        <v>113818.03</v>
      </c>
      <c r="CA41" s="112">
        <v>8880.83</v>
      </c>
      <c r="CB41" s="112">
        <v>6665</v>
      </c>
      <c r="CC41" s="112">
        <v>184689</v>
      </c>
      <c r="CD41" s="112">
        <v>450974.17</v>
      </c>
      <c r="CE41" s="112"/>
      <c r="CF41" s="112"/>
      <c r="CG41" s="15"/>
      <c r="CH41" s="15"/>
      <c r="CI41" s="15"/>
    </row>
    <row r="42" spans="1:87" outlineLevel="1" x14ac:dyDescent="0.2">
      <c r="A42" s="3"/>
      <c r="B42" s="10">
        <v>34</v>
      </c>
      <c r="C42" s="12">
        <v>5160</v>
      </c>
      <c r="D42" s="199">
        <v>33</v>
      </c>
      <c r="E42" s="12" t="s">
        <v>41</v>
      </c>
      <c r="F42" s="101"/>
      <c r="G42" s="101">
        <f t="shared" ref="G42:G73" si="1">HLOOKUP($E$3,$Q$3:$CF$269,P42,TRUE)</f>
        <v>1069.96</v>
      </c>
      <c r="H42" s="15"/>
      <c r="I42" s="15"/>
      <c r="J42" s="15"/>
      <c r="K42" s="15"/>
      <c r="L42" s="15"/>
      <c r="M42" s="15"/>
      <c r="N42" s="15"/>
      <c r="O42" s="94"/>
      <c r="P42" s="111">
        <v>40</v>
      </c>
      <c r="Q42" s="111">
        <v>0</v>
      </c>
      <c r="R42" s="163">
        <v>298426.8</v>
      </c>
      <c r="S42" s="163">
        <v>1069.96</v>
      </c>
      <c r="T42" s="163">
        <v>1025.51</v>
      </c>
      <c r="U42" s="163">
        <v>15174.41</v>
      </c>
      <c r="V42" s="163">
        <v>44802.28</v>
      </c>
      <c r="W42" s="163">
        <v>87540.13</v>
      </c>
      <c r="X42" s="163">
        <v>59803.17</v>
      </c>
      <c r="Y42" s="207">
        <v>38968.769999999997</v>
      </c>
      <c r="Z42" s="163">
        <v>0</v>
      </c>
      <c r="AA42" s="163">
        <v>80465.97</v>
      </c>
      <c r="AB42" s="163">
        <v>696.25</v>
      </c>
      <c r="AC42" s="163">
        <v>22731.040000000001</v>
      </c>
      <c r="AD42" s="163">
        <v>140942.12</v>
      </c>
      <c r="AE42" s="163">
        <v>15889.92</v>
      </c>
      <c r="AF42" s="163">
        <v>35196.980000000003</v>
      </c>
      <c r="AG42" s="163">
        <v>69681.64</v>
      </c>
      <c r="AH42" s="163">
        <v>3835.43</v>
      </c>
      <c r="AI42" s="163">
        <v>67098.28</v>
      </c>
      <c r="AJ42" s="163">
        <v>13962.88</v>
      </c>
      <c r="AK42" s="163">
        <v>2320.09</v>
      </c>
      <c r="AL42" s="163">
        <v>102763.2</v>
      </c>
      <c r="AM42" s="112">
        <v>34869.050000000003</v>
      </c>
      <c r="AN42" s="112">
        <v>154935.12</v>
      </c>
      <c r="AO42" s="112">
        <v>0</v>
      </c>
      <c r="AP42" s="112">
        <v>55833.18</v>
      </c>
      <c r="AQ42" s="112">
        <v>0</v>
      </c>
      <c r="AR42" s="112">
        <v>14735.62</v>
      </c>
      <c r="AS42" s="112">
        <v>2766772.03</v>
      </c>
      <c r="AT42" s="112">
        <v>328197.53999999998</v>
      </c>
      <c r="AU42" s="112">
        <v>28283.48</v>
      </c>
      <c r="AV42" s="112">
        <v>0</v>
      </c>
      <c r="AW42" s="112">
        <v>41218</v>
      </c>
      <c r="AX42" s="112">
        <v>399046.5</v>
      </c>
      <c r="AY42" s="112">
        <v>32654.49</v>
      </c>
      <c r="AZ42" s="112">
        <v>77191.8</v>
      </c>
      <c r="BA42" s="112">
        <v>285173.58</v>
      </c>
      <c r="BB42" s="112">
        <v>3815.63</v>
      </c>
      <c r="BC42" s="112">
        <v>176479</v>
      </c>
      <c r="BD42" s="112">
        <v>84475.7</v>
      </c>
      <c r="BE42" s="112">
        <v>123450.39</v>
      </c>
      <c r="BF42" s="112">
        <v>40319.89</v>
      </c>
      <c r="BG42" s="112">
        <v>246325.33</v>
      </c>
      <c r="BH42" s="112">
        <v>16533.490000000002</v>
      </c>
      <c r="BI42" s="112">
        <v>94808.91</v>
      </c>
      <c r="BJ42" s="112">
        <v>19835.57</v>
      </c>
      <c r="BK42" s="112">
        <v>36611</v>
      </c>
      <c r="BL42" s="112">
        <v>0</v>
      </c>
      <c r="BM42" s="112">
        <v>69500.350000000006</v>
      </c>
      <c r="BN42" s="112">
        <v>46722.37</v>
      </c>
      <c r="BO42" s="112">
        <v>64205.4</v>
      </c>
      <c r="BP42" s="112">
        <v>4898.75</v>
      </c>
      <c r="BQ42" s="112">
        <v>14428.5</v>
      </c>
      <c r="BR42" s="112">
        <v>12851.16</v>
      </c>
      <c r="BS42" s="112">
        <v>4601.99</v>
      </c>
      <c r="BT42" s="112">
        <v>49225.49</v>
      </c>
      <c r="BU42" s="112">
        <v>17961.53</v>
      </c>
      <c r="BV42" s="112">
        <v>0</v>
      </c>
      <c r="BW42" s="112">
        <v>93402</v>
      </c>
      <c r="BX42" s="112">
        <v>21613.05</v>
      </c>
      <c r="BY42" s="213">
        <v>66861</v>
      </c>
      <c r="BZ42" s="112">
        <v>62295.99</v>
      </c>
      <c r="CA42" s="112">
        <v>86.79</v>
      </c>
      <c r="CB42" s="112">
        <v>13226</v>
      </c>
      <c r="CC42" s="112">
        <v>186158</v>
      </c>
      <c r="CD42" s="112">
        <v>222807.02</v>
      </c>
      <c r="CE42" s="112"/>
      <c r="CF42" s="112"/>
      <c r="CG42" s="15"/>
      <c r="CH42" s="15"/>
      <c r="CI42" s="15"/>
    </row>
    <row r="43" spans="1:87" outlineLevel="1" x14ac:dyDescent="0.2">
      <c r="A43" s="3"/>
      <c r="B43" s="10">
        <v>35</v>
      </c>
      <c r="C43" s="12">
        <v>5175</v>
      </c>
      <c r="D43" s="199">
        <v>34</v>
      </c>
      <c r="E43" s="12" t="s">
        <v>42</v>
      </c>
      <c r="F43" s="101"/>
      <c r="G43" s="101">
        <f t="shared" si="1"/>
        <v>489340.64</v>
      </c>
      <c r="H43" s="15"/>
      <c r="I43" s="15"/>
      <c r="J43" s="15"/>
      <c r="K43" s="15"/>
      <c r="L43" s="15"/>
      <c r="M43" s="15"/>
      <c r="N43" s="15"/>
      <c r="O43" s="94"/>
      <c r="P43" s="111">
        <v>41</v>
      </c>
      <c r="Q43" s="111">
        <v>0</v>
      </c>
      <c r="R43" s="163">
        <v>1949760.46</v>
      </c>
      <c r="S43" s="163">
        <v>489340.64</v>
      </c>
      <c r="T43" s="163">
        <v>34081.08</v>
      </c>
      <c r="U43" s="163">
        <v>2632.12</v>
      </c>
      <c r="V43" s="163">
        <v>117.16</v>
      </c>
      <c r="W43" s="163">
        <v>452933.53</v>
      </c>
      <c r="X43" s="163">
        <v>515464.25</v>
      </c>
      <c r="Y43" s="207">
        <v>14.97</v>
      </c>
      <c r="Z43" s="163">
        <v>0</v>
      </c>
      <c r="AA43" s="163">
        <v>286680.90999999997</v>
      </c>
      <c r="AB43" s="163">
        <v>801.29</v>
      </c>
      <c r="AC43" s="163">
        <v>132405.85</v>
      </c>
      <c r="AD43" s="163">
        <v>0</v>
      </c>
      <c r="AE43" s="163">
        <v>190109.94</v>
      </c>
      <c r="AF43" s="163">
        <v>0</v>
      </c>
      <c r="AG43" s="163">
        <v>158991.60999999999</v>
      </c>
      <c r="AH43" s="163">
        <v>3205.48</v>
      </c>
      <c r="AI43" s="163">
        <v>863.52</v>
      </c>
      <c r="AJ43" s="163">
        <v>85555.16</v>
      </c>
      <c r="AK43" s="163">
        <v>40670.550000000003</v>
      </c>
      <c r="AL43" s="163">
        <v>20137.830000000002</v>
      </c>
      <c r="AM43" s="112">
        <v>0</v>
      </c>
      <c r="AN43" s="112">
        <v>3013.5</v>
      </c>
      <c r="AO43" s="112">
        <v>270</v>
      </c>
      <c r="AP43" s="112">
        <v>5608.24</v>
      </c>
      <c r="AQ43" s="112">
        <v>3222.25</v>
      </c>
      <c r="AR43" s="112">
        <v>2932.46</v>
      </c>
      <c r="AS43" s="112">
        <v>0</v>
      </c>
      <c r="AT43" s="112">
        <v>1904876.43</v>
      </c>
      <c r="AU43" s="112">
        <v>24388.63</v>
      </c>
      <c r="AV43" s="112">
        <v>0</v>
      </c>
      <c r="AW43" s="112">
        <v>0</v>
      </c>
      <c r="AX43" s="112">
        <v>0</v>
      </c>
      <c r="AY43" s="112">
        <v>96728.03</v>
      </c>
      <c r="AZ43" s="112">
        <v>9816.36</v>
      </c>
      <c r="BA43" s="112">
        <v>250015.4</v>
      </c>
      <c r="BB43" s="112">
        <v>3993.84</v>
      </c>
      <c r="BC43" s="112">
        <v>35918</v>
      </c>
      <c r="BD43" s="112">
        <v>213308.39</v>
      </c>
      <c r="BE43" s="112">
        <v>2819.92</v>
      </c>
      <c r="BF43" s="112">
        <v>53434.49</v>
      </c>
      <c r="BG43" s="112">
        <v>1269.68</v>
      </c>
      <c r="BH43" s="112">
        <v>1830</v>
      </c>
      <c r="BI43" s="112">
        <v>0</v>
      </c>
      <c r="BJ43" s="112">
        <v>0</v>
      </c>
      <c r="BK43" s="112">
        <v>106351</v>
      </c>
      <c r="BL43" s="112">
        <v>15.98</v>
      </c>
      <c r="BM43" s="112">
        <v>0</v>
      </c>
      <c r="BN43" s="112">
        <v>21567</v>
      </c>
      <c r="BO43" s="112">
        <v>62357.22</v>
      </c>
      <c r="BP43" s="112">
        <v>1270.95</v>
      </c>
      <c r="BQ43" s="112">
        <v>12791.98</v>
      </c>
      <c r="BR43" s="112">
        <v>80635.28</v>
      </c>
      <c r="BS43" s="112">
        <v>13542.39</v>
      </c>
      <c r="BT43" s="112">
        <v>50980.46</v>
      </c>
      <c r="BU43" s="112">
        <v>20.69</v>
      </c>
      <c r="BV43" s="112">
        <v>0</v>
      </c>
      <c r="BW43" s="112">
        <v>479986</v>
      </c>
      <c r="BX43" s="112">
        <v>42397.1</v>
      </c>
      <c r="BY43" s="213">
        <v>0</v>
      </c>
      <c r="BZ43" s="112">
        <v>112024.08</v>
      </c>
      <c r="CA43" s="112">
        <v>32549.74</v>
      </c>
      <c r="CB43" s="112">
        <v>14681</v>
      </c>
      <c r="CC43" s="112">
        <v>183450</v>
      </c>
      <c r="CD43" s="112">
        <v>26969.65</v>
      </c>
      <c r="CE43" s="112"/>
      <c r="CF43" s="112"/>
      <c r="CG43" s="15"/>
      <c r="CH43" s="15"/>
      <c r="CI43" s="15"/>
    </row>
    <row r="44" spans="1:87" x14ac:dyDescent="0.2">
      <c r="A44" s="3"/>
      <c r="B44" s="10">
        <v>36</v>
      </c>
      <c r="C44" s="16"/>
      <c r="D44" s="199"/>
      <c r="E44" s="17" t="s">
        <v>43</v>
      </c>
      <c r="F44" s="102"/>
      <c r="G44" s="101">
        <f t="shared" si="1"/>
        <v>5263561.8999999994</v>
      </c>
      <c r="H44" s="15"/>
      <c r="I44" s="18"/>
      <c r="J44" s="18"/>
      <c r="K44" s="18"/>
      <c r="L44" s="18"/>
      <c r="M44" s="18"/>
      <c r="N44" s="18"/>
      <c r="O44" s="94"/>
      <c r="P44" s="111">
        <v>42</v>
      </c>
      <c r="Q44" s="111">
        <v>0</v>
      </c>
      <c r="R44" s="163">
        <v>30917840.050000001</v>
      </c>
      <c r="S44" s="163">
        <v>5263561.8999999994</v>
      </c>
      <c r="T44" s="163">
        <v>102931.86</v>
      </c>
      <c r="U44" s="163">
        <v>173897.14</v>
      </c>
      <c r="V44" s="163">
        <v>1610247.52</v>
      </c>
      <c r="W44" s="163">
        <v>5098438.0500000007</v>
      </c>
      <c r="X44" s="163">
        <v>2154314.2699999996</v>
      </c>
      <c r="Y44" s="207">
        <v>396811.44999999995</v>
      </c>
      <c r="Z44" s="163">
        <v>0</v>
      </c>
      <c r="AA44" s="163">
        <v>1303847.6599999999</v>
      </c>
      <c r="AB44" s="163">
        <v>46132.18</v>
      </c>
      <c r="AC44" s="163">
        <v>621979.91999999993</v>
      </c>
      <c r="AD44" s="163">
        <v>2541687.9800000004</v>
      </c>
      <c r="AE44" s="163">
        <v>1831710.5299999998</v>
      </c>
      <c r="AF44" s="163">
        <v>2487236.04</v>
      </c>
      <c r="AG44" s="163">
        <v>870049.4</v>
      </c>
      <c r="AH44" s="163">
        <v>285286.68</v>
      </c>
      <c r="AI44" s="163">
        <v>1188216.1400000001</v>
      </c>
      <c r="AJ44" s="163">
        <v>1353625.2599999998</v>
      </c>
      <c r="AK44" s="163">
        <v>324830.30000000005</v>
      </c>
      <c r="AL44" s="163">
        <v>1809951.79</v>
      </c>
      <c r="AM44" s="112">
        <v>497769.65999999992</v>
      </c>
      <c r="AN44" s="112">
        <v>1298779.25</v>
      </c>
      <c r="AO44" s="112">
        <v>283003</v>
      </c>
      <c r="AP44" s="112">
        <v>257745.31999999995</v>
      </c>
      <c r="AQ44" s="112">
        <v>43625.14</v>
      </c>
      <c r="AR44" s="112">
        <v>195607.96999999997</v>
      </c>
      <c r="AS44" s="112">
        <v>228961610.16</v>
      </c>
      <c r="AT44" s="112">
        <v>11071767.18</v>
      </c>
      <c r="AU44" s="112">
        <v>616263.82999999996</v>
      </c>
      <c r="AV44" s="112">
        <v>583930</v>
      </c>
      <c r="AW44" s="112">
        <v>1445415</v>
      </c>
      <c r="AX44" s="112">
        <v>5480836.6100000003</v>
      </c>
      <c r="AY44" s="112">
        <v>260745.30999999997</v>
      </c>
      <c r="AZ44" s="112">
        <v>1348676.87</v>
      </c>
      <c r="BA44" s="112">
        <v>8484781.3199999984</v>
      </c>
      <c r="BB44" s="112">
        <v>262488.05</v>
      </c>
      <c r="BC44" s="112">
        <v>1095331</v>
      </c>
      <c r="BD44" s="112">
        <v>1323818.83</v>
      </c>
      <c r="BE44" s="112">
        <v>2660236.27</v>
      </c>
      <c r="BF44" s="112">
        <v>414736.52</v>
      </c>
      <c r="BG44" s="112">
        <v>1632097.6500000001</v>
      </c>
      <c r="BH44" s="112">
        <v>495809.7099999999</v>
      </c>
      <c r="BI44" s="112">
        <v>1845104.6099999996</v>
      </c>
      <c r="BJ44" s="112">
        <v>543005.65</v>
      </c>
      <c r="BK44" s="112">
        <v>1084610</v>
      </c>
      <c r="BL44" s="112">
        <v>1013520.1799999999</v>
      </c>
      <c r="BM44" s="112">
        <v>692292.41999999993</v>
      </c>
      <c r="BN44" s="112">
        <v>757326.97000000009</v>
      </c>
      <c r="BO44" s="112">
        <v>1991880.3199999998</v>
      </c>
      <c r="BP44" s="112">
        <v>110841.74999999999</v>
      </c>
      <c r="BQ44" s="112">
        <v>474059.28</v>
      </c>
      <c r="BR44" s="112">
        <v>221457.49</v>
      </c>
      <c r="BS44" s="112">
        <v>206644.93</v>
      </c>
      <c r="BT44" s="112">
        <v>5319768.1300000008</v>
      </c>
      <c r="BU44" s="112">
        <v>110750.84</v>
      </c>
      <c r="BV44" s="112">
        <v>60221763.910000004</v>
      </c>
      <c r="BW44" s="112">
        <v>3879621</v>
      </c>
      <c r="BX44" s="112">
        <v>755901.64</v>
      </c>
      <c r="BY44" s="213">
        <v>1627604</v>
      </c>
      <c r="BZ44" s="112">
        <v>1885767.7999999998</v>
      </c>
      <c r="CA44" s="112">
        <v>222538.69999999998</v>
      </c>
      <c r="CB44" s="112">
        <v>299168</v>
      </c>
      <c r="CC44" s="112">
        <v>1918352</v>
      </c>
      <c r="CD44" s="112">
        <v>1805771.4199999997</v>
      </c>
      <c r="CE44" s="113"/>
      <c r="CF44" s="113"/>
      <c r="CG44" s="18"/>
      <c r="CH44" s="18"/>
      <c r="CI44" s="18"/>
    </row>
    <row r="45" spans="1:87" outlineLevel="1" x14ac:dyDescent="0.2">
      <c r="A45" s="3"/>
      <c r="B45" s="10">
        <v>37</v>
      </c>
      <c r="C45" s="12">
        <v>5305</v>
      </c>
      <c r="D45" s="199">
        <v>35</v>
      </c>
      <c r="E45" s="12" t="s">
        <v>44</v>
      </c>
      <c r="F45" s="101"/>
      <c r="G45" s="101">
        <f t="shared" si="1"/>
        <v>91708.52</v>
      </c>
      <c r="H45" s="15"/>
      <c r="I45" s="15"/>
      <c r="J45" s="15"/>
      <c r="K45" s="15"/>
      <c r="L45" s="15"/>
      <c r="M45" s="15"/>
      <c r="N45" s="15"/>
      <c r="O45" s="94"/>
      <c r="P45" s="111">
        <v>43</v>
      </c>
      <c r="Q45" s="111">
        <v>0</v>
      </c>
      <c r="R45" s="163">
        <v>9644889.7300000004</v>
      </c>
      <c r="S45" s="163">
        <v>91708.52</v>
      </c>
      <c r="T45" s="163">
        <v>3044.88</v>
      </c>
      <c r="U45" s="163">
        <v>157280.84</v>
      </c>
      <c r="V45" s="163">
        <v>203941.97</v>
      </c>
      <c r="W45" s="163">
        <v>0</v>
      </c>
      <c r="X45" s="163">
        <v>182918.02</v>
      </c>
      <c r="Y45" s="207">
        <v>62336.13</v>
      </c>
      <c r="Z45" s="163">
        <v>0</v>
      </c>
      <c r="AA45" s="163">
        <v>99716.28</v>
      </c>
      <c r="AB45" s="163">
        <v>0</v>
      </c>
      <c r="AC45" s="163">
        <v>119989.52</v>
      </c>
      <c r="AD45" s="163">
        <v>868836.28</v>
      </c>
      <c r="AE45" s="163">
        <v>285627.03999999998</v>
      </c>
      <c r="AF45" s="163">
        <v>0</v>
      </c>
      <c r="AG45" s="163">
        <v>0</v>
      </c>
      <c r="AH45" s="163">
        <v>0</v>
      </c>
      <c r="AI45" s="163">
        <v>192390.89</v>
      </c>
      <c r="AJ45" s="163">
        <v>26679.97</v>
      </c>
      <c r="AK45" s="163">
        <v>24294.6</v>
      </c>
      <c r="AL45" s="163">
        <v>0</v>
      </c>
      <c r="AM45" s="112">
        <v>16749.53</v>
      </c>
      <c r="AN45" s="112">
        <v>724509.63</v>
      </c>
      <c r="AO45" s="112">
        <v>129761.67</v>
      </c>
      <c r="AP45" s="112">
        <v>0</v>
      </c>
      <c r="AQ45" s="112">
        <v>0</v>
      </c>
      <c r="AR45" s="112">
        <v>0</v>
      </c>
      <c r="AS45" s="112">
        <v>0</v>
      </c>
      <c r="AT45" s="112">
        <v>0</v>
      </c>
      <c r="AU45" s="112">
        <v>86638.93</v>
      </c>
      <c r="AV45" s="112">
        <v>0</v>
      </c>
      <c r="AW45" s="112">
        <v>0</v>
      </c>
      <c r="AX45" s="112">
        <v>640933.67000000004</v>
      </c>
      <c r="AY45" s="112">
        <v>0</v>
      </c>
      <c r="AZ45" s="112">
        <v>129587.59</v>
      </c>
      <c r="BA45" s="112">
        <v>304871.55</v>
      </c>
      <c r="BB45" s="112">
        <v>0</v>
      </c>
      <c r="BC45" s="112">
        <v>0</v>
      </c>
      <c r="BD45" s="112">
        <v>153234.88</v>
      </c>
      <c r="BE45" s="112">
        <v>1054996.45</v>
      </c>
      <c r="BF45" s="112">
        <v>66056.100000000006</v>
      </c>
      <c r="BG45" s="112">
        <v>0</v>
      </c>
      <c r="BH45" s="112">
        <v>90950.29</v>
      </c>
      <c r="BI45" s="112">
        <v>443430.07</v>
      </c>
      <c r="BJ45" s="112">
        <v>60902.13</v>
      </c>
      <c r="BK45" s="112">
        <v>0</v>
      </c>
      <c r="BL45" s="112">
        <v>141392.93</v>
      </c>
      <c r="BM45" s="112">
        <v>0</v>
      </c>
      <c r="BN45" s="112">
        <v>343616.54</v>
      </c>
      <c r="BO45" s="112">
        <v>1619.95</v>
      </c>
      <c r="BP45" s="112">
        <v>0</v>
      </c>
      <c r="BQ45" s="112">
        <v>0</v>
      </c>
      <c r="BR45" s="112">
        <v>0</v>
      </c>
      <c r="BS45" s="112">
        <v>77070.740000000005</v>
      </c>
      <c r="BT45" s="112">
        <v>0</v>
      </c>
      <c r="BU45" s="112">
        <v>0</v>
      </c>
      <c r="BV45" s="112">
        <v>198910.56</v>
      </c>
      <c r="BW45" s="112">
        <v>0</v>
      </c>
      <c r="BX45" s="112">
        <v>0</v>
      </c>
      <c r="BY45" s="213">
        <v>70451</v>
      </c>
      <c r="BZ45" s="112">
        <v>0</v>
      </c>
      <c r="CA45" s="112">
        <v>34874.82</v>
      </c>
      <c r="CB45" s="112">
        <v>0</v>
      </c>
      <c r="CC45" s="112">
        <v>0</v>
      </c>
      <c r="CD45" s="112">
        <v>131941.35999999999</v>
      </c>
      <c r="CE45" s="112"/>
      <c r="CF45" s="112"/>
      <c r="CG45" s="15"/>
      <c r="CH45" s="15"/>
      <c r="CI45" s="15"/>
    </row>
    <row r="46" spans="1:87" outlineLevel="1" x14ac:dyDescent="0.2">
      <c r="A46" s="3"/>
      <c r="B46" s="10">
        <v>38</v>
      </c>
      <c r="C46" s="12">
        <v>5310</v>
      </c>
      <c r="D46" s="199">
        <v>36</v>
      </c>
      <c r="E46" s="12" t="s">
        <v>45</v>
      </c>
      <c r="F46" s="101"/>
      <c r="G46" s="101">
        <f t="shared" si="1"/>
        <v>131602.15</v>
      </c>
      <c r="H46" s="15"/>
      <c r="I46" s="15"/>
      <c r="J46" s="15"/>
      <c r="K46" s="15"/>
      <c r="L46" s="15"/>
      <c r="M46" s="15"/>
      <c r="N46" s="15"/>
      <c r="O46" s="94"/>
      <c r="P46" s="111">
        <v>44</v>
      </c>
      <c r="Q46" s="111">
        <v>0</v>
      </c>
      <c r="R46" s="163">
        <v>6087079.1299999999</v>
      </c>
      <c r="S46" s="163">
        <v>131602.15</v>
      </c>
      <c r="T46" s="163">
        <v>30322.86</v>
      </c>
      <c r="U46" s="163">
        <v>291163.78999999998</v>
      </c>
      <c r="V46" s="163">
        <v>543874.06999999995</v>
      </c>
      <c r="W46" s="163">
        <v>336201.04</v>
      </c>
      <c r="X46" s="163">
        <v>85960.4</v>
      </c>
      <c r="Y46" s="207">
        <v>105052.09</v>
      </c>
      <c r="Z46" s="163">
        <v>41027.29</v>
      </c>
      <c r="AA46" s="163">
        <v>187458.41</v>
      </c>
      <c r="AB46" s="163">
        <v>179.04</v>
      </c>
      <c r="AC46" s="163">
        <v>73635.83</v>
      </c>
      <c r="AD46" s="163">
        <v>372667.66</v>
      </c>
      <c r="AE46" s="163">
        <v>70647.199999999997</v>
      </c>
      <c r="AF46" s="163">
        <v>603240.43000000005</v>
      </c>
      <c r="AG46" s="163">
        <v>0</v>
      </c>
      <c r="AH46" s="163">
        <v>65820.679999999993</v>
      </c>
      <c r="AI46" s="163">
        <v>109149.09</v>
      </c>
      <c r="AJ46" s="163">
        <v>250860.13</v>
      </c>
      <c r="AK46" s="163">
        <v>7718.92</v>
      </c>
      <c r="AL46" s="163">
        <v>16893.88</v>
      </c>
      <c r="AM46" s="112">
        <v>65860.41</v>
      </c>
      <c r="AN46" s="112">
        <v>160050.63</v>
      </c>
      <c r="AO46" s="112">
        <v>27547.46</v>
      </c>
      <c r="AP46" s="112">
        <v>18453.28</v>
      </c>
      <c r="AQ46" s="112">
        <v>14732.84</v>
      </c>
      <c r="AR46" s="112">
        <v>30807.22</v>
      </c>
      <c r="AS46" s="112">
        <v>12649583.83</v>
      </c>
      <c r="AT46" s="112">
        <v>315311.84999999998</v>
      </c>
      <c r="AU46" s="112">
        <v>14156.87</v>
      </c>
      <c r="AV46" s="112">
        <v>28859</v>
      </c>
      <c r="AW46" s="112">
        <v>192274</v>
      </c>
      <c r="AX46" s="112">
        <v>797362.57</v>
      </c>
      <c r="AY46" s="112">
        <v>190517.1</v>
      </c>
      <c r="AZ46" s="112">
        <v>57905.71</v>
      </c>
      <c r="BA46" s="112">
        <v>1640416.39</v>
      </c>
      <c r="BB46" s="112">
        <v>132518.94</v>
      </c>
      <c r="BC46" s="112">
        <v>285975</v>
      </c>
      <c r="BD46" s="112">
        <v>308600.24</v>
      </c>
      <c r="BE46" s="112">
        <v>485582.28</v>
      </c>
      <c r="BF46" s="112">
        <v>96976.82</v>
      </c>
      <c r="BG46" s="112">
        <v>278586.62</v>
      </c>
      <c r="BH46" s="112">
        <v>199796.29</v>
      </c>
      <c r="BI46" s="112">
        <v>769548.25</v>
      </c>
      <c r="BJ46" s="112">
        <v>175010.46</v>
      </c>
      <c r="BK46" s="112">
        <v>149753</v>
      </c>
      <c r="BL46" s="112">
        <v>555586.24</v>
      </c>
      <c r="BM46" s="112">
        <v>45232.78</v>
      </c>
      <c r="BN46" s="112">
        <v>281113.31</v>
      </c>
      <c r="BO46" s="112">
        <v>345617.43</v>
      </c>
      <c r="BP46" s="112">
        <v>114472.99</v>
      </c>
      <c r="BQ46" s="112">
        <v>73079.05</v>
      </c>
      <c r="BR46" s="112">
        <v>5934.57</v>
      </c>
      <c r="BS46" s="112">
        <v>161461.26</v>
      </c>
      <c r="BT46" s="112">
        <v>255568.78</v>
      </c>
      <c r="BU46" s="112">
        <v>48033.8</v>
      </c>
      <c r="BV46" s="112">
        <v>3872325.23</v>
      </c>
      <c r="BW46" s="112">
        <v>246252</v>
      </c>
      <c r="BX46" s="112">
        <v>140234.68</v>
      </c>
      <c r="BY46" s="213">
        <v>450290</v>
      </c>
      <c r="BZ46" s="112">
        <v>29918.41</v>
      </c>
      <c r="CA46" s="112">
        <v>50048.73</v>
      </c>
      <c r="CB46" s="112">
        <v>74145</v>
      </c>
      <c r="CC46" s="112">
        <v>229756</v>
      </c>
      <c r="CD46" s="112">
        <v>330932.56</v>
      </c>
      <c r="CE46" s="112"/>
      <c r="CF46" s="112"/>
      <c r="CG46" s="15"/>
      <c r="CH46" s="15"/>
      <c r="CI46" s="15"/>
    </row>
    <row r="47" spans="1:87" outlineLevel="1" x14ac:dyDescent="0.2">
      <c r="A47" s="3"/>
      <c r="B47" s="10">
        <v>39</v>
      </c>
      <c r="C47" s="12">
        <v>5315</v>
      </c>
      <c r="D47" s="199">
        <v>37</v>
      </c>
      <c r="E47" s="12" t="s">
        <v>46</v>
      </c>
      <c r="F47" s="101"/>
      <c r="G47" s="101">
        <f t="shared" si="1"/>
        <v>168690.23</v>
      </c>
      <c r="H47" s="15"/>
      <c r="I47" s="15"/>
      <c r="J47" s="15"/>
      <c r="K47" s="15"/>
      <c r="L47" s="15"/>
      <c r="M47" s="15"/>
      <c r="N47" s="15"/>
      <c r="O47" s="94"/>
      <c r="P47" s="111">
        <v>45</v>
      </c>
      <c r="Q47" s="111">
        <v>0</v>
      </c>
      <c r="R47" s="163">
        <v>11959079.65</v>
      </c>
      <c r="S47" s="163">
        <v>168690.23</v>
      </c>
      <c r="T47" s="163">
        <v>135740.91</v>
      </c>
      <c r="U47" s="163">
        <v>1016774.73</v>
      </c>
      <c r="V47" s="163">
        <v>972261.1</v>
      </c>
      <c r="W47" s="163">
        <v>846308.15</v>
      </c>
      <c r="X47" s="163">
        <v>440537.35</v>
      </c>
      <c r="Y47" s="207">
        <v>249547.17</v>
      </c>
      <c r="Z47" s="163">
        <v>80401.11</v>
      </c>
      <c r="AA47" s="163">
        <v>493860.08</v>
      </c>
      <c r="AB47" s="163">
        <v>181308.44</v>
      </c>
      <c r="AC47" s="163">
        <v>247438.75</v>
      </c>
      <c r="AD47" s="163">
        <v>1347173.46</v>
      </c>
      <c r="AE47" s="163">
        <v>1774337.06</v>
      </c>
      <c r="AF47" s="163">
        <v>1389773.54</v>
      </c>
      <c r="AG47" s="163">
        <v>844827.54</v>
      </c>
      <c r="AH47" s="163">
        <v>183805.78</v>
      </c>
      <c r="AI47" s="163">
        <v>597990.51</v>
      </c>
      <c r="AJ47" s="163">
        <v>577068.05000000005</v>
      </c>
      <c r="AK47" s="163">
        <v>191813.23</v>
      </c>
      <c r="AL47" s="163">
        <v>1496147.35</v>
      </c>
      <c r="AM47" s="112">
        <v>465684.89</v>
      </c>
      <c r="AN47" s="112">
        <v>1246612.6100000001</v>
      </c>
      <c r="AO47" s="112">
        <v>407468.22</v>
      </c>
      <c r="AP47" s="112">
        <v>213265.6</v>
      </c>
      <c r="AQ47" s="112">
        <v>137630.16</v>
      </c>
      <c r="AR47" s="112">
        <v>239970.67</v>
      </c>
      <c r="AS47" s="112">
        <v>46799619.149999999</v>
      </c>
      <c r="AT47" s="112">
        <v>8620247.2699999996</v>
      </c>
      <c r="AU47" s="112">
        <v>353125.79</v>
      </c>
      <c r="AV47" s="112">
        <v>511294</v>
      </c>
      <c r="AW47" s="112">
        <v>352270</v>
      </c>
      <c r="AX47" s="112">
        <v>1890357.84</v>
      </c>
      <c r="AY47" s="112">
        <v>222591.88</v>
      </c>
      <c r="AZ47" s="112">
        <v>466255.51</v>
      </c>
      <c r="BA47" s="112">
        <v>1864532.28</v>
      </c>
      <c r="BB47" s="112">
        <v>229362.33</v>
      </c>
      <c r="BC47" s="112">
        <v>1568639</v>
      </c>
      <c r="BD47" s="112">
        <v>796547.43</v>
      </c>
      <c r="BE47" s="112">
        <v>3069622.34</v>
      </c>
      <c r="BF47" s="112">
        <v>313658.23999999999</v>
      </c>
      <c r="BG47" s="112">
        <v>471007.75</v>
      </c>
      <c r="BH47" s="112">
        <v>243409.3</v>
      </c>
      <c r="BI47" s="112">
        <v>1212941.56</v>
      </c>
      <c r="BJ47" s="112">
        <v>357068.08</v>
      </c>
      <c r="BK47" s="112">
        <v>909905</v>
      </c>
      <c r="BL47" s="112">
        <v>1065062.8700000001</v>
      </c>
      <c r="BM47" s="112">
        <v>439203.95</v>
      </c>
      <c r="BN47" s="112">
        <v>761167.12</v>
      </c>
      <c r="BO47" s="112">
        <v>549616.94999999995</v>
      </c>
      <c r="BP47" s="112">
        <v>279483.34999999998</v>
      </c>
      <c r="BQ47" s="112">
        <v>348616.77</v>
      </c>
      <c r="BR47" s="112">
        <v>258668.28</v>
      </c>
      <c r="BS47" s="112">
        <v>386011.53</v>
      </c>
      <c r="BT47" s="112">
        <v>1264918.1499999999</v>
      </c>
      <c r="BU47" s="112">
        <v>458707.19</v>
      </c>
      <c r="BV47" s="112">
        <v>10125184.01</v>
      </c>
      <c r="BW47" s="112">
        <v>3688995</v>
      </c>
      <c r="BX47" s="112">
        <v>563998.9</v>
      </c>
      <c r="BY47" s="213">
        <v>1645719</v>
      </c>
      <c r="BZ47" s="112">
        <v>919987.56</v>
      </c>
      <c r="CA47" s="112">
        <v>93002.34</v>
      </c>
      <c r="CB47" s="112">
        <v>376293</v>
      </c>
      <c r="CC47" s="112">
        <v>418796</v>
      </c>
      <c r="CD47" s="112">
        <v>1308165.45</v>
      </c>
      <c r="CE47" s="112"/>
      <c r="CF47" s="112"/>
      <c r="CG47" s="15"/>
      <c r="CH47" s="15"/>
      <c r="CI47" s="15"/>
    </row>
    <row r="48" spans="1:87" outlineLevel="1" x14ac:dyDescent="0.2">
      <c r="A48" s="3"/>
      <c r="B48" s="10">
        <v>40</v>
      </c>
      <c r="C48" s="12">
        <v>5320</v>
      </c>
      <c r="D48" s="199">
        <v>38</v>
      </c>
      <c r="E48" s="12" t="s">
        <v>47</v>
      </c>
      <c r="F48" s="101"/>
      <c r="G48" s="101">
        <f t="shared" si="1"/>
        <v>214197.28</v>
      </c>
      <c r="H48" s="15"/>
      <c r="I48" s="15"/>
      <c r="J48" s="15"/>
      <c r="K48" s="15"/>
      <c r="L48" s="15"/>
      <c r="M48" s="15"/>
      <c r="N48" s="15"/>
      <c r="O48" s="94"/>
      <c r="P48" s="111">
        <v>46</v>
      </c>
      <c r="Q48" s="111">
        <v>0</v>
      </c>
      <c r="R48" s="163">
        <v>6431170.3899999997</v>
      </c>
      <c r="S48" s="163">
        <v>214197.28</v>
      </c>
      <c r="T48" s="163">
        <v>188.69</v>
      </c>
      <c r="U48" s="163">
        <v>286538.8</v>
      </c>
      <c r="V48" s="163">
        <v>293522.84999999998</v>
      </c>
      <c r="W48" s="163">
        <v>202973.19</v>
      </c>
      <c r="X48" s="163">
        <v>299082.63</v>
      </c>
      <c r="Y48" s="207">
        <v>81069.240000000005</v>
      </c>
      <c r="Z48" s="163">
        <v>0</v>
      </c>
      <c r="AA48" s="163">
        <v>115562.44</v>
      </c>
      <c r="AB48" s="163">
        <v>0</v>
      </c>
      <c r="AC48" s="163">
        <v>123217.38</v>
      </c>
      <c r="AD48" s="163">
        <v>278290.24</v>
      </c>
      <c r="AE48" s="163">
        <v>101280.77</v>
      </c>
      <c r="AF48" s="163">
        <v>102366.8</v>
      </c>
      <c r="AG48" s="163">
        <v>126273.31</v>
      </c>
      <c r="AH48" s="163">
        <v>128223.93</v>
      </c>
      <c r="AI48" s="163">
        <v>220272.52</v>
      </c>
      <c r="AJ48" s="163">
        <v>154724.6</v>
      </c>
      <c r="AK48" s="163">
        <v>66541.679999999993</v>
      </c>
      <c r="AL48" s="163">
        <v>203702.69</v>
      </c>
      <c r="AM48" s="112">
        <v>21180.93</v>
      </c>
      <c r="AN48" s="112">
        <v>263526.26</v>
      </c>
      <c r="AO48" s="112">
        <v>478766.21</v>
      </c>
      <c r="AP48" s="112">
        <v>41748.120000000003</v>
      </c>
      <c r="AQ48" s="112">
        <v>1380</v>
      </c>
      <c r="AR48" s="112">
        <v>117080.12</v>
      </c>
      <c r="AS48" s="112">
        <v>10619648.26</v>
      </c>
      <c r="AT48" s="112">
        <v>1625833.21</v>
      </c>
      <c r="AU48" s="112">
        <v>342529.36</v>
      </c>
      <c r="AV48" s="112">
        <v>0</v>
      </c>
      <c r="AW48" s="112">
        <v>150252</v>
      </c>
      <c r="AX48" s="112">
        <v>812573.65</v>
      </c>
      <c r="AY48" s="112">
        <v>21960.26</v>
      </c>
      <c r="AZ48" s="112">
        <v>113347.31</v>
      </c>
      <c r="BA48" s="112">
        <v>1285271.33</v>
      </c>
      <c r="BB48" s="112">
        <v>66696.320000000007</v>
      </c>
      <c r="BC48" s="112">
        <v>324303</v>
      </c>
      <c r="BD48" s="112">
        <v>597737.92000000004</v>
      </c>
      <c r="BE48" s="112">
        <v>512413.63</v>
      </c>
      <c r="BF48" s="112">
        <v>73126.97</v>
      </c>
      <c r="BG48" s="112">
        <v>290982.03000000003</v>
      </c>
      <c r="BH48" s="112">
        <v>135718.5</v>
      </c>
      <c r="BI48" s="112">
        <v>137756.17000000001</v>
      </c>
      <c r="BJ48" s="112">
        <v>137311.91</v>
      </c>
      <c r="BK48" s="112">
        <v>41196</v>
      </c>
      <c r="BL48" s="112">
        <v>243844.12</v>
      </c>
      <c r="BM48" s="112">
        <v>146021.89000000001</v>
      </c>
      <c r="BN48" s="112">
        <v>697366</v>
      </c>
      <c r="BO48" s="112">
        <v>364073.11</v>
      </c>
      <c r="BP48" s="112">
        <v>79340.899999999994</v>
      </c>
      <c r="BQ48" s="112">
        <v>50361.37</v>
      </c>
      <c r="BR48" s="112">
        <v>84533.48</v>
      </c>
      <c r="BS48" s="112">
        <v>401725.09</v>
      </c>
      <c r="BT48" s="112">
        <v>437919.77</v>
      </c>
      <c r="BU48" s="112">
        <v>3442.6</v>
      </c>
      <c r="BV48" s="112">
        <v>15411600.390000001</v>
      </c>
      <c r="BW48" s="112">
        <v>1040639</v>
      </c>
      <c r="BX48" s="112">
        <v>325374.8</v>
      </c>
      <c r="BY48" s="213">
        <v>714073</v>
      </c>
      <c r="BZ48" s="112">
        <v>370051.53</v>
      </c>
      <c r="CA48" s="112">
        <v>110183.79</v>
      </c>
      <c r="CB48" s="112">
        <v>0</v>
      </c>
      <c r="CC48" s="112">
        <v>320861</v>
      </c>
      <c r="CD48" s="112">
        <v>273098.28999999998</v>
      </c>
      <c r="CE48" s="112"/>
      <c r="CF48" s="112"/>
      <c r="CG48" s="15"/>
      <c r="CH48" s="15"/>
      <c r="CI48" s="15"/>
    </row>
    <row r="49" spans="1:87" outlineLevel="1" x14ac:dyDescent="0.2">
      <c r="A49" s="3"/>
      <c r="B49" s="10">
        <v>41</v>
      </c>
      <c r="C49" s="12">
        <v>5325</v>
      </c>
      <c r="D49" s="199">
        <v>39</v>
      </c>
      <c r="E49" s="12" t="s">
        <v>48</v>
      </c>
      <c r="F49" s="101"/>
      <c r="G49" s="101">
        <f t="shared" si="1"/>
        <v>0</v>
      </c>
      <c r="H49" s="15"/>
      <c r="I49" s="15"/>
      <c r="J49" s="15"/>
      <c r="K49" s="15"/>
      <c r="L49" s="15"/>
      <c r="M49" s="15"/>
      <c r="N49" s="15"/>
      <c r="O49" s="94"/>
      <c r="P49" s="111">
        <v>47</v>
      </c>
      <c r="Q49" s="111">
        <v>0</v>
      </c>
      <c r="R49" s="163">
        <v>578.97</v>
      </c>
      <c r="S49" s="163">
        <v>0</v>
      </c>
      <c r="T49" s="163">
        <v>-2.11</v>
      </c>
      <c r="U49" s="163">
        <v>0</v>
      </c>
      <c r="V49" s="163">
        <v>988.21</v>
      </c>
      <c r="W49" s="163">
        <v>0</v>
      </c>
      <c r="X49" s="163">
        <v>0</v>
      </c>
      <c r="Y49" s="207">
        <v>-8.9700000000000006</v>
      </c>
      <c r="Z49" s="163">
        <v>0</v>
      </c>
      <c r="AA49" s="163">
        <v>19.04</v>
      </c>
      <c r="AB49" s="163">
        <v>0</v>
      </c>
      <c r="AC49" s="163">
        <v>-14.89</v>
      </c>
      <c r="AD49" s="163">
        <v>-1.53</v>
      </c>
      <c r="AE49" s="163">
        <v>0</v>
      </c>
      <c r="AF49" s="163">
        <v>0</v>
      </c>
      <c r="AG49" s="163">
        <v>0</v>
      </c>
      <c r="AH49" s="163">
        <v>0</v>
      </c>
      <c r="AI49" s="163">
        <v>0</v>
      </c>
      <c r="AJ49" s="163">
        <v>0</v>
      </c>
      <c r="AK49" s="163">
        <v>0</v>
      </c>
      <c r="AL49" s="163">
        <v>0</v>
      </c>
      <c r="AM49" s="112">
        <v>0</v>
      </c>
      <c r="AN49" s="112">
        <v>4161.03</v>
      </c>
      <c r="AO49" s="112">
        <v>166.61</v>
      </c>
      <c r="AP49" s="112">
        <v>0</v>
      </c>
      <c r="AQ49" s="112">
        <v>0</v>
      </c>
      <c r="AR49" s="112">
        <v>3.65</v>
      </c>
      <c r="AS49" s="112">
        <v>0</v>
      </c>
      <c r="AT49" s="112">
        <v>0</v>
      </c>
      <c r="AU49" s="112">
        <v>41.84</v>
      </c>
      <c r="AV49" s="112">
        <v>0</v>
      </c>
      <c r="AW49" s="112">
        <v>0</v>
      </c>
      <c r="AX49" s="112">
        <v>-19.03</v>
      </c>
      <c r="AY49" s="112">
        <v>-375</v>
      </c>
      <c r="AZ49" s="112">
        <v>0</v>
      </c>
      <c r="BA49" s="112">
        <v>0</v>
      </c>
      <c r="BB49" s="112">
        <v>35.1</v>
      </c>
      <c r="BC49" s="112">
        <v>-72</v>
      </c>
      <c r="BD49" s="112">
        <v>-187.25</v>
      </c>
      <c r="BE49" s="112">
        <v>-13.18</v>
      </c>
      <c r="BF49" s="112">
        <v>-0.99</v>
      </c>
      <c r="BG49" s="112">
        <v>-17.29</v>
      </c>
      <c r="BH49" s="112">
        <v>0</v>
      </c>
      <c r="BI49" s="112">
        <v>0</v>
      </c>
      <c r="BJ49" s="112">
        <v>-25.16</v>
      </c>
      <c r="BK49" s="112">
        <v>0</v>
      </c>
      <c r="BL49" s="112">
        <v>0</v>
      </c>
      <c r="BM49" s="112">
        <v>0</v>
      </c>
      <c r="BN49" s="112">
        <v>206.47</v>
      </c>
      <c r="BO49" s="112">
        <v>-22.4</v>
      </c>
      <c r="BP49" s="112">
        <v>-50.9</v>
      </c>
      <c r="BQ49" s="112">
        <v>-0.21</v>
      </c>
      <c r="BR49" s="112">
        <v>-147.77000000000001</v>
      </c>
      <c r="BS49" s="112">
        <v>-8</v>
      </c>
      <c r="BT49" s="112">
        <v>0</v>
      </c>
      <c r="BU49" s="112">
        <v>0</v>
      </c>
      <c r="BV49" s="112">
        <v>0</v>
      </c>
      <c r="BW49" s="112">
        <v>-1</v>
      </c>
      <c r="BX49" s="112">
        <v>0</v>
      </c>
      <c r="BY49" s="213">
        <v>99</v>
      </c>
      <c r="BZ49" s="112">
        <v>40.700000000000003</v>
      </c>
      <c r="CA49" s="112">
        <v>-0.06</v>
      </c>
      <c r="CB49" s="112">
        <v>0</v>
      </c>
      <c r="CC49" s="112">
        <v>0</v>
      </c>
      <c r="CD49" s="112">
        <v>0</v>
      </c>
      <c r="CE49" s="112"/>
      <c r="CF49" s="112"/>
      <c r="CG49" s="15"/>
      <c r="CH49" s="15"/>
      <c r="CI49" s="15"/>
    </row>
    <row r="50" spans="1:87" outlineLevel="1" x14ac:dyDescent="0.2">
      <c r="A50" s="3"/>
      <c r="B50" s="10">
        <v>42</v>
      </c>
      <c r="C50" s="12">
        <v>5330</v>
      </c>
      <c r="D50" s="199">
        <v>40</v>
      </c>
      <c r="E50" s="12" t="s">
        <v>49</v>
      </c>
      <c r="F50" s="101"/>
      <c r="G50" s="101">
        <f t="shared" si="1"/>
        <v>0</v>
      </c>
      <c r="H50" s="15"/>
      <c r="I50" s="15"/>
      <c r="J50" s="15"/>
      <c r="K50" s="15"/>
      <c r="L50" s="15"/>
      <c r="M50" s="15"/>
      <c r="N50" s="15"/>
      <c r="O50" s="94"/>
      <c r="P50" s="111">
        <v>48</v>
      </c>
      <c r="Q50" s="111">
        <v>0</v>
      </c>
      <c r="R50" s="163">
        <v>-186976.71</v>
      </c>
      <c r="S50" s="163">
        <v>0</v>
      </c>
      <c r="T50" s="163">
        <v>14.37</v>
      </c>
      <c r="U50" s="163">
        <v>0</v>
      </c>
      <c r="V50" s="163">
        <v>0</v>
      </c>
      <c r="W50" s="163">
        <v>123139.03</v>
      </c>
      <c r="X50" s="163">
        <v>0</v>
      </c>
      <c r="Y50" s="207">
        <v>0</v>
      </c>
      <c r="Z50" s="163">
        <v>0</v>
      </c>
      <c r="AA50" s="163">
        <v>0</v>
      </c>
      <c r="AB50" s="163">
        <v>2056.65</v>
      </c>
      <c r="AC50" s="163">
        <v>11520.77</v>
      </c>
      <c r="AD50" s="163">
        <v>18214.71</v>
      </c>
      <c r="AE50" s="163">
        <v>0</v>
      </c>
      <c r="AF50" s="163">
        <v>0</v>
      </c>
      <c r="AG50" s="163">
        <v>0</v>
      </c>
      <c r="AH50" s="163">
        <v>0</v>
      </c>
      <c r="AI50" s="163">
        <v>0</v>
      </c>
      <c r="AJ50" s="163">
        <v>0</v>
      </c>
      <c r="AK50" s="163">
        <v>-803.14</v>
      </c>
      <c r="AL50" s="163">
        <v>0</v>
      </c>
      <c r="AM50" s="112">
        <v>1004.8</v>
      </c>
      <c r="AN50" s="112">
        <v>73836.12</v>
      </c>
      <c r="AO50" s="112">
        <v>4671.3500000000004</v>
      </c>
      <c r="AP50" s="112">
        <v>1333.08</v>
      </c>
      <c r="AQ50" s="112">
        <v>573.47</v>
      </c>
      <c r="AR50" s="112">
        <v>0</v>
      </c>
      <c r="AS50" s="112">
        <v>0</v>
      </c>
      <c r="AT50" s="112">
        <v>7.46</v>
      </c>
      <c r="AU50" s="112">
        <v>0</v>
      </c>
      <c r="AV50" s="112">
        <v>0</v>
      </c>
      <c r="AW50" s="112">
        <v>0</v>
      </c>
      <c r="AX50" s="112">
        <v>0</v>
      </c>
      <c r="AY50" s="112">
        <v>7001.21</v>
      </c>
      <c r="AZ50" s="112">
        <v>-53220</v>
      </c>
      <c r="BA50" s="112">
        <v>-443498.21</v>
      </c>
      <c r="BB50" s="112">
        <v>1532.65</v>
      </c>
      <c r="BC50" s="112">
        <v>0</v>
      </c>
      <c r="BD50" s="112">
        <v>0</v>
      </c>
      <c r="BE50" s="112">
        <v>0</v>
      </c>
      <c r="BF50" s="112">
        <v>0</v>
      </c>
      <c r="BG50" s="112">
        <v>0</v>
      </c>
      <c r="BH50" s="112">
        <v>756.12</v>
      </c>
      <c r="BI50" s="112">
        <v>-152447.29999999999</v>
      </c>
      <c r="BJ50" s="112">
        <v>0</v>
      </c>
      <c r="BK50" s="112">
        <v>0</v>
      </c>
      <c r="BL50" s="112">
        <v>0</v>
      </c>
      <c r="BM50" s="112">
        <v>0</v>
      </c>
      <c r="BN50" s="112">
        <v>0</v>
      </c>
      <c r="BO50" s="112">
        <v>0</v>
      </c>
      <c r="BP50" s="112">
        <v>0</v>
      </c>
      <c r="BQ50" s="112">
        <v>0</v>
      </c>
      <c r="BR50" s="112">
        <v>0</v>
      </c>
      <c r="BS50" s="112">
        <v>-145710</v>
      </c>
      <c r="BT50" s="112">
        <v>0</v>
      </c>
      <c r="BU50" s="112">
        <v>0</v>
      </c>
      <c r="BV50" s="112">
        <v>0</v>
      </c>
      <c r="BW50" s="112">
        <v>0</v>
      </c>
      <c r="BX50" s="112">
        <v>284.2</v>
      </c>
      <c r="BY50" s="213">
        <v>-102109</v>
      </c>
      <c r="BZ50" s="112">
        <v>0</v>
      </c>
      <c r="CA50" s="112">
        <v>0</v>
      </c>
      <c r="CB50" s="112">
        <v>0</v>
      </c>
      <c r="CC50" s="112">
        <v>10733</v>
      </c>
      <c r="CD50" s="112">
        <v>4423.66</v>
      </c>
      <c r="CE50" s="112"/>
      <c r="CF50" s="112"/>
      <c r="CG50" s="15"/>
      <c r="CH50" s="15"/>
      <c r="CI50" s="15"/>
    </row>
    <row r="51" spans="1:87" outlineLevel="1" x14ac:dyDescent="0.2">
      <c r="A51" s="3"/>
      <c r="B51" s="10">
        <v>43</v>
      </c>
      <c r="C51" s="12">
        <v>5340</v>
      </c>
      <c r="D51" s="199">
        <v>41</v>
      </c>
      <c r="E51" s="12" t="s">
        <v>50</v>
      </c>
      <c r="F51" s="101"/>
      <c r="G51" s="101">
        <f t="shared" si="1"/>
        <v>219015.79</v>
      </c>
      <c r="H51" s="15"/>
      <c r="I51" s="15"/>
      <c r="J51" s="15"/>
      <c r="K51" s="15"/>
      <c r="L51" s="15"/>
      <c r="M51" s="15"/>
      <c r="N51" s="15"/>
      <c r="O51" s="94"/>
      <c r="P51" s="111">
        <v>49</v>
      </c>
      <c r="Q51" s="111">
        <v>0</v>
      </c>
      <c r="R51" s="163">
        <v>9604334.9000000004</v>
      </c>
      <c r="S51" s="163">
        <v>219015.79</v>
      </c>
      <c r="T51" s="163">
        <v>75</v>
      </c>
      <c r="U51" s="163">
        <v>0</v>
      </c>
      <c r="V51" s="163">
        <v>618175.02</v>
      </c>
      <c r="W51" s="163">
        <v>683594.18</v>
      </c>
      <c r="X51" s="163">
        <v>482190.56</v>
      </c>
      <c r="Y51" s="207">
        <v>0</v>
      </c>
      <c r="Z51" s="163">
        <v>0</v>
      </c>
      <c r="AA51" s="163">
        <v>0</v>
      </c>
      <c r="AB51" s="163">
        <v>0</v>
      </c>
      <c r="AC51" s="163">
        <v>0</v>
      </c>
      <c r="AD51" s="163">
        <v>0</v>
      </c>
      <c r="AE51" s="163">
        <v>0</v>
      </c>
      <c r="AF51" s="163">
        <v>0</v>
      </c>
      <c r="AG51" s="163">
        <v>0</v>
      </c>
      <c r="AH51" s="163">
        <v>0</v>
      </c>
      <c r="AI51" s="163">
        <v>4039.43</v>
      </c>
      <c r="AJ51" s="163">
        <v>163931.01</v>
      </c>
      <c r="AK51" s="163">
        <v>0</v>
      </c>
      <c r="AL51" s="163">
        <v>75859.22</v>
      </c>
      <c r="AM51" s="112">
        <v>513.79999999999995</v>
      </c>
      <c r="AN51" s="112">
        <v>9486.8799999999992</v>
      </c>
      <c r="AO51" s="112">
        <v>0</v>
      </c>
      <c r="AP51" s="112">
        <v>22486.68</v>
      </c>
      <c r="AQ51" s="112">
        <v>0</v>
      </c>
      <c r="AR51" s="112">
        <v>0</v>
      </c>
      <c r="AS51" s="112">
        <v>5631354.9199999999</v>
      </c>
      <c r="AT51" s="112">
        <v>0</v>
      </c>
      <c r="AU51" s="112">
        <v>106389.58</v>
      </c>
      <c r="AV51" s="112">
        <v>0</v>
      </c>
      <c r="AW51" s="112">
        <v>0</v>
      </c>
      <c r="AX51" s="112">
        <v>0</v>
      </c>
      <c r="AY51" s="112">
        <v>39500.870000000003</v>
      </c>
      <c r="AZ51" s="112">
        <v>126688.08</v>
      </c>
      <c r="BA51" s="112">
        <v>0</v>
      </c>
      <c r="BB51" s="112">
        <v>0</v>
      </c>
      <c r="BC51" s="112">
        <v>0</v>
      </c>
      <c r="BD51" s="112">
        <v>0</v>
      </c>
      <c r="BE51" s="112">
        <v>234487.15</v>
      </c>
      <c r="BF51" s="112">
        <v>5548.02</v>
      </c>
      <c r="BG51" s="112">
        <v>0</v>
      </c>
      <c r="BH51" s="112">
        <v>8067.53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12">
        <v>0</v>
      </c>
      <c r="BO51" s="112">
        <v>0</v>
      </c>
      <c r="BP51" s="112">
        <v>0</v>
      </c>
      <c r="BQ51" s="112">
        <v>0</v>
      </c>
      <c r="BR51" s="112">
        <v>0</v>
      </c>
      <c r="BS51" s="112">
        <v>93</v>
      </c>
      <c r="BT51" s="112">
        <v>0</v>
      </c>
      <c r="BU51" s="112">
        <v>65403.839999999997</v>
      </c>
      <c r="BV51" s="112">
        <v>0</v>
      </c>
      <c r="BW51" s="112">
        <v>1426551</v>
      </c>
      <c r="BX51" s="112">
        <v>0</v>
      </c>
      <c r="BY51" s="213">
        <v>0</v>
      </c>
      <c r="BZ51" s="112">
        <v>21098.06</v>
      </c>
      <c r="CA51" s="112">
        <v>47548.98</v>
      </c>
      <c r="CB51" s="112">
        <v>0</v>
      </c>
      <c r="CC51" s="112">
        <v>0</v>
      </c>
      <c r="CD51" s="112">
        <v>722314.72</v>
      </c>
      <c r="CE51" s="112"/>
      <c r="CF51" s="112"/>
      <c r="CG51" s="15"/>
      <c r="CH51" s="15"/>
      <c r="CI51" s="15"/>
    </row>
    <row r="52" spans="1:87" x14ac:dyDescent="0.2">
      <c r="A52" s="3"/>
      <c r="B52" s="10">
        <v>44</v>
      </c>
      <c r="C52" s="16"/>
      <c r="D52" s="199"/>
      <c r="E52" s="17" t="s">
        <v>51</v>
      </c>
      <c r="F52" s="102"/>
      <c r="G52" s="101">
        <f t="shared" si="1"/>
        <v>825213.97000000009</v>
      </c>
      <c r="H52" s="15"/>
      <c r="I52" s="18"/>
      <c r="J52" s="18"/>
      <c r="K52" s="18"/>
      <c r="L52" s="18"/>
      <c r="M52" s="18"/>
      <c r="N52" s="18"/>
      <c r="O52" s="94"/>
      <c r="P52" s="111">
        <v>50</v>
      </c>
      <c r="Q52" s="111">
        <v>0</v>
      </c>
      <c r="R52" s="163">
        <v>43540156.059999995</v>
      </c>
      <c r="S52" s="163">
        <v>825213.97000000009</v>
      </c>
      <c r="T52" s="163">
        <v>169384.6</v>
      </c>
      <c r="U52" s="163">
        <v>1751758.16</v>
      </c>
      <c r="V52" s="163">
        <v>2632763.2199999997</v>
      </c>
      <c r="W52" s="163">
        <v>2192215.59</v>
      </c>
      <c r="X52" s="163">
        <v>1490688.96</v>
      </c>
      <c r="Y52" s="207">
        <v>497995.66000000003</v>
      </c>
      <c r="Z52" s="163">
        <v>121428.4</v>
      </c>
      <c r="AA52" s="163">
        <v>896616.25</v>
      </c>
      <c r="AB52" s="163">
        <v>183544.13</v>
      </c>
      <c r="AC52" s="163">
        <v>575787.36</v>
      </c>
      <c r="AD52" s="163">
        <v>2885180.82</v>
      </c>
      <c r="AE52" s="163">
        <v>2231892.0699999998</v>
      </c>
      <c r="AF52" s="163">
        <v>2095380.7700000003</v>
      </c>
      <c r="AG52" s="163">
        <v>971100.85000000009</v>
      </c>
      <c r="AH52" s="163">
        <v>377850.39</v>
      </c>
      <c r="AI52" s="163">
        <v>1123842.44</v>
      </c>
      <c r="AJ52" s="163">
        <v>1173263.76</v>
      </c>
      <c r="AK52" s="163">
        <v>289565.28999999998</v>
      </c>
      <c r="AL52" s="163">
        <v>1792603.14</v>
      </c>
      <c r="AM52" s="112">
        <v>570994.36000000022</v>
      </c>
      <c r="AN52" s="112">
        <v>2482183.1599999997</v>
      </c>
      <c r="AO52" s="112">
        <v>1048381.52</v>
      </c>
      <c r="AP52" s="112">
        <v>297286.76</v>
      </c>
      <c r="AQ52" s="112">
        <v>154316.47</v>
      </c>
      <c r="AR52" s="112">
        <v>387861.66000000003</v>
      </c>
      <c r="AS52" s="112">
        <v>75700206.159999996</v>
      </c>
      <c r="AT52" s="112">
        <v>10561399.789999999</v>
      </c>
      <c r="AU52" s="112">
        <v>902882.36999999988</v>
      </c>
      <c r="AV52" s="112">
        <v>540153</v>
      </c>
      <c r="AW52" s="112">
        <v>694796</v>
      </c>
      <c r="AX52" s="112">
        <v>4141208.7</v>
      </c>
      <c r="AY52" s="112">
        <v>481196.32</v>
      </c>
      <c r="AZ52" s="112">
        <v>840564.20000000007</v>
      </c>
      <c r="BA52" s="112">
        <v>4651593.34</v>
      </c>
      <c r="BB52" s="112">
        <v>430145.34</v>
      </c>
      <c r="BC52" s="112">
        <v>2178845</v>
      </c>
      <c r="BD52" s="112">
        <v>1855933.2200000002</v>
      </c>
      <c r="BE52" s="112">
        <v>5357088.6700000009</v>
      </c>
      <c r="BF52" s="112">
        <v>555365.16</v>
      </c>
      <c r="BG52" s="112">
        <v>1040559.11</v>
      </c>
      <c r="BH52" s="112">
        <v>678698.03</v>
      </c>
      <c r="BI52" s="112">
        <v>2411228.75</v>
      </c>
      <c r="BJ52" s="112">
        <v>730267.42</v>
      </c>
      <c r="BK52" s="112">
        <v>1100854</v>
      </c>
      <c r="BL52" s="112">
        <v>2005886.1600000001</v>
      </c>
      <c r="BM52" s="112">
        <v>630458.62</v>
      </c>
      <c r="BN52" s="112">
        <v>2083469.44</v>
      </c>
      <c r="BO52" s="112">
        <v>1260905.04</v>
      </c>
      <c r="BP52" s="112">
        <v>473246.33999999997</v>
      </c>
      <c r="BQ52" s="112">
        <v>472056.98</v>
      </c>
      <c r="BR52" s="112">
        <v>348988.55999999994</v>
      </c>
      <c r="BS52" s="112">
        <v>880643.62000000011</v>
      </c>
      <c r="BT52" s="112">
        <v>1958406.7</v>
      </c>
      <c r="BU52" s="112">
        <v>575587.42999999993</v>
      </c>
      <c r="BV52" s="112">
        <v>29608020.190000001</v>
      </c>
      <c r="BW52" s="112">
        <v>6402436</v>
      </c>
      <c r="BX52" s="112">
        <v>1029892.5800000001</v>
      </c>
      <c r="BY52" s="213">
        <v>2778523</v>
      </c>
      <c r="BZ52" s="112">
        <v>1341096.26</v>
      </c>
      <c r="CA52" s="112">
        <v>335658.6</v>
      </c>
      <c r="CB52" s="112">
        <v>450438</v>
      </c>
      <c r="CC52" s="112">
        <v>980146</v>
      </c>
      <c r="CD52" s="112">
        <v>2770876.04</v>
      </c>
      <c r="CE52" s="113"/>
      <c r="CF52" s="113"/>
      <c r="CG52" s="18"/>
      <c r="CH52" s="18"/>
      <c r="CI52" s="18"/>
    </row>
    <row r="53" spans="1:87" outlineLevel="1" x14ac:dyDescent="0.2">
      <c r="A53" s="3"/>
      <c r="B53" s="10">
        <v>45</v>
      </c>
      <c r="C53" s="12">
        <v>5405</v>
      </c>
      <c r="D53" s="199">
        <v>42</v>
      </c>
      <c r="E53" s="12" t="s">
        <v>52</v>
      </c>
      <c r="F53" s="101"/>
      <c r="G53" s="101">
        <f t="shared" si="1"/>
        <v>0</v>
      </c>
      <c r="H53" s="15"/>
      <c r="I53" s="15"/>
      <c r="J53" s="15"/>
      <c r="K53" s="15"/>
      <c r="L53" s="15"/>
      <c r="M53" s="15"/>
      <c r="N53" s="15"/>
      <c r="O53" s="94"/>
      <c r="P53" s="111">
        <v>51</v>
      </c>
      <c r="Q53" s="111">
        <v>0</v>
      </c>
      <c r="R53" s="163">
        <v>1574020.9</v>
      </c>
      <c r="S53" s="163">
        <v>0</v>
      </c>
      <c r="T53" s="163">
        <v>0</v>
      </c>
      <c r="U53" s="163">
        <v>0</v>
      </c>
      <c r="V53" s="163">
        <v>0</v>
      </c>
      <c r="W53" s="163">
        <v>0</v>
      </c>
      <c r="X53" s="163">
        <v>0</v>
      </c>
      <c r="Y53" s="207">
        <v>0</v>
      </c>
      <c r="Z53" s="163">
        <v>0</v>
      </c>
      <c r="AA53" s="163">
        <v>0</v>
      </c>
      <c r="AB53" s="163">
        <v>0</v>
      </c>
      <c r="AC53" s="163">
        <v>0</v>
      </c>
      <c r="AD53" s="163">
        <v>2934.53</v>
      </c>
      <c r="AE53" s="163">
        <v>0</v>
      </c>
      <c r="AF53" s="163">
        <v>0</v>
      </c>
      <c r="AG53" s="163">
        <v>0</v>
      </c>
      <c r="AH53" s="163">
        <v>0</v>
      </c>
      <c r="AI53" s="163">
        <v>0</v>
      </c>
      <c r="AJ53" s="163">
        <v>975</v>
      </c>
      <c r="AK53" s="163">
        <v>32537.91</v>
      </c>
      <c r="AL53" s="163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0</v>
      </c>
      <c r="BE53" s="112">
        <v>2773.33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0</v>
      </c>
      <c r="BL53" s="112">
        <v>154112.07</v>
      </c>
      <c r="BM53" s="112">
        <v>0</v>
      </c>
      <c r="BN53" s="112">
        <v>0</v>
      </c>
      <c r="BO53" s="112">
        <v>56499.27</v>
      </c>
      <c r="BP53" s="112">
        <v>0</v>
      </c>
      <c r="BQ53" s="112">
        <v>0</v>
      </c>
      <c r="BR53" s="112">
        <v>0</v>
      </c>
      <c r="BS53" s="112">
        <v>0</v>
      </c>
      <c r="BT53" s="112">
        <v>0</v>
      </c>
      <c r="BU53" s="112">
        <v>0</v>
      </c>
      <c r="BV53" s="112">
        <v>0</v>
      </c>
      <c r="BW53" s="112">
        <v>0</v>
      </c>
      <c r="BX53" s="112">
        <v>0</v>
      </c>
      <c r="BY53" s="213">
        <v>0</v>
      </c>
      <c r="BZ53" s="112">
        <v>32993.85</v>
      </c>
      <c r="CA53" s="112">
        <v>0</v>
      </c>
      <c r="CB53" s="112">
        <v>0</v>
      </c>
      <c r="CC53" s="112">
        <v>0</v>
      </c>
      <c r="CD53" s="112">
        <v>0</v>
      </c>
      <c r="CE53" s="112"/>
      <c r="CF53" s="112"/>
      <c r="CG53" s="15"/>
      <c r="CH53" s="15"/>
      <c r="CI53" s="15"/>
    </row>
    <row r="54" spans="1:87" outlineLevel="1" x14ac:dyDescent="0.2">
      <c r="A54" s="3"/>
      <c r="B54" s="10">
        <v>46</v>
      </c>
      <c r="C54" s="12">
        <v>5410</v>
      </c>
      <c r="D54" s="199">
        <v>43</v>
      </c>
      <c r="E54" s="12" t="s">
        <v>53</v>
      </c>
      <c r="F54" s="101"/>
      <c r="G54" s="101">
        <f t="shared" si="1"/>
        <v>20078.57</v>
      </c>
      <c r="H54" s="15"/>
      <c r="I54" s="15"/>
      <c r="J54" s="15"/>
      <c r="K54" s="15"/>
      <c r="L54" s="15"/>
      <c r="M54" s="15"/>
      <c r="N54" s="15"/>
      <c r="O54" s="94"/>
      <c r="P54" s="111">
        <v>52</v>
      </c>
      <c r="Q54" s="111">
        <v>0</v>
      </c>
      <c r="R54" s="163">
        <v>1389062.54</v>
      </c>
      <c r="S54" s="163">
        <v>20078.57</v>
      </c>
      <c r="T54" s="163">
        <v>0</v>
      </c>
      <c r="U54" s="163">
        <v>142896.35999999999</v>
      </c>
      <c r="V54" s="163">
        <v>32460.53</v>
      </c>
      <c r="W54" s="163">
        <v>0</v>
      </c>
      <c r="X54" s="163">
        <v>0</v>
      </c>
      <c r="Y54" s="207">
        <v>27777.61</v>
      </c>
      <c r="Z54" s="163">
        <v>415</v>
      </c>
      <c r="AA54" s="163">
        <v>1180</v>
      </c>
      <c r="AB54" s="163">
        <v>4443.17</v>
      </c>
      <c r="AC54" s="163">
        <v>3497.13</v>
      </c>
      <c r="AD54" s="163">
        <v>15315.47</v>
      </c>
      <c r="AE54" s="163">
        <v>31049.83</v>
      </c>
      <c r="AF54" s="163">
        <v>132384.85999999999</v>
      </c>
      <c r="AG54" s="163">
        <v>33109.93</v>
      </c>
      <c r="AH54" s="163">
        <v>0</v>
      </c>
      <c r="AI54" s="163">
        <v>13983.86</v>
      </c>
      <c r="AJ54" s="163">
        <v>0</v>
      </c>
      <c r="AK54" s="163">
        <v>13365.82</v>
      </c>
      <c r="AL54" s="163">
        <v>0</v>
      </c>
      <c r="AM54" s="112">
        <v>0</v>
      </c>
      <c r="AN54" s="112">
        <v>9537.27</v>
      </c>
      <c r="AO54" s="112">
        <v>0</v>
      </c>
      <c r="AP54" s="112">
        <v>3870.47</v>
      </c>
      <c r="AQ54" s="112">
        <v>0</v>
      </c>
      <c r="AR54" s="112">
        <v>0</v>
      </c>
      <c r="AS54" s="112">
        <v>717374.66</v>
      </c>
      <c r="AT54" s="112">
        <v>4901918.6900000004</v>
      </c>
      <c r="AU54" s="112">
        <v>5359.78</v>
      </c>
      <c r="AV54" s="112">
        <v>0</v>
      </c>
      <c r="AW54" s="112">
        <v>0</v>
      </c>
      <c r="AX54" s="112">
        <v>131255.34</v>
      </c>
      <c r="AY54" s="112">
        <v>15276.12</v>
      </c>
      <c r="AZ54" s="112">
        <v>54292.08</v>
      </c>
      <c r="BA54" s="112">
        <v>90949.52</v>
      </c>
      <c r="BB54" s="112">
        <v>4948.47</v>
      </c>
      <c r="BC54" s="112">
        <v>14094</v>
      </c>
      <c r="BD54" s="112">
        <v>107414.67</v>
      </c>
      <c r="BE54" s="112">
        <v>158480.01999999999</v>
      </c>
      <c r="BF54" s="112">
        <v>0</v>
      </c>
      <c r="BG54" s="112">
        <v>0</v>
      </c>
      <c r="BH54" s="112">
        <v>0</v>
      </c>
      <c r="BI54" s="112">
        <v>111149.75999999999</v>
      </c>
      <c r="BJ54" s="112">
        <v>31171.38</v>
      </c>
      <c r="BK54" s="112">
        <v>31983</v>
      </c>
      <c r="BL54" s="112">
        <v>65731.03</v>
      </c>
      <c r="BM54" s="112">
        <v>30356.38</v>
      </c>
      <c r="BN54" s="112">
        <v>0</v>
      </c>
      <c r="BO54" s="112">
        <v>637829.96</v>
      </c>
      <c r="BP54" s="112">
        <v>1210</v>
      </c>
      <c r="BQ54" s="112">
        <v>970.85</v>
      </c>
      <c r="BR54" s="112">
        <v>0</v>
      </c>
      <c r="BS54" s="112">
        <v>17937.43</v>
      </c>
      <c r="BT54" s="112">
        <v>0</v>
      </c>
      <c r="BU54" s="112">
        <v>0</v>
      </c>
      <c r="BV54" s="112">
        <v>0</v>
      </c>
      <c r="BW54" s="112">
        <v>127931</v>
      </c>
      <c r="BX54" s="112">
        <v>16346.37</v>
      </c>
      <c r="BY54" s="213">
        <v>108374</v>
      </c>
      <c r="BZ54" s="112">
        <v>33181.879999999997</v>
      </c>
      <c r="CA54" s="112">
        <v>5860.4</v>
      </c>
      <c r="CB54" s="112">
        <v>239</v>
      </c>
      <c r="CC54" s="112">
        <v>15467</v>
      </c>
      <c r="CD54" s="112">
        <v>11005.3</v>
      </c>
      <c r="CE54" s="112"/>
      <c r="CF54" s="112"/>
      <c r="CG54" s="15"/>
      <c r="CH54" s="15"/>
      <c r="CI54" s="15"/>
    </row>
    <row r="55" spans="1:87" outlineLevel="1" x14ac:dyDescent="0.2">
      <c r="A55" s="3"/>
      <c r="B55" s="10">
        <v>47</v>
      </c>
      <c r="C55" s="12">
        <v>5420</v>
      </c>
      <c r="D55" s="199">
        <v>44</v>
      </c>
      <c r="E55" s="12" t="s">
        <v>54</v>
      </c>
      <c r="F55" s="101"/>
      <c r="G55" s="101">
        <f t="shared" si="1"/>
        <v>4121.22</v>
      </c>
      <c r="H55" s="15"/>
      <c r="I55" s="15"/>
      <c r="J55" s="15"/>
      <c r="K55" s="15"/>
      <c r="L55" s="15"/>
      <c r="M55" s="15"/>
      <c r="N55" s="15"/>
      <c r="O55" s="94"/>
      <c r="P55" s="111">
        <v>53</v>
      </c>
      <c r="Q55" s="111">
        <v>0</v>
      </c>
      <c r="R55" s="163">
        <v>15300</v>
      </c>
      <c r="S55" s="163">
        <v>4121.22</v>
      </c>
      <c r="T55" s="163">
        <v>0</v>
      </c>
      <c r="U55" s="163">
        <v>142076.87</v>
      </c>
      <c r="V55" s="163">
        <v>6000</v>
      </c>
      <c r="W55" s="163">
        <v>35025.9</v>
      </c>
      <c r="X55" s="163">
        <v>9670</v>
      </c>
      <c r="Y55" s="207">
        <v>6960</v>
      </c>
      <c r="Z55" s="163">
        <v>0</v>
      </c>
      <c r="AA55" s="163">
        <v>0</v>
      </c>
      <c r="AB55" s="163">
        <v>0</v>
      </c>
      <c r="AC55" s="163">
        <v>0</v>
      </c>
      <c r="AD55" s="163">
        <v>79461.63</v>
      </c>
      <c r="AE55" s="163">
        <v>0</v>
      </c>
      <c r="AF55" s="163">
        <v>0</v>
      </c>
      <c r="AG55" s="163">
        <v>2610</v>
      </c>
      <c r="AH55" s="163">
        <v>0</v>
      </c>
      <c r="AI55" s="163">
        <v>0</v>
      </c>
      <c r="AJ55" s="163">
        <v>12425.15</v>
      </c>
      <c r="AK55" s="163">
        <v>422.17</v>
      </c>
      <c r="AL55" s="163">
        <v>0</v>
      </c>
      <c r="AM55" s="112">
        <v>0</v>
      </c>
      <c r="AN55" s="112">
        <v>0</v>
      </c>
      <c r="AO55" s="112">
        <v>0</v>
      </c>
      <c r="AP55" s="112">
        <v>134.94999999999999</v>
      </c>
      <c r="AQ55" s="112">
        <v>0</v>
      </c>
      <c r="AR55" s="112">
        <v>0</v>
      </c>
      <c r="AS55" s="112">
        <v>993307.45</v>
      </c>
      <c r="AT55" s="112">
        <v>0</v>
      </c>
      <c r="AU55" s="112">
        <v>0</v>
      </c>
      <c r="AV55" s="112">
        <v>0</v>
      </c>
      <c r="AW55" s="112">
        <v>3582</v>
      </c>
      <c r="AX55" s="112">
        <v>89217.279999999999</v>
      </c>
      <c r="AY55" s="112">
        <v>0</v>
      </c>
      <c r="AZ55" s="112">
        <v>0</v>
      </c>
      <c r="BA55" s="112">
        <v>70018.03</v>
      </c>
      <c r="BB55" s="112">
        <v>0</v>
      </c>
      <c r="BC55" s="112">
        <v>0</v>
      </c>
      <c r="BD55" s="112">
        <v>0</v>
      </c>
      <c r="BE55" s="112">
        <v>0</v>
      </c>
      <c r="BF55" s="112">
        <v>0</v>
      </c>
      <c r="BG55" s="112">
        <v>0</v>
      </c>
      <c r="BH55" s="112">
        <v>0</v>
      </c>
      <c r="BI55" s="112">
        <v>9000</v>
      </c>
      <c r="BJ55" s="112">
        <v>0</v>
      </c>
      <c r="BK55" s="112">
        <v>0</v>
      </c>
      <c r="BL55" s="112">
        <v>157200.48000000001</v>
      </c>
      <c r="BM55" s="112">
        <v>49116.04</v>
      </c>
      <c r="BN55" s="112">
        <v>0</v>
      </c>
      <c r="BO55" s="112">
        <v>8236.5</v>
      </c>
      <c r="BP55" s="112">
        <v>1460</v>
      </c>
      <c r="BQ55" s="112">
        <v>3429.5</v>
      </c>
      <c r="BR55" s="112">
        <v>0</v>
      </c>
      <c r="BS55" s="112">
        <v>5569.8</v>
      </c>
      <c r="BT55" s="112">
        <v>12167.64</v>
      </c>
      <c r="BU55" s="112">
        <v>0</v>
      </c>
      <c r="BV55" s="112">
        <v>2334673.98</v>
      </c>
      <c r="BW55" s="112">
        <v>32718</v>
      </c>
      <c r="BX55" s="112">
        <v>0</v>
      </c>
      <c r="BY55" s="213">
        <v>21952</v>
      </c>
      <c r="BZ55" s="112">
        <v>449</v>
      </c>
      <c r="CA55" s="112">
        <v>975</v>
      </c>
      <c r="CB55" s="112">
        <v>0</v>
      </c>
      <c r="CC55" s="112">
        <v>10329</v>
      </c>
      <c r="CD55" s="112">
        <v>0</v>
      </c>
      <c r="CE55" s="112"/>
      <c r="CF55" s="112"/>
      <c r="CG55" s="15"/>
      <c r="CH55" s="15"/>
      <c r="CI55" s="15"/>
    </row>
    <row r="56" spans="1:87" outlineLevel="1" x14ac:dyDescent="0.2">
      <c r="A56" s="3"/>
      <c r="B56" s="10">
        <v>48</v>
      </c>
      <c r="C56" s="12">
        <v>5425</v>
      </c>
      <c r="D56" s="199">
        <v>45</v>
      </c>
      <c r="E56" s="12" t="s">
        <v>55</v>
      </c>
      <c r="F56" s="101"/>
      <c r="G56" s="101">
        <f t="shared" si="1"/>
        <v>23352.48</v>
      </c>
      <c r="H56" s="15"/>
      <c r="I56" s="15"/>
      <c r="J56" s="15"/>
      <c r="K56" s="15"/>
      <c r="L56" s="15"/>
      <c r="M56" s="15"/>
      <c r="N56" s="15"/>
      <c r="O56" s="94"/>
      <c r="P56" s="111">
        <v>54</v>
      </c>
      <c r="Q56" s="111">
        <v>0</v>
      </c>
      <c r="R56" s="163">
        <v>69861.03</v>
      </c>
      <c r="S56" s="163">
        <v>23352.48</v>
      </c>
      <c r="T56" s="163">
        <v>0</v>
      </c>
      <c r="U56" s="163">
        <v>1269.27</v>
      </c>
      <c r="V56" s="163">
        <v>0</v>
      </c>
      <c r="W56" s="163">
        <v>0</v>
      </c>
      <c r="X56" s="163">
        <v>21450.82</v>
      </c>
      <c r="Y56" s="207">
        <v>9571.92</v>
      </c>
      <c r="Z56" s="163">
        <v>0</v>
      </c>
      <c r="AA56" s="163">
        <v>224166.14</v>
      </c>
      <c r="AB56" s="163">
        <v>0</v>
      </c>
      <c r="AC56" s="163">
        <v>0</v>
      </c>
      <c r="AD56" s="163">
        <v>0</v>
      </c>
      <c r="AE56" s="163">
        <v>0</v>
      </c>
      <c r="AF56" s="163">
        <v>0</v>
      </c>
      <c r="AG56" s="163">
        <v>29318.28</v>
      </c>
      <c r="AH56" s="163">
        <v>0</v>
      </c>
      <c r="AI56" s="163">
        <v>0</v>
      </c>
      <c r="AJ56" s="163">
        <v>0</v>
      </c>
      <c r="AK56" s="163">
        <v>22983.81</v>
      </c>
      <c r="AL56" s="163">
        <v>0</v>
      </c>
      <c r="AM56" s="112">
        <v>0</v>
      </c>
      <c r="AN56" s="112">
        <v>42054.45</v>
      </c>
      <c r="AO56" s="112">
        <v>0</v>
      </c>
      <c r="AP56" s="112">
        <v>0</v>
      </c>
      <c r="AQ56" s="112">
        <v>0</v>
      </c>
      <c r="AR56" s="112">
        <v>0</v>
      </c>
      <c r="AS56" s="112">
        <v>0</v>
      </c>
      <c r="AT56" s="112">
        <v>0</v>
      </c>
      <c r="AU56" s="112">
        <v>1045.9000000000001</v>
      </c>
      <c r="AV56" s="112">
        <v>0</v>
      </c>
      <c r="AW56" s="112">
        <v>139920</v>
      </c>
      <c r="AX56" s="112">
        <v>0</v>
      </c>
      <c r="AY56" s="112">
        <v>0</v>
      </c>
      <c r="AZ56" s="112">
        <v>7429.51</v>
      </c>
      <c r="BA56" s="112">
        <v>0</v>
      </c>
      <c r="BB56" s="112">
        <v>16495.3</v>
      </c>
      <c r="BC56" s="112">
        <v>0</v>
      </c>
      <c r="BD56" s="112">
        <v>0</v>
      </c>
      <c r="BE56" s="112">
        <v>0</v>
      </c>
      <c r="BF56" s="112">
        <v>4161.21</v>
      </c>
      <c r="BG56" s="112">
        <v>0</v>
      </c>
      <c r="BH56" s="112">
        <v>0</v>
      </c>
      <c r="BI56" s="112">
        <v>1446.14</v>
      </c>
      <c r="BJ56" s="112">
        <v>0</v>
      </c>
      <c r="BK56" s="112">
        <v>0</v>
      </c>
      <c r="BL56" s="112">
        <v>782507.65</v>
      </c>
      <c r="BM56" s="112">
        <v>0</v>
      </c>
      <c r="BN56" s="112">
        <v>0</v>
      </c>
      <c r="BO56" s="112">
        <v>0</v>
      </c>
      <c r="BP56" s="112">
        <v>12203.64</v>
      </c>
      <c r="BQ56" s="112">
        <v>9041</v>
      </c>
      <c r="BR56" s="112">
        <v>0</v>
      </c>
      <c r="BS56" s="112">
        <v>150</v>
      </c>
      <c r="BT56" s="112">
        <v>0</v>
      </c>
      <c r="BU56" s="112">
        <v>0</v>
      </c>
      <c r="BV56" s="112">
        <v>0</v>
      </c>
      <c r="BW56" s="112">
        <v>0</v>
      </c>
      <c r="BX56" s="112">
        <v>0</v>
      </c>
      <c r="BY56" s="213">
        <v>0</v>
      </c>
      <c r="BZ56" s="112">
        <v>0</v>
      </c>
      <c r="CA56" s="112">
        <v>0</v>
      </c>
      <c r="CB56" s="112">
        <v>0</v>
      </c>
      <c r="CC56" s="112">
        <v>15437</v>
      </c>
      <c r="CD56" s="112">
        <v>95777.74</v>
      </c>
      <c r="CE56" s="112"/>
      <c r="CF56" s="112"/>
      <c r="CG56" s="15"/>
      <c r="CH56" s="15"/>
      <c r="CI56" s="15"/>
    </row>
    <row r="57" spans="1:87" x14ac:dyDescent="0.2">
      <c r="A57" s="3"/>
      <c r="B57" s="10">
        <v>49</v>
      </c>
      <c r="C57" s="16"/>
      <c r="D57" s="199"/>
      <c r="E57" s="17" t="s">
        <v>56</v>
      </c>
      <c r="F57" s="102"/>
      <c r="G57" s="101">
        <f t="shared" si="1"/>
        <v>47552.270000000004</v>
      </c>
      <c r="H57" s="15"/>
      <c r="I57" s="18"/>
      <c r="J57" s="18"/>
      <c r="K57" s="18"/>
      <c r="L57" s="18"/>
      <c r="M57" s="18"/>
      <c r="N57" s="18"/>
      <c r="O57" s="94"/>
      <c r="P57" s="111">
        <v>55</v>
      </c>
      <c r="Q57" s="111">
        <v>0</v>
      </c>
      <c r="R57" s="163">
        <v>3048244.4699999997</v>
      </c>
      <c r="S57" s="163">
        <v>47552.270000000004</v>
      </c>
      <c r="T57" s="163">
        <v>0</v>
      </c>
      <c r="U57" s="163">
        <v>286242.5</v>
      </c>
      <c r="V57" s="163">
        <v>38460.53</v>
      </c>
      <c r="W57" s="163">
        <v>35025.9</v>
      </c>
      <c r="X57" s="163">
        <v>31120.82</v>
      </c>
      <c r="Y57" s="207">
        <v>44309.53</v>
      </c>
      <c r="Z57" s="163">
        <v>415</v>
      </c>
      <c r="AA57" s="163">
        <v>225346.14</v>
      </c>
      <c r="AB57" s="163">
        <v>4443.17</v>
      </c>
      <c r="AC57" s="163">
        <v>3497.13</v>
      </c>
      <c r="AD57" s="163">
        <v>97711.63</v>
      </c>
      <c r="AE57" s="163">
        <v>31049.83</v>
      </c>
      <c r="AF57" s="163">
        <v>132384.85999999999</v>
      </c>
      <c r="AG57" s="163">
        <v>65038.21</v>
      </c>
      <c r="AH57" s="163">
        <v>0</v>
      </c>
      <c r="AI57" s="163">
        <v>13983.86</v>
      </c>
      <c r="AJ57" s="163">
        <v>13400.15</v>
      </c>
      <c r="AK57" s="163">
        <v>69309.709999999992</v>
      </c>
      <c r="AL57" s="163">
        <v>0</v>
      </c>
      <c r="AM57" s="112">
        <v>0</v>
      </c>
      <c r="AN57" s="112">
        <v>51591.72</v>
      </c>
      <c r="AO57" s="112">
        <v>0</v>
      </c>
      <c r="AP57" s="112">
        <v>4005.4199999999996</v>
      </c>
      <c r="AQ57" s="112">
        <v>0</v>
      </c>
      <c r="AR57" s="112">
        <v>0</v>
      </c>
      <c r="AS57" s="112">
        <v>1710682.1099999999</v>
      </c>
      <c r="AT57" s="112">
        <v>4901918.6900000004</v>
      </c>
      <c r="AU57" s="112">
        <v>6405.68</v>
      </c>
      <c r="AV57" s="112">
        <v>0</v>
      </c>
      <c r="AW57" s="112">
        <v>143502</v>
      </c>
      <c r="AX57" s="112">
        <v>220472.62</v>
      </c>
      <c r="AY57" s="112">
        <v>15276.12</v>
      </c>
      <c r="AZ57" s="112">
        <v>61721.590000000004</v>
      </c>
      <c r="BA57" s="112">
        <v>160967.54999999999</v>
      </c>
      <c r="BB57" s="112">
        <v>21443.77</v>
      </c>
      <c r="BC57" s="112">
        <v>14094</v>
      </c>
      <c r="BD57" s="112">
        <v>107414.67</v>
      </c>
      <c r="BE57" s="112">
        <v>161253.34999999998</v>
      </c>
      <c r="BF57" s="112">
        <v>4161.21</v>
      </c>
      <c r="BG57" s="112">
        <v>0</v>
      </c>
      <c r="BH57" s="112">
        <v>0</v>
      </c>
      <c r="BI57" s="112">
        <v>121595.9</v>
      </c>
      <c r="BJ57" s="112">
        <v>31171.38</v>
      </c>
      <c r="BK57" s="112">
        <v>31983</v>
      </c>
      <c r="BL57" s="112">
        <v>1159551.23</v>
      </c>
      <c r="BM57" s="112">
        <v>79472.42</v>
      </c>
      <c r="BN57" s="112">
        <v>0</v>
      </c>
      <c r="BO57" s="112">
        <v>702565.73</v>
      </c>
      <c r="BP57" s="112">
        <v>14873.64</v>
      </c>
      <c r="BQ57" s="112">
        <v>13441.35</v>
      </c>
      <c r="BR57" s="112">
        <v>0</v>
      </c>
      <c r="BS57" s="112">
        <v>23657.23</v>
      </c>
      <c r="BT57" s="112">
        <v>12167.64</v>
      </c>
      <c r="BU57" s="112">
        <v>0</v>
      </c>
      <c r="BV57" s="112">
        <v>2334673.98</v>
      </c>
      <c r="BW57" s="112">
        <v>160649</v>
      </c>
      <c r="BX57" s="112">
        <v>16346.37</v>
      </c>
      <c r="BY57" s="213">
        <v>130326</v>
      </c>
      <c r="BZ57" s="112">
        <v>66624.73</v>
      </c>
      <c r="CA57" s="112">
        <v>6835.4</v>
      </c>
      <c r="CB57" s="112">
        <v>239</v>
      </c>
      <c r="CC57" s="112">
        <v>41233</v>
      </c>
      <c r="CD57" s="112">
        <v>106783.04000000001</v>
      </c>
      <c r="CE57" s="113"/>
      <c r="CF57" s="113"/>
      <c r="CG57" s="18"/>
      <c r="CH57" s="18"/>
      <c r="CI57" s="18"/>
    </row>
    <row r="58" spans="1:87" outlineLevel="1" x14ac:dyDescent="0.2">
      <c r="A58" s="3"/>
      <c r="B58" s="10">
        <v>50</v>
      </c>
      <c r="C58" s="12">
        <v>5605</v>
      </c>
      <c r="D58" s="199">
        <v>47</v>
      </c>
      <c r="E58" s="12" t="s">
        <v>57</v>
      </c>
      <c r="F58" s="101"/>
      <c r="G58" s="101">
        <f t="shared" si="1"/>
        <v>499618.44</v>
      </c>
      <c r="H58" s="15"/>
      <c r="I58" s="15"/>
      <c r="J58" s="15"/>
      <c r="K58" s="15"/>
      <c r="L58" s="15"/>
      <c r="M58" s="15"/>
      <c r="N58" s="15"/>
      <c r="O58" s="94"/>
      <c r="P58" s="111">
        <v>56</v>
      </c>
      <c r="Q58" s="111">
        <v>0</v>
      </c>
      <c r="R58" s="163">
        <v>8187062.25</v>
      </c>
      <c r="S58" s="163">
        <v>499618.44</v>
      </c>
      <c r="T58" s="163">
        <v>9561.56</v>
      </c>
      <c r="U58" s="163">
        <v>1872247.06</v>
      </c>
      <c r="V58" s="163">
        <v>1089234.6499999999</v>
      </c>
      <c r="W58" s="163">
        <v>1620874.83</v>
      </c>
      <c r="X58" s="163">
        <v>556292.88</v>
      </c>
      <c r="Y58" s="207">
        <v>0</v>
      </c>
      <c r="Z58" s="163">
        <v>13100</v>
      </c>
      <c r="AA58" s="163">
        <v>48457.5</v>
      </c>
      <c r="AB58" s="163">
        <v>31818</v>
      </c>
      <c r="AC58" s="163">
        <v>19685.93</v>
      </c>
      <c r="AD58" s="163">
        <v>1823432.83</v>
      </c>
      <c r="AE58" s="163">
        <v>497770.66</v>
      </c>
      <c r="AF58" s="163">
        <v>0</v>
      </c>
      <c r="AG58" s="163">
        <v>94999.94</v>
      </c>
      <c r="AH58" s="163">
        <v>18540</v>
      </c>
      <c r="AI58" s="163">
        <v>384434</v>
      </c>
      <c r="AJ58" s="163">
        <v>750264.43</v>
      </c>
      <c r="AK58" s="163">
        <v>182993.25</v>
      </c>
      <c r="AL58" s="163">
        <v>714246.69</v>
      </c>
      <c r="AM58" s="112">
        <v>206538.63</v>
      </c>
      <c r="AN58" s="112">
        <v>150691.88</v>
      </c>
      <c r="AO58" s="112">
        <v>613753.68000000005</v>
      </c>
      <c r="AP58" s="112">
        <v>10328</v>
      </c>
      <c r="AQ58" s="112">
        <v>18884.169999999998</v>
      </c>
      <c r="AR58" s="112">
        <v>110503.79</v>
      </c>
      <c r="AS58" s="112">
        <v>11526767.08</v>
      </c>
      <c r="AT58" s="112">
        <v>2516469.4700000002</v>
      </c>
      <c r="AU58" s="112">
        <v>214215.43</v>
      </c>
      <c r="AV58" s="112">
        <v>8330</v>
      </c>
      <c r="AW58" s="112">
        <v>177607</v>
      </c>
      <c r="AX58" s="112">
        <v>58629.62</v>
      </c>
      <c r="AY58" s="112">
        <v>34305.25</v>
      </c>
      <c r="AZ58" s="112">
        <v>17392.46</v>
      </c>
      <c r="BA58" s="112">
        <v>1228897.82</v>
      </c>
      <c r="BB58" s="112">
        <v>27978.3</v>
      </c>
      <c r="BC58" s="112">
        <v>104752</v>
      </c>
      <c r="BD58" s="112">
        <v>133275.85999999999</v>
      </c>
      <c r="BE58" s="112">
        <v>425640.06</v>
      </c>
      <c r="BF58" s="112">
        <v>129543.25</v>
      </c>
      <c r="BG58" s="112">
        <v>0</v>
      </c>
      <c r="BH58" s="112">
        <v>29985.27</v>
      </c>
      <c r="BI58" s="112">
        <v>0</v>
      </c>
      <c r="BJ58" s="112">
        <v>498021.12</v>
      </c>
      <c r="BK58" s="112">
        <v>421802</v>
      </c>
      <c r="BL58" s="112">
        <v>742945.62</v>
      </c>
      <c r="BM58" s="112">
        <v>45693.3</v>
      </c>
      <c r="BN58" s="112">
        <v>195310.14</v>
      </c>
      <c r="BO58" s="112">
        <v>334041.62</v>
      </c>
      <c r="BP58" s="112">
        <v>152293.29</v>
      </c>
      <c r="BQ58" s="112">
        <v>285050.81</v>
      </c>
      <c r="BR58" s="112">
        <v>12286.06</v>
      </c>
      <c r="BS58" s="112">
        <v>274947.78999999998</v>
      </c>
      <c r="BT58" s="112">
        <v>992407.15</v>
      </c>
      <c r="BU58" s="112">
        <v>210445.32</v>
      </c>
      <c r="BV58" s="112">
        <v>5466484.5800000001</v>
      </c>
      <c r="BW58" s="112">
        <v>1970859</v>
      </c>
      <c r="BX58" s="112">
        <v>60337.69</v>
      </c>
      <c r="BY58" s="213">
        <v>835603</v>
      </c>
      <c r="BZ58" s="112">
        <v>403617.17</v>
      </c>
      <c r="CA58" s="112">
        <v>152797.12</v>
      </c>
      <c r="CB58" s="112">
        <v>52664</v>
      </c>
      <c r="CC58" s="112">
        <v>791955</v>
      </c>
      <c r="CD58" s="112">
        <v>45997.62</v>
      </c>
      <c r="CE58" s="112"/>
      <c r="CF58" s="112"/>
      <c r="CG58" s="15"/>
      <c r="CH58" s="15"/>
      <c r="CI58" s="15"/>
    </row>
    <row r="59" spans="1:87" outlineLevel="1" x14ac:dyDescent="0.2">
      <c r="A59" s="3"/>
      <c r="B59" s="10">
        <v>51</v>
      </c>
      <c r="C59" s="12">
        <v>5610</v>
      </c>
      <c r="D59" s="199">
        <v>48</v>
      </c>
      <c r="E59" s="12" t="s">
        <v>58</v>
      </c>
      <c r="F59" s="101"/>
      <c r="G59" s="101">
        <f t="shared" si="1"/>
        <v>516285.96</v>
      </c>
      <c r="H59" s="15"/>
      <c r="I59" s="15"/>
      <c r="J59" s="15"/>
      <c r="K59" s="15"/>
      <c r="L59" s="15"/>
      <c r="M59" s="15"/>
      <c r="N59" s="15"/>
      <c r="O59" s="94"/>
      <c r="P59" s="111">
        <v>57</v>
      </c>
      <c r="Q59" s="111">
        <v>0</v>
      </c>
      <c r="R59" s="163">
        <v>20461338.629999999</v>
      </c>
      <c r="S59" s="163">
        <v>516285.96</v>
      </c>
      <c r="T59" s="163">
        <v>112791.72</v>
      </c>
      <c r="U59" s="163">
        <v>90273.22</v>
      </c>
      <c r="V59" s="163">
        <v>428233.31</v>
      </c>
      <c r="W59" s="163">
        <v>102792.21</v>
      </c>
      <c r="X59" s="163">
        <v>486166.4</v>
      </c>
      <c r="Y59" s="207">
        <v>371686.02</v>
      </c>
      <c r="Z59" s="163">
        <v>109621.63</v>
      </c>
      <c r="AA59" s="163">
        <v>213557.16</v>
      </c>
      <c r="AB59" s="163">
        <v>100454.15</v>
      </c>
      <c r="AC59" s="163">
        <v>385496.84</v>
      </c>
      <c r="AD59" s="163">
        <v>2211518.94</v>
      </c>
      <c r="AE59" s="163">
        <v>1830751.43</v>
      </c>
      <c r="AF59" s="163">
        <v>1476556.59</v>
      </c>
      <c r="AG59" s="163">
        <v>954153.21</v>
      </c>
      <c r="AH59" s="163">
        <v>70935.16</v>
      </c>
      <c r="AI59" s="163">
        <v>1248390.48</v>
      </c>
      <c r="AJ59" s="163">
        <v>0</v>
      </c>
      <c r="AK59" s="163">
        <v>0</v>
      </c>
      <c r="AL59" s="163">
        <v>535115.43000000005</v>
      </c>
      <c r="AM59" s="112">
        <v>161683.46</v>
      </c>
      <c r="AN59" s="112">
        <v>3535324.26</v>
      </c>
      <c r="AO59" s="112">
        <v>490349.44</v>
      </c>
      <c r="AP59" s="112">
        <v>0</v>
      </c>
      <c r="AQ59" s="112">
        <v>47099</v>
      </c>
      <c r="AR59" s="112">
        <v>60616.32</v>
      </c>
      <c r="AS59" s="112">
        <v>27611107.16</v>
      </c>
      <c r="AT59" s="112">
        <v>10401678.550000001</v>
      </c>
      <c r="AU59" s="112">
        <v>253625.49</v>
      </c>
      <c r="AV59" s="112">
        <v>0</v>
      </c>
      <c r="AW59" s="112">
        <v>99470</v>
      </c>
      <c r="AX59" s="112">
        <v>651486.69999999995</v>
      </c>
      <c r="AY59" s="112">
        <v>118325.03</v>
      </c>
      <c r="AZ59" s="112">
        <v>0</v>
      </c>
      <c r="BA59" s="112">
        <v>1778765.73</v>
      </c>
      <c r="BB59" s="112">
        <v>577772.54</v>
      </c>
      <c r="BC59" s="112">
        <v>998342</v>
      </c>
      <c r="BD59" s="112">
        <v>899034.4</v>
      </c>
      <c r="BE59" s="112">
        <v>2307039.2400000002</v>
      </c>
      <c r="BF59" s="112">
        <v>144141.71</v>
      </c>
      <c r="BG59" s="112">
        <v>945876.22</v>
      </c>
      <c r="BH59" s="112">
        <v>142194.54999999999</v>
      </c>
      <c r="BI59" s="112">
        <v>2999094.32</v>
      </c>
      <c r="BJ59" s="112">
        <v>161135.26999999999</v>
      </c>
      <c r="BK59" s="112">
        <v>380914</v>
      </c>
      <c r="BL59" s="112">
        <v>911577.29</v>
      </c>
      <c r="BM59" s="112">
        <v>173556.68</v>
      </c>
      <c r="BN59" s="112">
        <v>0</v>
      </c>
      <c r="BO59" s="112">
        <v>494187.8</v>
      </c>
      <c r="BP59" s="112">
        <v>100518.48</v>
      </c>
      <c r="BQ59" s="112">
        <v>0</v>
      </c>
      <c r="BR59" s="112">
        <v>141419.18</v>
      </c>
      <c r="BS59" s="112">
        <v>576952.52</v>
      </c>
      <c r="BT59" s="112">
        <v>0</v>
      </c>
      <c r="BU59" s="112">
        <v>0</v>
      </c>
      <c r="BV59" s="112">
        <v>0</v>
      </c>
      <c r="BW59" s="112">
        <v>0</v>
      </c>
      <c r="BX59" s="112">
        <v>398265.73</v>
      </c>
      <c r="BY59" s="213">
        <v>257756</v>
      </c>
      <c r="BZ59" s="112">
        <v>406939.15</v>
      </c>
      <c r="CA59" s="112">
        <v>76647.08</v>
      </c>
      <c r="CB59" s="112">
        <v>32372</v>
      </c>
      <c r="CC59" s="112">
        <v>293418</v>
      </c>
      <c r="CD59" s="112">
        <v>1425323.31</v>
      </c>
      <c r="CE59" s="112"/>
      <c r="CF59" s="112"/>
      <c r="CG59" s="15"/>
      <c r="CH59" s="15"/>
      <c r="CI59" s="15"/>
    </row>
    <row r="60" spans="1:87" outlineLevel="1" x14ac:dyDescent="0.2">
      <c r="A60" s="3"/>
      <c r="B60" s="10">
        <v>52</v>
      </c>
      <c r="C60" s="12">
        <v>5615</v>
      </c>
      <c r="D60" s="199">
        <v>49</v>
      </c>
      <c r="E60" s="12" t="s">
        <v>59</v>
      </c>
      <c r="F60" s="101"/>
      <c r="G60" s="101">
        <f t="shared" si="1"/>
        <v>1836784.68</v>
      </c>
      <c r="H60" s="15"/>
      <c r="I60" s="15"/>
      <c r="J60" s="15"/>
      <c r="K60" s="15"/>
      <c r="L60" s="15"/>
      <c r="M60" s="15"/>
      <c r="N60" s="15"/>
      <c r="O60" s="94"/>
      <c r="P60" s="111">
        <v>58</v>
      </c>
      <c r="Q60" s="111">
        <v>0</v>
      </c>
      <c r="R60" s="163">
        <v>12882573.6</v>
      </c>
      <c r="S60" s="163">
        <v>1836784.68</v>
      </c>
      <c r="T60" s="163">
        <v>91532.15</v>
      </c>
      <c r="U60" s="163">
        <v>1724518.7</v>
      </c>
      <c r="V60" s="163">
        <v>1229031.46</v>
      </c>
      <c r="W60" s="163">
        <v>2068840.63</v>
      </c>
      <c r="X60" s="163">
        <v>2939549.72</v>
      </c>
      <c r="Y60" s="207">
        <v>200093.1</v>
      </c>
      <c r="Z60" s="163">
        <v>14465.42</v>
      </c>
      <c r="AA60" s="163">
        <v>403612.63</v>
      </c>
      <c r="AB60" s="163">
        <v>66111.12</v>
      </c>
      <c r="AC60" s="163">
        <v>73121.64</v>
      </c>
      <c r="AD60" s="163">
        <v>1345885.87</v>
      </c>
      <c r="AE60" s="163">
        <v>99481.57</v>
      </c>
      <c r="AF60" s="163">
        <v>3855780.02</v>
      </c>
      <c r="AG60" s="163">
        <v>147708.19</v>
      </c>
      <c r="AH60" s="163">
        <v>35287.480000000003</v>
      </c>
      <c r="AI60" s="163">
        <v>261136.82</v>
      </c>
      <c r="AJ60" s="163">
        <v>508695.66</v>
      </c>
      <c r="AK60" s="163">
        <v>143833.56</v>
      </c>
      <c r="AL60" s="163">
        <v>663696.42000000004</v>
      </c>
      <c r="AM60" s="112">
        <v>286831.05</v>
      </c>
      <c r="AN60" s="112">
        <v>130834.48</v>
      </c>
      <c r="AO60" s="112">
        <v>859977.63</v>
      </c>
      <c r="AP60" s="112">
        <v>100551.24</v>
      </c>
      <c r="AQ60" s="112">
        <v>0</v>
      </c>
      <c r="AR60" s="112">
        <v>0</v>
      </c>
      <c r="AS60" s="112">
        <v>54169916.68</v>
      </c>
      <c r="AT60" s="112">
        <v>3506147.5</v>
      </c>
      <c r="AU60" s="112">
        <v>971881.39</v>
      </c>
      <c r="AV60" s="112">
        <v>393786</v>
      </c>
      <c r="AW60" s="112">
        <v>621895</v>
      </c>
      <c r="AX60" s="112">
        <v>519453.58</v>
      </c>
      <c r="AY60" s="112">
        <v>324071.94</v>
      </c>
      <c r="AZ60" s="112">
        <v>0</v>
      </c>
      <c r="BA60" s="112">
        <v>3849248.02</v>
      </c>
      <c r="BB60" s="112">
        <v>65257.02</v>
      </c>
      <c r="BC60" s="112">
        <v>791972</v>
      </c>
      <c r="BD60" s="112">
        <v>899925.58</v>
      </c>
      <c r="BE60" s="112">
        <v>521483.38</v>
      </c>
      <c r="BF60" s="112">
        <v>141823.47</v>
      </c>
      <c r="BG60" s="112">
        <v>413800.28</v>
      </c>
      <c r="BH60" s="112">
        <v>128020.04</v>
      </c>
      <c r="BI60" s="112">
        <v>-908032.01</v>
      </c>
      <c r="BJ60" s="112">
        <v>212860.47</v>
      </c>
      <c r="BK60" s="112">
        <v>150828</v>
      </c>
      <c r="BL60" s="112">
        <v>1105537.25</v>
      </c>
      <c r="BM60" s="112">
        <v>381184.52</v>
      </c>
      <c r="BN60" s="112">
        <v>1408866.48</v>
      </c>
      <c r="BO60" s="112">
        <v>448958.14</v>
      </c>
      <c r="BP60" s="112">
        <v>10754.64</v>
      </c>
      <c r="BQ60" s="112">
        <v>221171.78</v>
      </c>
      <c r="BR60" s="112">
        <v>94673.65</v>
      </c>
      <c r="BS60" s="112">
        <v>203191.49</v>
      </c>
      <c r="BT60" s="112">
        <v>1354506.97</v>
      </c>
      <c r="BU60" s="112">
        <v>595496.31999999995</v>
      </c>
      <c r="BV60" s="112">
        <v>54962033.909999996</v>
      </c>
      <c r="BW60" s="112">
        <v>5155602</v>
      </c>
      <c r="BX60" s="112">
        <v>284727.40000000002</v>
      </c>
      <c r="BY60" s="213">
        <v>1505682</v>
      </c>
      <c r="BZ60" s="112">
        <v>381916.9</v>
      </c>
      <c r="CA60" s="112">
        <v>73972.12</v>
      </c>
      <c r="CB60" s="112">
        <v>147063</v>
      </c>
      <c r="CC60" s="112">
        <v>255368</v>
      </c>
      <c r="CD60" s="112">
        <v>370789.69</v>
      </c>
      <c r="CE60" s="112"/>
      <c r="CF60" s="112"/>
      <c r="CG60" s="15"/>
      <c r="CH60" s="15"/>
      <c r="CI60" s="15"/>
    </row>
    <row r="61" spans="1:87" outlineLevel="1" x14ac:dyDescent="0.2">
      <c r="A61" s="3"/>
      <c r="B61" s="10">
        <v>53</v>
      </c>
      <c r="C61" s="12">
        <v>5620</v>
      </c>
      <c r="D61" s="199">
        <v>50</v>
      </c>
      <c r="E61" s="12" t="s">
        <v>60</v>
      </c>
      <c r="F61" s="101"/>
      <c r="G61" s="101">
        <f t="shared" si="1"/>
        <v>178885.63</v>
      </c>
      <c r="H61" s="15"/>
      <c r="I61" s="15"/>
      <c r="J61" s="15"/>
      <c r="K61" s="15"/>
      <c r="L61" s="15"/>
      <c r="M61" s="15"/>
      <c r="N61" s="15"/>
      <c r="O61" s="94"/>
      <c r="P61" s="111">
        <v>59</v>
      </c>
      <c r="Q61" s="111">
        <v>0</v>
      </c>
      <c r="R61" s="163">
        <v>2564799.7799999998</v>
      </c>
      <c r="S61" s="163">
        <v>178885.63</v>
      </c>
      <c r="T61" s="163">
        <v>2340.16</v>
      </c>
      <c r="U61" s="163">
        <v>2438.1999999999998</v>
      </c>
      <c r="V61" s="163">
        <v>75543.72</v>
      </c>
      <c r="W61" s="163">
        <v>496167.87</v>
      </c>
      <c r="X61" s="163">
        <v>500120.71</v>
      </c>
      <c r="Y61" s="207">
        <v>82122.44</v>
      </c>
      <c r="Z61" s="163">
        <v>19138.13</v>
      </c>
      <c r="AA61" s="163">
        <v>0</v>
      </c>
      <c r="AB61" s="163">
        <v>37011.75</v>
      </c>
      <c r="AC61" s="163">
        <v>82549.14</v>
      </c>
      <c r="AD61" s="163">
        <v>446161.73</v>
      </c>
      <c r="AE61" s="163">
        <v>284683.76</v>
      </c>
      <c r="AF61" s="163">
        <v>676458.2</v>
      </c>
      <c r="AG61" s="163">
        <v>70263.929999999993</v>
      </c>
      <c r="AH61" s="163">
        <v>74115.039999999994</v>
      </c>
      <c r="AI61" s="163">
        <v>239436.24</v>
      </c>
      <c r="AJ61" s="163">
        <v>188080.78</v>
      </c>
      <c r="AK61" s="163">
        <v>24726.57</v>
      </c>
      <c r="AL61" s="163">
        <v>143695.28</v>
      </c>
      <c r="AM61" s="112">
        <v>44886.49</v>
      </c>
      <c r="AN61" s="112">
        <v>308820.40999999997</v>
      </c>
      <c r="AO61" s="112">
        <v>113712.1</v>
      </c>
      <c r="AP61" s="112">
        <v>9205.7800000000007</v>
      </c>
      <c r="AQ61" s="112">
        <v>28230.55</v>
      </c>
      <c r="AR61" s="112">
        <v>22321.71</v>
      </c>
      <c r="AS61" s="112">
        <v>0</v>
      </c>
      <c r="AT61" s="112">
        <v>3693509.5</v>
      </c>
      <c r="AU61" s="112">
        <v>179169.46</v>
      </c>
      <c r="AV61" s="112">
        <v>124179</v>
      </c>
      <c r="AW61" s="112">
        <v>30362</v>
      </c>
      <c r="AX61" s="112">
        <v>164824.46</v>
      </c>
      <c r="AY61" s="112">
        <v>99519.71</v>
      </c>
      <c r="AZ61" s="112">
        <v>156774.59</v>
      </c>
      <c r="BA61" s="112">
        <v>1238507.95</v>
      </c>
      <c r="BB61" s="112">
        <v>111640.96000000001</v>
      </c>
      <c r="BC61" s="112">
        <v>243041</v>
      </c>
      <c r="BD61" s="112">
        <v>56055.15</v>
      </c>
      <c r="BE61" s="112">
        <v>90853.81</v>
      </c>
      <c r="BF61" s="112">
        <v>25362.04</v>
      </c>
      <c r="BG61" s="112">
        <v>584.28</v>
      </c>
      <c r="BH61" s="112">
        <v>97269.09</v>
      </c>
      <c r="BI61" s="112">
        <v>260061.48</v>
      </c>
      <c r="BJ61" s="112">
        <v>61845.93</v>
      </c>
      <c r="BK61" s="112">
        <v>122598</v>
      </c>
      <c r="BL61" s="112">
        <v>452518.38</v>
      </c>
      <c r="BM61" s="112">
        <v>87829.59</v>
      </c>
      <c r="BN61" s="112">
        <v>5187.01</v>
      </c>
      <c r="BO61" s="112">
        <v>381639.13</v>
      </c>
      <c r="BP61" s="112">
        <v>38985.26</v>
      </c>
      <c r="BQ61" s="112">
        <v>8515.91</v>
      </c>
      <c r="BR61" s="112">
        <v>7731.13</v>
      </c>
      <c r="BS61" s="112">
        <v>214577.45</v>
      </c>
      <c r="BT61" s="112">
        <v>249836.1</v>
      </c>
      <c r="BU61" s="112">
        <v>0</v>
      </c>
      <c r="BV61" s="112">
        <v>3269.69</v>
      </c>
      <c r="BW61" s="112">
        <v>556901</v>
      </c>
      <c r="BX61" s="112">
        <v>72960.98</v>
      </c>
      <c r="BY61" s="213">
        <v>0</v>
      </c>
      <c r="BZ61" s="112">
        <v>0</v>
      </c>
      <c r="CA61" s="112">
        <v>45963.32</v>
      </c>
      <c r="CB61" s="112">
        <v>1712</v>
      </c>
      <c r="CC61" s="112">
        <v>649298</v>
      </c>
      <c r="CD61" s="112">
        <v>135303.75</v>
      </c>
      <c r="CE61" s="112"/>
      <c r="CF61" s="112"/>
      <c r="CG61" s="15"/>
      <c r="CH61" s="15"/>
      <c r="CI61" s="15"/>
    </row>
    <row r="62" spans="1:87" outlineLevel="1" x14ac:dyDescent="0.2">
      <c r="A62" s="3"/>
      <c r="B62" s="10">
        <v>54</v>
      </c>
      <c r="C62" s="12">
        <v>5625</v>
      </c>
      <c r="D62" s="199">
        <v>51</v>
      </c>
      <c r="E62" s="12" t="s">
        <v>61</v>
      </c>
      <c r="F62" s="101"/>
      <c r="G62" s="101">
        <f t="shared" si="1"/>
        <v>-426471.5</v>
      </c>
      <c r="H62" s="15"/>
      <c r="I62" s="15"/>
      <c r="J62" s="15"/>
      <c r="K62" s="15"/>
      <c r="L62" s="15"/>
      <c r="M62" s="15"/>
      <c r="N62" s="15"/>
      <c r="O62" s="94"/>
      <c r="P62" s="111">
        <v>60</v>
      </c>
      <c r="Q62" s="111">
        <v>0</v>
      </c>
      <c r="R62" s="163">
        <v>-8280394.5999999996</v>
      </c>
      <c r="S62" s="163">
        <v>-426471.5</v>
      </c>
      <c r="T62" s="163">
        <v>0</v>
      </c>
      <c r="U62" s="163">
        <v>0</v>
      </c>
      <c r="V62" s="163">
        <v>0</v>
      </c>
      <c r="W62" s="163">
        <v>-312064.87</v>
      </c>
      <c r="X62" s="163">
        <v>-3992070.82</v>
      </c>
      <c r="Y62" s="207">
        <v>0</v>
      </c>
      <c r="Z62" s="163">
        <v>0</v>
      </c>
      <c r="AA62" s="163">
        <v>0</v>
      </c>
      <c r="AB62" s="163">
        <v>0</v>
      </c>
      <c r="AC62" s="163">
        <v>0</v>
      </c>
      <c r="AD62" s="163">
        <v>-1200</v>
      </c>
      <c r="AE62" s="163">
        <v>0</v>
      </c>
      <c r="AF62" s="163">
        <v>0</v>
      </c>
      <c r="AG62" s="163">
        <v>0</v>
      </c>
      <c r="AH62" s="163">
        <v>0</v>
      </c>
      <c r="AI62" s="163">
        <v>0</v>
      </c>
      <c r="AJ62" s="163">
        <v>0</v>
      </c>
      <c r="AK62" s="163">
        <v>-5854.2</v>
      </c>
      <c r="AL62" s="163">
        <v>0</v>
      </c>
      <c r="AM62" s="112">
        <v>0</v>
      </c>
      <c r="AN62" s="112">
        <v>-429102.68</v>
      </c>
      <c r="AO62" s="112">
        <v>0</v>
      </c>
      <c r="AP62" s="112">
        <v>0</v>
      </c>
      <c r="AQ62" s="112">
        <v>0</v>
      </c>
      <c r="AR62" s="112">
        <v>0</v>
      </c>
      <c r="AS62" s="112">
        <v>-81933360.189999998</v>
      </c>
      <c r="AT62" s="112">
        <v>-1234157.44</v>
      </c>
      <c r="AU62" s="112">
        <v>0</v>
      </c>
      <c r="AV62" s="112">
        <v>0</v>
      </c>
      <c r="AW62" s="112">
        <v>0</v>
      </c>
      <c r="AX62" s="112">
        <v>-318168.36</v>
      </c>
      <c r="AY62" s="112">
        <v>0</v>
      </c>
      <c r="AZ62" s="112">
        <v>0</v>
      </c>
      <c r="BA62" s="112">
        <v>0</v>
      </c>
      <c r="BB62" s="112">
        <v>0</v>
      </c>
      <c r="BC62" s="112">
        <v>-100200</v>
      </c>
      <c r="BD62" s="112">
        <v>0</v>
      </c>
      <c r="BE62" s="112">
        <v>0</v>
      </c>
      <c r="BF62" s="112">
        <v>0</v>
      </c>
      <c r="BG62" s="112">
        <v>0</v>
      </c>
      <c r="BH62" s="112">
        <v>0</v>
      </c>
      <c r="BI62" s="112">
        <v>-819240</v>
      </c>
      <c r="BJ62" s="112">
        <v>0</v>
      </c>
      <c r="BK62" s="112">
        <v>-261373</v>
      </c>
      <c r="BL62" s="112">
        <v>-119033.71</v>
      </c>
      <c r="BM62" s="112">
        <v>0</v>
      </c>
      <c r="BN62" s="112">
        <v>0</v>
      </c>
      <c r="BO62" s="112">
        <v>0</v>
      </c>
      <c r="BP62" s="112">
        <v>0</v>
      </c>
      <c r="BQ62" s="112">
        <v>49824.1</v>
      </c>
      <c r="BR62" s="112">
        <v>0</v>
      </c>
      <c r="BS62" s="112">
        <v>0</v>
      </c>
      <c r="BT62" s="112">
        <v>0</v>
      </c>
      <c r="BU62" s="112">
        <v>0</v>
      </c>
      <c r="BV62" s="112">
        <v>0</v>
      </c>
      <c r="BW62" s="112">
        <v>-176684</v>
      </c>
      <c r="BX62" s="112">
        <v>58141.919999999998</v>
      </c>
      <c r="BY62" s="213">
        <v>-871675</v>
      </c>
      <c r="BZ62" s="112">
        <v>0</v>
      </c>
      <c r="CA62" s="112">
        <v>0</v>
      </c>
      <c r="CB62" s="112">
        <v>0</v>
      </c>
      <c r="CC62" s="112">
        <v>0</v>
      </c>
      <c r="CD62" s="112">
        <v>0</v>
      </c>
      <c r="CE62" s="112"/>
      <c r="CF62" s="112"/>
      <c r="CG62" s="15"/>
      <c r="CH62" s="15"/>
      <c r="CI62" s="15"/>
    </row>
    <row r="63" spans="1:87" outlineLevel="1" x14ac:dyDescent="0.2">
      <c r="A63" s="3"/>
      <c r="B63" s="10">
        <v>55</v>
      </c>
      <c r="C63" s="12">
        <v>5630</v>
      </c>
      <c r="D63" s="199">
        <v>52</v>
      </c>
      <c r="E63" s="12" t="s">
        <v>62</v>
      </c>
      <c r="F63" s="101"/>
      <c r="G63" s="101">
        <f t="shared" si="1"/>
        <v>507228.75</v>
      </c>
      <c r="H63" s="15"/>
      <c r="I63" s="15"/>
      <c r="J63" s="15"/>
      <c r="K63" s="15"/>
      <c r="L63" s="15"/>
      <c r="M63" s="15"/>
      <c r="N63" s="15"/>
      <c r="O63" s="94"/>
      <c r="P63" s="111">
        <v>61</v>
      </c>
      <c r="Q63" s="111">
        <v>0</v>
      </c>
      <c r="R63" s="163">
        <v>9541615.1999999993</v>
      </c>
      <c r="S63" s="163">
        <v>507228.75</v>
      </c>
      <c r="T63" s="163">
        <v>45998.080000000002</v>
      </c>
      <c r="U63" s="163">
        <v>-2294.77</v>
      </c>
      <c r="V63" s="163">
        <v>410100.53</v>
      </c>
      <c r="W63" s="163">
        <v>412358.98</v>
      </c>
      <c r="X63" s="163">
        <v>605989.76</v>
      </c>
      <c r="Y63" s="207">
        <v>52617.62</v>
      </c>
      <c r="Z63" s="163">
        <v>65107.08</v>
      </c>
      <c r="AA63" s="163">
        <v>176031.77</v>
      </c>
      <c r="AB63" s="163">
        <v>43692.15</v>
      </c>
      <c r="AC63" s="163">
        <v>217814.99</v>
      </c>
      <c r="AD63" s="163">
        <v>511061.46</v>
      </c>
      <c r="AE63" s="163">
        <v>316537</v>
      </c>
      <c r="AF63" s="163">
        <v>2302844.63</v>
      </c>
      <c r="AG63" s="163">
        <v>275885.78000000003</v>
      </c>
      <c r="AH63" s="163">
        <v>55633.440000000002</v>
      </c>
      <c r="AI63" s="163">
        <v>91820.04</v>
      </c>
      <c r="AJ63" s="163">
        <v>101581.12</v>
      </c>
      <c r="AK63" s="163">
        <v>68683</v>
      </c>
      <c r="AL63" s="163">
        <v>43552.29</v>
      </c>
      <c r="AM63" s="112">
        <v>97878.67</v>
      </c>
      <c r="AN63" s="112">
        <v>329574.18</v>
      </c>
      <c r="AO63" s="112">
        <v>81856.820000000007</v>
      </c>
      <c r="AP63" s="112">
        <v>115368.31</v>
      </c>
      <c r="AQ63" s="112">
        <v>58132.22</v>
      </c>
      <c r="AR63" s="112">
        <v>61135.3</v>
      </c>
      <c r="AS63" s="112">
        <v>19475017.16</v>
      </c>
      <c r="AT63" s="112">
        <v>1140959.6599999999</v>
      </c>
      <c r="AU63" s="112">
        <v>187092.25</v>
      </c>
      <c r="AV63" s="112">
        <v>207655</v>
      </c>
      <c r="AW63" s="112">
        <v>528126</v>
      </c>
      <c r="AX63" s="112">
        <v>97827.89</v>
      </c>
      <c r="AY63" s="112">
        <v>124934.01</v>
      </c>
      <c r="AZ63" s="112">
        <v>62794.6</v>
      </c>
      <c r="BA63" s="112">
        <v>942241.89</v>
      </c>
      <c r="BB63" s="112">
        <v>56290.5</v>
      </c>
      <c r="BC63" s="112">
        <v>326825</v>
      </c>
      <c r="BD63" s="112">
        <v>1213356.96</v>
      </c>
      <c r="BE63" s="112">
        <v>58950.04</v>
      </c>
      <c r="BF63" s="112">
        <v>76798.45</v>
      </c>
      <c r="BG63" s="112">
        <v>353707.18</v>
      </c>
      <c r="BH63" s="112">
        <v>128291</v>
      </c>
      <c r="BI63" s="112">
        <v>565810.9</v>
      </c>
      <c r="BJ63" s="112">
        <v>143842.4</v>
      </c>
      <c r="BK63" s="112">
        <v>157846</v>
      </c>
      <c r="BL63" s="112">
        <v>259062.69</v>
      </c>
      <c r="BM63" s="112">
        <v>71698.38</v>
      </c>
      <c r="BN63" s="112">
        <v>222000.56</v>
      </c>
      <c r="BO63" s="112">
        <v>174484.79</v>
      </c>
      <c r="BP63" s="112">
        <v>31672.5</v>
      </c>
      <c r="BQ63" s="112">
        <v>68135.75</v>
      </c>
      <c r="BR63" s="112">
        <v>40635.379999999997</v>
      </c>
      <c r="BS63" s="112">
        <v>200744.09</v>
      </c>
      <c r="BT63" s="112">
        <v>383575.12</v>
      </c>
      <c r="BU63" s="112">
        <v>184476.91</v>
      </c>
      <c r="BV63" s="112">
        <v>7006111.3399999999</v>
      </c>
      <c r="BW63" s="112">
        <v>206014</v>
      </c>
      <c r="BX63" s="112">
        <v>71215.679999999993</v>
      </c>
      <c r="BY63" s="213">
        <v>82131</v>
      </c>
      <c r="BZ63" s="112">
        <v>154656.23000000001</v>
      </c>
      <c r="CA63" s="112">
        <v>89898.9</v>
      </c>
      <c r="CB63" s="112">
        <v>265627</v>
      </c>
      <c r="CC63" s="112">
        <v>161645</v>
      </c>
      <c r="CD63" s="112">
        <v>197704.37</v>
      </c>
      <c r="CE63" s="112"/>
      <c r="CF63" s="112"/>
      <c r="CG63" s="15"/>
      <c r="CH63" s="15"/>
      <c r="CI63" s="15"/>
    </row>
    <row r="64" spans="1:87" outlineLevel="1" x14ac:dyDescent="0.2">
      <c r="A64" s="3"/>
      <c r="B64" s="10">
        <v>56</v>
      </c>
      <c r="C64" s="12">
        <v>5640</v>
      </c>
      <c r="D64" s="199">
        <v>53</v>
      </c>
      <c r="E64" s="12" t="s">
        <v>63</v>
      </c>
      <c r="F64" s="101"/>
      <c r="G64" s="101">
        <f t="shared" si="1"/>
        <v>0</v>
      </c>
      <c r="H64" s="15"/>
      <c r="I64" s="15"/>
      <c r="J64" s="15"/>
      <c r="K64" s="15"/>
      <c r="L64" s="15"/>
      <c r="M64" s="15"/>
      <c r="N64" s="15"/>
      <c r="O64" s="94"/>
      <c r="P64" s="111">
        <v>62</v>
      </c>
      <c r="Q64" s="111">
        <v>0</v>
      </c>
      <c r="R64" s="163">
        <v>2483247.61</v>
      </c>
      <c r="S64" s="163">
        <v>0</v>
      </c>
      <c r="T64" s="163">
        <v>0</v>
      </c>
      <c r="U64" s="163">
        <v>0</v>
      </c>
      <c r="V64" s="163">
        <v>0</v>
      </c>
      <c r="W64" s="163">
        <v>148985.25</v>
      </c>
      <c r="X64" s="163">
        <v>195</v>
      </c>
      <c r="Y64" s="207">
        <v>39965.440000000002</v>
      </c>
      <c r="Z64" s="163">
        <v>8624.76</v>
      </c>
      <c r="AA64" s="163">
        <v>53262.25</v>
      </c>
      <c r="AB64" s="163">
        <v>3183.6</v>
      </c>
      <c r="AC64" s="163">
        <v>45666.18</v>
      </c>
      <c r="AD64" s="163">
        <v>177777.24</v>
      </c>
      <c r="AE64" s="163">
        <v>49.73</v>
      </c>
      <c r="AF64" s="163">
        <v>267042.5</v>
      </c>
      <c r="AG64" s="163">
        <v>0</v>
      </c>
      <c r="AH64" s="163">
        <v>10058.86</v>
      </c>
      <c r="AI64" s="163">
        <v>48708.72</v>
      </c>
      <c r="AJ64" s="163">
        <v>45843.66</v>
      </c>
      <c r="AK64" s="163">
        <v>0</v>
      </c>
      <c r="AL64" s="163">
        <v>0</v>
      </c>
      <c r="AM64" s="112">
        <v>0</v>
      </c>
      <c r="AN64" s="112">
        <v>164642.04</v>
      </c>
      <c r="AO64" s="112">
        <v>69993.960000000006</v>
      </c>
      <c r="AP64" s="112">
        <v>0</v>
      </c>
      <c r="AQ64" s="112">
        <v>0</v>
      </c>
      <c r="AR64" s="112">
        <v>8650.7999999999993</v>
      </c>
      <c r="AS64" s="112">
        <v>-64844.26</v>
      </c>
      <c r="AT64" s="112">
        <v>862416.84</v>
      </c>
      <c r="AU64" s="112">
        <v>60300.02</v>
      </c>
      <c r="AV64" s="112">
        <v>0</v>
      </c>
      <c r="AW64" s="112">
        <v>59123</v>
      </c>
      <c r="AX64" s="112">
        <v>222878.83</v>
      </c>
      <c r="AY64" s="112">
        <v>34422.160000000003</v>
      </c>
      <c r="AZ64" s="112">
        <v>0</v>
      </c>
      <c r="BA64" s="112">
        <v>420227.02</v>
      </c>
      <c r="BB64" s="112">
        <v>20562.96</v>
      </c>
      <c r="BC64" s="112">
        <v>0</v>
      </c>
      <c r="BD64" s="112">
        <v>0</v>
      </c>
      <c r="BE64" s="112">
        <v>0</v>
      </c>
      <c r="BF64" s="112">
        <v>26986.84</v>
      </c>
      <c r="BG64" s="112">
        <v>0</v>
      </c>
      <c r="BH64" s="112">
        <v>0</v>
      </c>
      <c r="BI64" s="112">
        <v>242503.64</v>
      </c>
      <c r="BJ64" s="112">
        <v>27153.360000000001</v>
      </c>
      <c r="BK64" s="112">
        <v>29775</v>
      </c>
      <c r="BL64" s="112">
        <v>207285.23</v>
      </c>
      <c r="BM64" s="112">
        <v>0</v>
      </c>
      <c r="BN64" s="112">
        <v>0</v>
      </c>
      <c r="BO64" s="112">
        <v>0</v>
      </c>
      <c r="BP64" s="112">
        <v>9149.01</v>
      </c>
      <c r="BQ64" s="112">
        <v>20619.96</v>
      </c>
      <c r="BR64" s="112">
        <v>0</v>
      </c>
      <c r="BS64" s="112">
        <v>0</v>
      </c>
      <c r="BT64" s="112">
        <v>247567.87</v>
      </c>
      <c r="BU64" s="112">
        <v>0</v>
      </c>
      <c r="BV64" s="112">
        <v>1585785.93</v>
      </c>
      <c r="BW64" s="112">
        <v>335720</v>
      </c>
      <c r="BX64" s="112">
        <v>0</v>
      </c>
      <c r="BY64" s="213">
        <v>178853</v>
      </c>
      <c r="BZ64" s="112">
        <v>0</v>
      </c>
      <c r="CA64" s="112">
        <v>0</v>
      </c>
      <c r="CB64" s="112">
        <v>0</v>
      </c>
      <c r="CC64" s="112">
        <v>0</v>
      </c>
      <c r="CD64" s="112">
        <v>109909.11</v>
      </c>
      <c r="CE64" s="112"/>
      <c r="CF64" s="112"/>
      <c r="CG64" s="15"/>
      <c r="CH64" s="15"/>
      <c r="CI64" s="15"/>
    </row>
    <row r="65" spans="1:87" outlineLevel="1" x14ac:dyDescent="0.2">
      <c r="A65" s="3"/>
      <c r="B65" s="10">
        <v>57</v>
      </c>
      <c r="C65" s="12">
        <v>5645</v>
      </c>
      <c r="D65" s="199">
        <v>54</v>
      </c>
      <c r="E65" s="12" t="s">
        <v>64</v>
      </c>
      <c r="F65" s="101"/>
      <c r="G65" s="101">
        <f t="shared" si="1"/>
        <v>195096.52</v>
      </c>
      <c r="H65" s="15"/>
      <c r="I65" s="15"/>
      <c r="J65" s="15"/>
      <c r="K65" s="15"/>
      <c r="L65" s="15"/>
      <c r="M65" s="15"/>
      <c r="N65" s="15"/>
      <c r="O65" s="94"/>
      <c r="P65" s="111">
        <v>63</v>
      </c>
      <c r="Q65" s="111">
        <v>0</v>
      </c>
      <c r="R65" s="163">
        <v>133041.97</v>
      </c>
      <c r="S65" s="163">
        <v>195096.52</v>
      </c>
      <c r="T65" s="163">
        <v>63760.83</v>
      </c>
      <c r="U65" s="163">
        <v>1748310.27</v>
      </c>
      <c r="V65" s="163">
        <v>104826.27</v>
      </c>
      <c r="W65" s="163">
        <v>359958.68</v>
      </c>
      <c r="X65" s="163">
        <v>837380.02</v>
      </c>
      <c r="Y65" s="207">
        <v>0</v>
      </c>
      <c r="Z65" s="163">
        <v>83741.91</v>
      </c>
      <c r="AA65" s="163">
        <v>0</v>
      </c>
      <c r="AB65" s="163">
        <v>0</v>
      </c>
      <c r="AC65" s="163">
        <v>-1072.44</v>
      </c>
      <c r="AD65" s="163">
        <v>332957.93</v>
      </c>
      <c r="AE65" s="163">
        <v>106488.57</v>
      </c>
      <c r="AF65" s="163">
        <v>0</v>
      </c>
      <c r="AG65" s="163">
        <v>1049125.18</v>
      </c>
      <c r="AH65" s="163">
        <v>4761.04</v>
      </c>
      <c r="AI65" s="163">
        <v>208694.04</v>
      </c>
      <c r="AJ65" s="163">
        <v>104193.71</v>
      </c>
      <c r="AK65" s="163">
        <v>0</v>
      </c>
      <c r="AL65" s="163">
        <v>0</v>
      </c>
      <c r="AM65" s="112">
        <v>11532.42</v>
      </c>
      <c r="AN65" s="112">
        <v>757709.62</v>
      </c>
      <c r="AO65" s="112">
        <v>54142.33</v>
      </c>
      <c r="AP65" s="112">
        <v>0</v>
      </c>
      <c r="AQ65" s="112">
        <v>12430.41</v>
      </c>
      <c r="AR65" s="112">
        <v>10005.200000000001</v>
      </c>
      <c r="AS65" s="112">
        <v>0</v>
      </c>
      <c r="AT65" s="112">
        <v>669363.44999999995</v>
      </c>
      <c r="AU65" s="112">
        <v>0</v>
      </c>
      <c r="AV65" s="112">
        <v>117922</v>
      </c>
      <c r="AW65" s="112">
        <v>17415</v>
      </c>
      <c r="AX65" s="112">
        <v>3685.83</v>
      </c>
      <c r="AY65" s="112">
        <v>0</v>
      </c>
      <c r="AZ65" s="112">
        <v>36372.129999999997</v>
      </c>
      <c r="BA65" s="112">
        <v>222878.52</v>
      </c>
      <c r="BB65" s="112">
        <v>0</v>
      </c>
      <c r="BC65" s="112">
        <v>25702</v>
      </c>
      <c r="BD65" s="112">
        <v>0</v>
      </c>
      <c r="BE65" s="112">
        <v>0</v>
      </c>
      <c r="BF65" s="112">
        <v>26914.05</v>
      </c>
      <c r="BG65" s="112">
        <v>361084.94</v>
      </c>
      <c r="BH65" s="112">
        <v>-5386</v>
      </c>
      <c r="BI65" s="112">
        <v>2110374.58</v>
      </c>
      <c r="BJ65" s="112">
        <v>23063.51</v>
      </c>
      <c r="BK65" s="112">
        <v>0</v>
      </c>
      <c r="BL65" s="112">
        <v>881512.53</v>
      </c>
      <c r="BM65" s="112">
        <v>0</v>
      </c>
      <c r="BN65" s="112">
        <v>40044.769999999997</v>
      </c>
      <c r="BO65" s="112">
        <v>0</v>
      </c>
      <c r="BP65" s="112">
        <v>0</v>
      </c>
      <c r="BQ65" s="112">
        <v>0</v>
      </c>
      <c r="BR65" s="112">
        <v>7075.2</v>
      </c>
      <c r="BS65" s="112">
        <v>2256.71</v>
      </c>
      <c r="BT65" s="112">
        <v>940927.35</v>
      </c>
      <c r="BU65" s="112">
        <v>0</v>
      </c>
      <c r="BV65" s="112">
        <v>0</v>
      </c>
      <c r="BW65" s="112">
        <v>0</v>
      </c>
      <c r="BX65" s="112">
        <v>0</v>
      </c>
      <c r="BY65" s="213">
        <v>0</v>
      </c>
      <c r="BZ65" s="112">
        <v>100999.23</v>
      </c>
      <c r="CA65" s="112">
        <v>19711.919999999998</v>
      </c>
      <c r="CB65" s="112">
        <v>0</v>
      </c>
      <c r="CC65" s="112">
        <v>0</v>
      </c>
      <c r="CD65" s="112">
        <v>0</v>
      </c>
      <c r="CE65" s="112"/>
      <c r="CF65" s="112"/>
      <c r="CG65" s="15"/>
      <c r="CH65" s="15"/>
      <c r="CI65" s="15"/>
    </row>
    <row r="66" spans="1:87" outlineLevel="1" x14ac:dyDescent="0.2">
      <c r="A66" s="3"/>
      <c r="B66" s="10">
        <v>58</v>
      </c>
      <c r="C66" s="12">
        <v>5646</v>
      </c>
      <c r="D66" s="199">
        <v>55</v>
      </c>
      <c r="E66" s="12" t="s">
        <v>65</v>
      </c>
      <c r="F66" s="101"/>
      <c r="G66" s="101">
        <f t="shared" si="1"/>
        <v>0</v>
      </c>
      <c r="H66" s="15"/>
      <c r="I66" s="15"/>
      <c r="J66" s="15"/>
      <c r="K66" s="15"/>
      <c r="L66" s="15"/>
      <c r="M66" s="15"/>
      <c r="N66" s="15"/>
      <c r="O66" s="94"/>
      <c r="P66" s="111">
        <v>64</v>
      </c>
      <c r="Q66" s="111">
        <v>0</v>
      </c>
      <c r="R66" s="163">
        <v>0</v>
      </c>
      <c r="S66" s="163">
        <v>0</v>
      </c>
      <c r="T66" s="163">
        <v>0</v>
      </c>
      <c r="U66" s="163">
        <v>0</v>
      </c>
      <c r="V66" s="163">
        <v>0</v>
      </c>
      <c r="W66" s="163">
        <v>0</v>
      </c>
      <c r="X66" s="163">
        <v>0</v>
      </c>
      <c r="Y66" s="207">
        <v>19428.46</v>
      </c>
      <c r="Z66" s="163">
        <v>0</v>
      </c>
      <c r="AA66" s="163">
        <v>5487</v>
      </c>
      <c r="AB66" s="163">
        <v>0</v>
      </c>
      <c r="AC66" s="163">
        <v>0</v>
      </c>
      <c r="AD66" s="163">
        <v>0</v>
      </c>
      <c r="AE66" s="163">
        <v>130752.95</v>
      </c>
      <c r="AF66" s="163">
        <v>2893266.83</v>
      </c>
      <c r="AG66" s="163">
        <v>0</v>
      </c>
      <c r="AH66" s="163">
        <v>0</v>
      </c>
      <c r="AI66" s="163">
        <v>0</v>
      </c>
      <c r="AJ66" s="163">
        <v>0</v>
      </c>
      <c r="AK66" s="163">
        <v>0</v>
      </c>
      <c r="AL66" s="163">
        <v>0</v>
      </c>
      <c r="AM66" s="112">
        <v>0</v>
      </c>
      <c r="AN66" s="112">
        <v>0</v>
      </c>
      <c r="AO66" s="112">
        <v>0</v>
      </c>
      <c r="AP66" s="112">
        <v>0</v>
      </c>
      <c r="AQ66" s="112">
        <v>0</v>
      </c>
      <c r="AR66" s="112">
        <v>0</v>
      </c>
      <c r="AS66" s="112">
        <v>0</v>
      </c>
      <c r="AT66" s="112">
        <v>0</v>
      </c>
      <c r="AU66" s="112">
        <v>16917</v>
      </c>
      <c r="AV66" s="112">
        <v>4800</v>
      </c>
      <c r="AW66" s="112">
        <v>0</v>
      </c>
      <c r="AX66" s="112">
        <v>0</v>
      </c>
      <c r="AY66" s="112">
        <v>0</v>
      </c>
      <c r="AZ66" s="112">
        <v>2335</v>
      </c>
      <c r="BA66" s="112">
        <v>0</v>
      </c>
      <c r="BB66" s="112">
        <v>3153.88</v>
      </c>
      <c r="BC66" s="112">
        <v>0</v>
      </c>
      <c r="BD66" s="112">
        <v>0</v>
      </c>
      <c r="BE66" s="112">
        <v>0</v>
      </c>
      <c r="BF66" s="112">
        <v>0</v>
      </c>
      <c r="BG66" s="112">
        <v>0</v>
      </c>
      <c r="BH66" s="112">
        <v>0</v>
      </c>
      <c r="BI66" s="112">
        <v>446799.96</v>
      </c>
      <c r="BJ66" s="112">
        <v>0</v>
      </c>
      <c r="BK66" s="112">
        <v>0</v>
      </c>
      <c r="BL66" s="112">
        <v>0</v>
      </c>
      <c r="BM66" s="112">
        <v>0</v>
      </c>
      <c r="BN66" s="112">
        <v>0</v>
      </c>
      <c r="BO66" s="112">
        <v>0</v>
      </c>
      <c r="BP66" s="112">
        <v>17652.97</v>
      </c>
      <c r="BQ66" s="112">
        <v>997.89</v>
      </c>
      <c r="BR66" s="112">
        <v>0</v>
      </c>
      <c r="BS66" s="112">
        <v>0</v>
      </c>
      <c r="BT66" s="112">
        <v>0</v>
      </c>
      <c r="BU66" s="112">
        <v>0</v>
      </c>
      <c r="BV66" s="112">
        <v>0</v>
      </c>
      <c r="BW66" s="112">
        <v>0</v>
      </c>
      <c r="BX66" s="112">
        <v>0</v>
      </c>
      <c r="BY66" s="213">
        <v>0</v>
      </c>
      <c r="BZ66" s="112">
        <v>0</v>
      </c>
      <c r="CA66" s="112">
        <v>0</v>
      </c>
      <c r="CB66" s="112">
        <v>0</v>
      </c>
      <c r="CC66" s="112">
        <v>0</v>
      </c>
      <c r="CD66" s="112">
        <v>0</v>
      </c>
      <c r="CE66" s="112"/>
      <c r="CF66" s="112"/>
      <c r="CG66" s="15"/>
      <c r="CH66" s="15"/>
      <c r="CI66" s="15"/>
    </row>
    <row r="67" spans="1:87" outlineLevel="1" x14ac:dyDescent="0.2">
      <c r="A67" s="3"/>
      <c r="B67" s="10">
        <v>59</v>
      </c>
      <c r="C67" s="12">
        <v>5647</v>
      </c>
      <c r="D67" s="199">
        <v>56</v>
      </c>
      <c r="E67" s="12" t="s">
        <v>66</v>
      </c>
      <c r="F67" s="101"/>
      <c r="G67" s="101">
        <f t="shared" si="1"/>
        <v>0</v>
      </c>
      <c r="H67" s="15"/>
      <c r="I67" s="15"/>
      <c r="J67" s="15"/>
      <c r="K67" s="15"/>
      <c r="L67" s="15"/>
      <c r="M67" s="15"/>
      <c r="N67" s="15"/>
      <c r="O67" s="94"/>
      <c r="P67" s="111">
        <v>65</v>
      </c>
      <c r="Q67" s="111">
        <v>0</v>
      </c>
      <c r="R67" s="163">
        <v>0</v>
      </c>
      <c r="S67" s="163">
        <v>0</v>
      </c>
      <c r="T67" s="163">
        <v>0</v>
      </c>
      <c r="U67" s="163">
        <v>0</v>
      </c>
      <c r="V67" s="163">
        <v>0</v>
      </c>
      <c r="W67" s="163">
        <v>0</v>
      </c>
      <c r="X67" s="163">
        <v>0</v>
      </c>
      <c r="Y67" s="207">
        <v>0</v>
      </c>
      <c r="Z67" s="163">
        <v>0</v>
      </c>
      <c r="AA67" s="163">
        <v>0</v>
      </c>
      <c r="AB67" s="163">
        <v>0</v>
      </c>
      <c r="AC67" s="163">
        <v>0</v>
      </c>
      <c r="AD67" s="163">
        <v>0</v>
      </c>
      <c r="AE67" s="163">
        <v>0</v>
      </c>
      <c r="AF67" s="163">
        <v>0</v>
      </c>
      <c r="AG67" s="163">
        <v>0</v>
      </c>
      <c r="AH67" s="163">
        <v>0</v>
      </c>
      <c r="AI67" s="163">
        <v>0</v>
      </c>
      <c r="AJ67" s="163">
        <v>0</v>
      </c>
      <c r="AK67" s="163">
        <v>0</v>
      </c>
      <c r="AL67" s="163">
        <v>0</v>
      </c>
      <c r="AM67" s="112">
        <v>0</v>
      </c>
      <c r="AN67" s="112">
        <v>-15200</v>
      </c>
      <c r="AO67" s="112">
        <v>0</v>
      </c>
      <c r="AP67" s="112">
        <v>0</v>
      </c>
      <c r="AQ67" s="112">
        <v>0</v>
      </c>
      <c r="AR67" s="112">
        <v>0</v>
      </c>
      <c r="AS67" s="112">
        <v>0</v>
      </c>
      <c r="AT67" s="112">
        <v>0</v>
      </c>
      <c r="AU67" s="112">
        <v>0</v>
      </c>
      <c r="AV67" s="112">
        <v>0</v>
      </c>
      <c r="AW67" s="112">
        <v>0</v>
      </c>
      <c r="AX67" s="112">
        <v>0</v>
      </c>
      <c r="AY67" s="112">
        <v>0</v>
      </c>
      <c r="AZ67" s="112">
        <v>0</v>
      </c>
      <c r="BA67" s="112">
        <v>0</v>
      </c>
      <c r="BB67" s="112">
        <v>0</v>
      </c>
      <c r="BC67" s="112">
        <v>0</v>
      </c>
      <c r="BD67" s="112">
        <v>0</v>
      </c>
      <c r="BE67" s="112">
        <v>0</v>
      </c>
      <c r="BF67" s="112">
        <v>0</v>
      </c>
      <c r="BG67" s="112">
        <v>-1600</v>
      </c>
      <c r="BH67" s="112">
        <v>0</v>
      </c>
      <c r="BI67" s="112">
        <v>0</v>
      </c>
      <c r="BJ67" s="112">
        <v>0</v>
      </c>
      <c r="BK67" s="112">
        <v>0</v>
      </c>
      <c r="BL67" s="112">
        <v>0</v>
      </c>
      <c r="BM67" s="112">
        <v>0</v>
      </c>
      <c r="BN67" s="112">
        <v>0</v>
      </c>
      <c r="BO67" s="112">
        <v>0</v>
      </c>
      <c r="BP67" s="112">
        <v>0</v>
      </c>
      <c r="BQ67" s="112">
        <v>0</v>
      </c>
      <c r="BR67" s="112">
        <v>0</v>
      </c>
      <c r="BS67" s="112">
        <v>0</v>
      </c>
      <c r="BT67" s="112">
        <v>0</v>
      </c>
      <c r="BU67" s="112">
        <v>0</v>
      </c>
      <c r="BV67" s="112">
        <v>0</v>
      </c>
      <c r="BW67" s="112">
        <v>0</v>
      </c>
      <c r="BX67" s="112">
        <v>0</v>
      </c>
      <c r="BY67" s="213">
        <v>0</v>
      </c>
      <c r="BZ67" s="112">
        <v>0</v>
      </c>
      <c r="CA67" s="112">
        <v>0</v>
      </c>
      <c r="CB67" s="112">
        <v>0</v>
      </c>
      <c r="CC67" s="112">
        <v>0</v>
      </c>
      <c r="CD67" s="112">
        <v>0</v>
      </c>
      <c r="CE67" s="112"/>
      <c r="CF67" s="112"/>
      <c r="CG67" s="15"/>
      <c r="CH67" s="15"/>
      <c r="CI67" s="15"/>
    </row>
    <row r="68" spans="1:87" outlineLevel="1" x14ac:dyDescent="0.2">
      <c r="A68" s="3"/>
      <c r="B68" s="10">
        <v>60</v>
      </c>
      <c r="C68" s="12">
        <v>5650</v>
      </c>
      <c r="D68" s="199">
        <v>57</v>
      </c>
      <c r="E68" s="12" t="s">
        <v>67</v>
      </c>
      <c r="F68" s="101"/>
      <c r="G68" s="101">
        <f t="shared" si="1"/>
        <v>0</v>
      </c>
      <c r="H68" s="15"/>
      <c r="I68" s="15"/>
      <c r="J68" s="15"/>
      <c r="K68" s="15"/>
      <c r="L68" s="15"/>
      <c r="M68" s="15"/>
      <c r="N68" s="15"/>
      <c r="O68" s="94"/>
      <c r="P68" s="111">
        <v>66</v>
      </c>
      <c r="Q68" s="111">
        <v>0</v>
      </c>
      <c r="R68" s="163">
        <v>0</v>
      </c>
      <c r="S68" s="163">
        <v>0</v>
      </c>
      <c r="T68" s="163">
        <v>0</v>
      </c>
      <c r="U68" s="163">
        <v>0</v>
      </c>
      <c r="V68" s="163">
        <v>63400</v>
      </c>
      <c r="W68" s="163">
        <v>0</v>
      </c>
      <c r="X68" s="163">
        <v>0</v>
      </c>
      <c r="Y68" s="207">
        <v>0</v>
      </c>
      <c r="Z68" s="163">
        <v>0</v>
      </c>
      <c r="AA68" s="163">
        <v>0</v>
      </c>
      <c r="AB68" s="163">
        <v>0</v>
      </c>
      <c r="AC68" s="163">
        <v>0</v>
      </c>
      <c r="AD68" s="163">
        <v>0</v>
      </c>
      <c r="AE68" s="163">
        <v>0</v>
      </c>
      <c r="AF68" s="163">
        <v>0</v>
      </c>
      <c r="AG68" s="163">
        <v>0</v>
      </c>
      <c r="AH68" s="163">
        <v>0</v>
      </c>
      <c r="AI68" s="163">
        <v>0</v>
      </c>
      <c r="AJ68" s="163">
        <v>0</v>
      </c>
      <c r="AK68" s="163">
        <v>0</v>
      </c>
      <c r="AL68" s="163">
        <v>0</v>
      </c>
      <c r="AM68" s="112">
        <v>0</v>
      </c>
      <c r="AN68" s="112">
        <v>0</v>
      </c>
      <c r="AO68" s="112">
        <v>0</v>
      </c>
      <c r="AP68" s="112">
        <v>0</v>
      </c>
      <c r="AQ68" s="112">
        <v>0</v>
      </c>
      <c r="AR68" s="112">
        <v>0</v>
      </c>
      <c r="AS68" s="112">
        <v>0</v>
      </c>
      <c r="AT68" s="112">
        <v>0</v>
      </c>
      <c r="AU68" s="112">
        <v>0</v>
      </c>
      <c r="AV68" s="112">
        <v>0</v>
      </c>
      <c r="AW68" s="112">
        <v>0</v>
      </c>
      <c r="AX68" s="112">
        <v>0</v>
      </c>
      <c r="AY68" s="112">
        <v>0</v>
      </c>
      <c r="AZ68" s="112">
        <v>0</v>
      </c>
      <c r="BA68" s="112">
        <v>0</v>
      </c>
      <c r="BB68" s="112">
        <v>0</v>
      </c>
      <c r="BC68" s="112">
        <v>0</v>
      </c>
      <c r="BD68" s="112">
        <v>0</v>
      </c>
      <c r="BE68" s="112">
        <v>0</v>
      </c>
      <c r="BF68" s="112">
        <v>0</v>
      </c>
      <c r="BG68" s="112">
        <v>0</v>
      </c>
      <c r="BH68" s="112">
        <v>0</v>
      </c>
      <c r="BI68" s="112">
        <v>0</v>
      </c>
      <c r="BJ68" s="112">
        <v>0</v>
      </c>
      <c r="BK68" s="112">
        <v>0</v>
      </c>
      <c r="BL68" s="112">
        <v>0</v>
      </c>
      <c r="BM68" s="112">
        <v>0</v>
      </c>
      <c r="BN68" s="112">
        <v>0</v>
      </c>
      <c r="BO68" s="112">
        <v>0</v>
      </c>
      <c r="BP68" s="112">
        <v>0</v>
      </c>
      <c r="BQ68" s="112">
        <v>0</v>
      </c>
      <c r="BR68" s="112">
        <v>0</v>
      </c>
      <c r="BS68" s="112">
        <v>0</v>
      </c>
      <c r="BT68" s="112">
        <v>0</v>
      </c>
      <c r="BU68" s="112">
        <v>0</v>
      </c>
      <c r="BV68" s="112">
        <v>0</v>
      </c>
      <c r="BW68" s="112">
        <v>0</v>
      </c>
      <c r="BX68" s="112">
        <v>0</v>
      </c>
      <c r="BY68" s="213">
        <v>0</v>
      </c>
      <c r="BZ68" s="112">
        <v>0</v>
      </c>
      <c r="CA68" s="112">
        <v>0</v>
      </c>
      <c r="CB68" s="112">
        <v>0</v>
      </c>
      <c r="CC68" s="112">
        <v>0</v>
      </c>
      <c r="CD68" s="112">
        <v>0</v>
      </c>
      <c r="CE68" s="112"/>
      <c r="CF68" s="112"/>
      <c r="CG68" s="15"/>
      <c r="CH68" s="15"/>
      <c r="CI68" s="15"/>
    </row>
    <row r="69" spans="1:87" outlineLevel="1" x14ac:dyDescent="0.2">
      <c r="A69" s="3"/>
      <c r="B69" s="10">
        <v>61</v>
      </c>
      <c r="C69" s="12">
        <v>5655</v>
      </c>
      <c r="D69" s="199">
        <v>58</v>
      </c>
      <c r="E69" s="12" t="s">
        <v>68</v>
      </c>
      <c r="F69" s="101"/>
      <c r="G69" s="101">
        <f t="shared" si="1"/>
        <v>155204.24</v>
      </c>
      <c r="H69" s="15"/>
      <c r="I69" s="15"/>
      <c r="J69" s="15"/>
      <c r="K69" s="15"/>
      <c r="L69" s="15"/>
      <c r="M69" s="15"/>
      <c r="N69" s="15"/>
      <c r="O69" s="94"/>
      <c r="P69" s="111">
        <v>67</v>
      </c>
      <c r="Q69" s="111">
        <v>0</v>
      </c>
      <c r="R69" s="163">
        <v>4327887.6500000004</v>
      </c>
      <c r="S69" s="163">
        <v>155204.24</v>
      </c>
      <c r="T69" s="163">
        <v>31368.15</v>
      </c>
      <c r="U69" s="163">
        <v>324182.88</v>
      </c>
      <c r="V69" s="163">
        <v>184546.51</v>
      </c>
      <c r="W69" s="163">
        <v>253007.45</v>
      </c>
      <c r="X69" s="163">
        <v>262683.46999999997</v>
      </c>
      <c r="Y69" s="207">
        <v>135624.43</v>
      </c>
      <c r="Z69" s="163">
        <v>8392.02</v>
      </c>
      <c r="AA69" s="163">
        <v>150823.12</v>
      </c>
      <c r="AB69" s="163">
        <v>85773.21</v>
      </c>
      <c r="AC69" s="163">
        <v>175654.79</v>
      </c>
      <c r="AD69" s="163">
        <v>661068.05000000005</v>
      </c>
      <c r="AE69" s="163">
        <v>338398.35</v>
      </c>
      <c r="AF69" s="163">
        <v>408675.58</v>
      </c>
      <c r="AG69" s="163">
        <v>63370.69</v>
      </c>
      <c r="AH69" s="163">
        <v>93182.74</v>
      </c>
      <c r="AI69" s="163">
        <v>419617.69</v>
      </c>
      <c r="AJ69" s="163">
        <v>111891.35</v>
      </c>
      <c r="AK69" s="163">
        <v>18391.62</v>
      </c>
      <c r="AL69" s="163">
        <v>502815.5</v>
      </c>
      <c r="AM69" s="112">
        <v>111773.8</v>
      </c>
      <c r="AN69" s="112">
        <v>182094</v>
      </c>
      <c r="AO69" s="112">
        <v>114950.68</v>
      </c>
      <c r="AP69" s="112">
        <v>45858.66</v>
      </c>
      <c r="AQ69" s="112">
        <v>64489.62</v>
      </c>
      <c r="AR69" s="112">
        <v>99848.63</v>
      </c>
      <c r="AS69" s="112">
        <v>7472844.8099999996</v>
      </c>
      <c r="AT69" s="112">
        <v>1057398.54</v>
      </c>
      <c r="AU69" s="112">
        <v>384228.42</v>
      </c>
      <c r="AV69" s="112">
        <v>27039</v>
      </c>
      <c r="AW69" s="112">
        <v>181421</v>
      </c>
      <c r="AX69" s="112">
        <v>698486.62</v>
      </c>
      <c r="AY69" s="112">
        <v>69493.64</v>
      </c>
      <c r="AZ69" s="112">
        <v>73517.990000000005</v>
      </c>
      <c r="BA69" s="112">
        <v>820573.1</v>
      </c>
      <c r="BB69" s="112">
        <v>51836.67</v>
      </c>
      <c r="BC69" s="112">
        <v>119783</v>
      </c>
      <c r="BD69" s="112">
        <v>184413.58</v>
      </c>
      <c r="BE69" s="112">
        <v>306084.08</v>
      </c>
      <c r="BF69" s="112">
        <v>46760.52</v>
      </c>
      <c r="BG69" s="112">
        <v>272076.43</v>
      </c>
      <c r="BH69" s="112">
        <v>75170.91</v>
      </c>
      <c r="BI69" s="112">
        <v>497531.08</v>
      </c>
      <c r="BJ69" s="112">
        <v>78777.59</v>
      </c>
      <c r="BK69" s="112">
        <v>55106</v>
      </c>
      <c r="BL69" s="112">
        <v>393568.79</v>
      </c>
      <c r="BM69" s="112">
        <v>129256.39</v>
      </c>
      <c r="BN69" s="112">
        <v>240996.16</v>
      </c>
      <c r="BO69" s="112">
        <v>451155.98</v>
      </c>
      <c r="BP69" s="112">
        <v>56561.11</v>
      </c>
      <c r="BQ69" s="112">
        <v>29222.26</v>
      </c>
      <c r="BR69" s="112">
        <v>16962.599999999999</v>
      </c>
      <c r="BS69" s="112">
        <v>156025.57999999999</v>
      </c>
      <c r="BT69" s="112">
        <v>580165.87</v>
      </c>
      <c r="BU69" s="112">
        <v>35749.480000000003</v>
      </c>
      <c r="BV69" s="112">
        <v>5091469.71</v>
      </c>
      <c r="BW69" s="112">
        <v>619898</v>
      </c>
      <c r="BX69" s="112">
        <v>76847.31</v>
      </c>
      <c r="BY69" s="213">
        <v>384588</v>
      </c>
      <c r="BZ69" s="112">
        <v>201279.88</v>
      </c>
      <c r="CA69" s="112">
        <v>122596.93</v>
      </c>
      <c r="CB69" s="112">
        <v>33993</v>
      </c>
      <c r="CC69" s="112">
        <v>108454</v>
      </c>
      <c r="CD69" s="112">
        <v>668528.97</v>
      </c>
      <c r="CE69" s="112"/>
      <c r="CF69" s="112"/>
      <c r="CG69" s="15"/>
      <c r="CH69" s="15"/>
      <c r="CI69" s="15"/>
    </row>
    <row r="70" spans="1:87" outlineLevel="1" x14ac:dyDescent="0.2">
      <c r="A70" s="3"/>
      <c r="B70" s="10">
        <v>62</v>
      </c>
      <c r="C70" s="12">
        <v>5665</v>
      </c>
      <c r="D70" s="199">
        <v>59</v>
      </c>
      <c r="E70" s="12" t="s">
        <v>69</v>
      </c>
      <c r="F70" s="101"/>
      <c r="G70" s="101">
        <f t="shared" si="1"/>
        <v>70401.06</v>
      </c>
      <c r="H70" s="15"/>
      <c r="I70" s="15"/>
      <c r="J70" s="15"/>
      <c r="K70" s="15"/>
      <c r="L70" s="15"/>
      <c r="M70" s="15"/>
      <c r="N70" s="15"/>
      <c r="O70" s="94"/>
      <c r="P70" s="111">
        <v>68</v>
      </c>
      <c r="Q70" s="111">
        <v>0</v>
      </c>
      <c r="R70" s="163">
        <v>35003486.689999998</v>
      </c>
      <c r="S70" s="163">
        <v>70401.06</v>
      </c>
      <c r="T70" s="163">
        <v>24670.17</v>
      </c>
      <c r="U70" s="163">
        <v>910827.27</v>
      </c>
      <c r="V70" s="163">
        <v>10719.25</v>
      </c>
      <c r="W70" s="163">
        <v>751487.47</v>
      </c>
      <c r="X70" s="163">
        <v>385580.74</v>
      </c>
      <c r="Y70" s="207">
        <v>88932.91</v>
      </c>
      <c r="Z70" s="163">
        <v>23457.91</v>
      </c>
      <c r="AA70" s="163">
        <v>88115</v>
      </c>
      <c r="AB70" s="163">
        <v>0</v>
      </c>
      <c r="AC70" s="163">
        <v>5555.64</v>
      </c>
      <c r="AD70" s="163">
        <v>1001.26</v>
      </c>
      <c r="AE70" s="163">
        <v>25570.78</v>
      </c>
      <c r="AF70" s="163">
        <v>126136.76</v>
      </c>
      <c r="AG70" s="163">
        <v>762355.11</v>
      </c>
      <c r="AH70" s="163">
        <v>1153.9000000000001</v>
      </c>
      <c r="AI70" s="163">
        <v>115743.77</v>
      </c>
      <c r="AJ70" s="163">
        <v>82189.899999999994</v>
      </c>
      <c r="AK70" s="163">
        <v>72148.990000000005</v>
      </c>
      <c r="AL70" s="163">
        <v>396223.15</v>
      </c>
      <c r="AM70" s="112">
        <v>118036.84</v>
      </c>
      <c r="AN70" s="112">
        <v>275696.40999999997</v>
      </c>
      <c r="AO70" s="112">
        <v>493989.19</v>
      </c>
      <c r="AP70" s="112">
        <v>29654.92</v>
      </c>
      <c r="AQ70" s="112">
        <v>0</v>
      </c>
      <c r="AR70" s="112">
        <v>17412</v>
      </c>
      <c r="AS70" s="112">
        <v>8116741.1100000003</v>
      </c>
      <c r="AT70" s="112">
        <v>2650093.36</v>
      </c>
      <c r="AU70" s="112">
        <v>131026.83</v>
      </c>
      <c r="AV70" s="112">
        <v>27600</v>
      </c>
      <c r="AW70" s="112">
        <v>106424</v>
      </c>
      <c r="AX70" s="112">
        <v>105195.83</v>
      </c>
      <c r="AY70" s="112">
        <v>64367</v>
      </c>
      <c r="AZ70" s="112">
        <v>1050516.24</v>
      </c>
      <c r="BA70" s="112">
        <v>1182554.29</v>
      </c>
      <c r="BB70" s="112">
        <v>42717.21</v>
      </c>
      <c r="BC70" s="112">
        <v>250363</v>
      </c>
      <c r="BD70" s="112">
        <v>0</v>
      </c>
      <c r="BE70" s="112">
        <v>83824.41</v>
      </c>
      <c r="BF70" s="112">
        <v>66162.850000000006</v>
      </c>
      <c r="BG70" s="112">
        <v>86266.73</v>
      </c>
      <c r="BH70" s="112">
        <v>17162.009999999998</v>
      </c>
      <c r="BI70" s="112">
        <v>233784.26</v>
      </c>
      <c r="BJ70" s="112">
        <v>173693.12</v>
      </c>
      <c r="BK70" s="112">
        <v>112602</v>
      </c>
      <c r="BL70" s="112">
        <v>163021.92000000001</v>
      </c>
      <c r="BM70" s="112">
        <v>79434.36</v>
      </c>
      <c r="BN70" s="112">
        <v>155069.16</v>
      </c>
      <c r="BO70" s="112">
        <v>220848.28</v>
      </c>
      <c r="BP70" s="112">
        <v>39253</v>
      </c>
      <c r="BQ70" s="112">
        <v>130240.57</v>
      </c>
      <c r="BR70" s="112">
        <v>80195.179999999993</v>
      </c>
      <c r="BS70" s="112">
        <v>124705.86</v>
      </c>
      <c r="BT70" s="112">
        <v>150586.54</v>
      </c>
      <c r="BU70" s="112">
        <v>213235.04</v>
      </c>
      <c r="BV70" s="112">
        <v>-44.91</v>
      </c>
      <c r="BW70" s="112">
        <v>471291</v>
      </c>
      <c r="BX70" s="112">
        <v>110452.31</v>
      </c>
      <c r="BY70" s="213">
        <v>348731</v>
      </c>
      <c r="BZ70" s="112">
        <v>137676.28</v>
      </c>
      <c r="CA70" s="112">
        <v>63045.279999999999</v>
      </c>
      <c r="CB70" s="112">
        <v>33423</v>
      </c>
      <c r="CC70" s="112">
        <v>232074</v>
      </c>
      <c r="CD70" s="112">
        <v>395974.78</v>
      </c>
      <c r="CE70" s="112"/>
      <c r="CF70" s="112"/>
      <c r="CG70" s="15"/>
      <c r="CH70" s="15"/>
      <c r="CI70" s="15"/>
    </row>
    <row r="71" spans="1:87" outlineLevel="1" x14ac:dyDescent="0.2">
      <c r="A71" s="3"/>
      <c r="B71" s="10">
        <v>63</v>
      </c>
      <c r="C71" s="12">
        <v>5670</v>
      </c>
      <c r="D71" s="199">
        <v>60</v>
      </c>
      <c r="E71" s="12" t="s">
        <v>70</v>
      </c>
      <c r="F71" s="101"/>
      <c r="G71" s="101">
        <f t="shared" si="1"/>
        <v>244882.83</v>
      </c>
      <c r="H71" s="15"/>
      <c r="I71" s="15"/>
      <c r="J71" s="15"/>
      <c r="K71" s="15"/>
      <c r="L71" s="15"/>
      <c r="M71" s="15"/>
      <c r="N71" s="15"/>
      <c r="O71" s="94"/>
      <c r="P71" s="111">
        <v>69</v>
      </c>
      <c r="Q71" s="111">
        <v>0</v>
      </c>
      <c r="R71" s="163">
        <v>1301033.28</v>
      </c>
      <c r="S71" s="163">
        <v>244882.83</v>
      </c>
      <c r="T71" s="163">
        <v>0</v>
      </c>
      <c r="U71" s="163">
        <v>0</v>
      </c>
      <c r="V71" s="163">
        <v>0</v>
      </c>
      <c r="W71" s="163">
        <v>32621.759999999998</v>
      </c>
      <c r="X71" s="163">
        <v>342502.68</v>
      </c>
      <c r="Y71" s="207">
        <v>0</v>
      </c>
      <c r="Z71" s="163">
        <v>0</v>
      </c>
      <c r="AA71" s="163">
        <v>43200</v>
      </c>
      <c r="AB71" s="163">
        <v>15000</v>
      </c>
      <c r="AC71" s="163">
        <v>0</v>
      </c>
      <c r="AD71" s="163">
        <v>36865.129999999997</v>
      </c>
      <c r="AE71" s="163">
        <v>0</v>
      </c>
      <c r="AF71" s="163">
        <v>0</v>
      </c>
      <c r="AG71" s="163">
        <v>239545.67</v>
      </c>
      <c r="AH71" s="163">
        <v>0</v>
      </c>
      <c r="AI71" s="163">
        <v>0</v>
      </c>
      <c r="AJ71" s="163">
        <v>0</v>
      </c>
      <c r="AK71" s="163">
        <v>16680</v>
      </c>
      <c r="AL71" s="163">
        <v>42000</v>
      </c>
      <c r="AM71" s="112">
        <v>0</v>
      </c>
      <c r="AN71" s="112">
        <v>0</v>
      </c>
      <c r="AO71" s="112">
        <v>0</v>
      </c>
      <c r="AP71" s="112">
        <v>13879.68</v>
      </c>
      <c r="AQ71" s="112">
        <v>11634.48</v>
      </c>
      <c r="AR71" s="112">
        <v>0</v>
      </c>
      <c r="AS71" s="112">
        <v>10044402.390000001</v>
      </c>
      <c r="AT71" s="112">
        <v>0</v>
      </c>
      <c r="AU71" s="112">
        <v>732.31</v>
      </c>
      <c r="AV71" s="112">
        <v>0</v>
      </c>
      <c r="AW71" s="112">
        <v>304602</v>
      </c>
      <c r="AX71" s="112">
        <v>0</v>
      </c>
      <c r="AY71" s="112">
        <v>0</v>
      </c>
      <c r="AZ71" s="112">
        <v>0</v>
      </c>
      <c r="BA71" s="112">
        <v>0</v>
      </c>
      <c r="BB71" s="112">
        <v>0</v>
      </c>
      <c r="BC71" s="112">
        <v>0</v>
      </c>
      <c r="BD71" s="112">
        <v>250976.59</v>
      </c>
      <c r="BE71" s="112">
        <v>0</v>
      </c>
      <c r="BF71" s="112">
        <v>0</v>
      </c>
      <c r="BG71" s="112">
        <v>0</v>
      </c>
      <c r="BH71" s="112">
        <v>0</v>
      </c>
      <c r="BI71" s="112">
        <v>7110.84</v>
      </c>
      <c r="BJ71" s="112">
        <v>0</v>
      </c>
      <c r="BK71" s="112">
        <v>0</v>
      </c>
      <c r="BL71" s="112">
        <v>316015.11</v>
      </c>
      <c r="BM71" s="112">
        <v>15000</v>
      </c>
      <c r="BN71" s="112">
        <v>663908</v>
      </c>
      <c r="BO71" s="112">
        <v>0</v>
      </c>
      <c r="BP71" s="112">
        <v>15771.48</v>
      </c>
      <c r="BQ71" s="112">
        <v>7603.49</v>
      </c>
      <c r="BR71" s="112">
        <v>21442.32</v>
      </c>
      <c r="BS71" s="112">
        <v>0</v>
      </c>
      <c r="BT71" s="112">
        <v>304070.55</v>
      </c>
      <c r="BU71" s="112">
        <v>131640</v>
      </c>
      <c r="BV71" s="112">
        <v>0</v>
      </c>
      <c r="BW71" s="112">
        <v>0</v>
      </c>
      <c r="BX71" s="112">
        <v>0</v>
      </c>
      <c r="BY71" s="213">
        <v>0</v>
      </c>
      <c r="BZ71" s="112">
        <v>0</v>
      </c>
      <c r="CA71" s="112">
        <v>0</v>
      </c>
      <c r="CB71" s="112">
        <v>108674</v>
      </c>
      <c r="CC71" s="112">
        <v>0</v>
      </c>
      <c r="CD71" s="112">
        <v>0</v>
      </c>
      <c r="CE71" s="112"/>
      <c r="CF71" s="112"/>
      <c r="CG71" s="15"/>
      <c r="CH71" s="15"/>
      <c r="CI71" s="15"/>
    </row>
    <row r="72" spans="1:87" outlineLevel="1" x14ac:dyDescent="0.2">
      <c r="A72" s="3"/>
      <c r="B72" s="10">
        <v>64</v>
      </c>
      <c r="C72" s="12">
        <v>5672</v>
      </c>
      <c r="D72" s="199">
        <v>61</v>
      </c>
      <c r="E72" s="12" t="s">
        <v>71</v>
      </c>
      <c r="F72" s="101"/>
      <c r="G72" s="101">
        <f t="shared" si="1"/>
        <v>0</v>
      </c>
      <c r="H72" s="15"/>
      <c r="I72" s="15"/>
      <c r="J72" s="15"/>
      <c r="K72" s="15"/>
      <c r="L72" s="15"/>
      <c r="M72" s="15"/>
      <c r="N72" s="15"/>
      <c r="O72" s="94"/>
      <c r="P72" s="111">
        <v>70</v>
      </c>
      <c r="Q72" s="111">
        <v>0</v>
      </c>
      <c r="R72" s="163">
        <v>0</v>
      </c>
      <c r="S72" s="163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207">
        <v>0</v>
      </c>
      <c r="Z72" s="163">
        <v>0</v>
      </c>
      <c r="AA72" s="163">
        <v>0</v>
      </c>
      <c r="AB72" s="163">
        <v>0</v>
      </c>
      <c r="AC72" s="163">
        <v>0</v>
      </c>
      <c r="AD72" s="163">
        <v>0</v>
      </c>
      <c r="AE72" s="163">
        <v>0</v>
      </c>
      <c r="AF72" s="163">
        <v>0</v>
      </c>
      <c r="AG72" s="163">
        <v>0</v>
      </c>
      <c r="AH72" s="163">
        <v>0</v>
      </c>
      <c r="AI72" s="163">
        <v>0</v>
      </c>
      <c r="AJ72" s="163">
        <v>0</v>
      </c>
      <c r="AK72" s="163">
        <v>0</v>
      </c>
      <c r="AL72" s="163">
        <v>0</v>
      </c>
      <c r="AM72" s="112">
        <v>0</v>
      </c>
      <c r="AN72" s="112">
        <v>0</v>
      </c>
      <c r="AO72" s="112">
        <v>0</v>
      </c>
      <c r="AP72" s="112">
        <v>0</v>
      </c>
      <c r="AQ72" s="112">
        <v>0</v>
      </c>
      <c r="AR72" s="112">
        <v>0</v>
      </c>
      <c r="AS72" s="112">
        <v>0</v>
      </c>
      <c r="AT72" s="112">
        <v>0</v>
      </c>
      <c r="AU72" s="112">
        <v>0</v>
      </c>
      <c r="AV72" s="112">
        <v>0</v>
      </c>
      <c r="AW72" s="112">
        <v>0</v>
      </c>
      <c r="AX72" s="112">
        <v>0</v>
      </c>
      <c r="AY72" s="112">
        <v>0</v>
      </c>
      <c r="AZ72" s="112">
        <v>0</v>
      </c>
      <c r="BA72" s="112">
        <v>0</v>
      </c>
      <c r="BB72" s="112">
        <v>0</v>
      </c>
      <c r="BC72" s="112">
        <v>0</v>
      </c>
      <c r="BD72" s="112">
        <v>0</v>
      </c>
      <c r="BE72" s="112">
        <v>0</v>
      </c>
      <c r="BF72" s="112">
        <v>0</v>
      </c>
      <c r="BG72" s="112">
        <v>0</v>
      </c>
      <c r="BH72" s="112">
        <v>0</v>
      </c>
      <c r="BI72" s="112">
        <v>0</v>
      </c>
      <c r="BJ72" s="112">
        <v>0</v>
      </c>
      <c r="BK72" s="112">
        <v>0</v>
      </c>
      <c r="BL72" s="112">
        <v>0</v>
      </c>
      <c r="BM72" s="112">
        <v>0</v>
      </c>
      <c r="BN72" s="112">
        <v>0</v>
      </c>
      <c r="BO72" s="112">
        <v>0</v>
      </c>
      <c r="BP72" s="112">
        <v>0</v>
      </c>
      <c r="BQ72" s="112">
        <v>0</v>
      </c>
      <c r="BR72" s="112">
        <v>0</v>
      </c>
      <c r="BS72" s="112">
        <v>0</v>
      </c>
      <c r="BT72" s="112">
        <v>0</v>
      </c>
      <c r="BU72" s="112">
        <v>0</v>
      </c>
      <c r="BV72" s="112">
        <v>0</v>
      </c>
      <c r="BW72" s="112">
        <v>0</v>
      </c>
      <c r="BX72" s="112">
        <v>0</v>
      </c>
      <c r="BY72" s="213">
        <v>0</v>
      </c>
      <c r="BZ72" s="112">
        <v>0</v>
      </c>
      <c r="CA72" s="112">
        <v>0</v>
      </c>
      <c r="CB72" s="112">
        <v>0</v>
      </c>
      <c r="CC72" s="112">
        <v>0</v>
      </c>
      <c r="CD72" s="112">
        <v>0</v>
      </c>
      <c r="CE72" s="112"/>
      <c r="CF72" s="112"/>
      <c r="CG72" s="15"/>
      <c r="CH72" s="15"/>
      <c r="CI72" s="15"/>
    </row>
    <row r="73" spans="1:87" outlineLevel="1" x14ac:dyDescent="0.2">
      <c r="A73" s="3"/>
      <c r="B73" s="10">
        <v>65</v>
      </c>
      <c r="C73" s="12">
        <v>5675</v>
      </c>
      <c r="D73" s="199">
        <v>62</v>
      </c>
      <c r="E73" s="12" t="s">
        <v>72</v>
      </c>
      <c r="F73" s="101"/>
      <c r="G73" s="101">
        <f t="shared" si="1"/>
        <v>619045.54</v>
      </c>
      <c r="H73" s="15"/>
      <c r="I73" s="15"/>
      <c r="J73" s="15"/>
      <c r="K73" s="15"/>
      <c r="L73" s="15"/>
      <c r="M73" s="15"/>
      <c r="N73" s="15"/>
      <c r="O73" s="94"/>
      <c r="P73" s="111">
        <v>71</v>
      </c>
      <c r="Q73" s="111">
        <v>0</v>
      </c>
      <c r="R73" s="163">
        <v>24429102.870000001</v>
      </c>
      <c r="S73" s="163">
        <v>619045.54</v>
      </c>
      <c r="T73" s="163">
        <v>26205.08</v>
      </c>
      <c r="U73" s="163">
        <v>259743.15</v>
      </c>
      <c r="V73" s="163">
        <v>0</v>
      </c>
      <c r="W73" s="163">
        <v>409581.78</v>
      </c>
      <c r="X73" s="163">
        <v>543357.65</v>
      </c>
      <c r="Y73" s="207">
        <v>21043.08</v>
      </c>
      <c r="Z73" s="163">
        <v>0</v>
      </c>
      <c r="AA73" s="163">
        <v>2465.86</v>
      </c>
      <c r="AB73" s="163">
        <v>0</v>
      </c>
      <c r="AC73" s="163">
        <v>49981.53</v>
      </c>
      <c r="AD73" s="163">
        <v>1205199.29</v>
      </c>
      <c r="AE73" s="163">
        <v>506892.88</v>
      </c>
      <c r="AF73" s="163">
        <v>2236053.67</v>
      </c>
      <c r="AG73" s="163">
        <v>268897.27</v>
      </c>
      <c r="AH73" s="163">
        <v>0</v>
      </c>
      <c r="AI73" s="163">
        <v>342671.41</v>
      </c>
      <c r="AJ73" s="163">
        <v>152746.26999999999</v>
      </c>
      <c r="AK73" s="163">
        <v>0</v>
      </c>
      <c r="AL73" s="163">
        <v>293632.64000000001</v>
      </c>
      <c r="AM73" s="112">
        <v>92160.35</v>
      </c>
      <c r="AN73" s="112">
        <v>617558.78</v>
      </c>
      <c r="AO73" s="112">
        <v>300769.94</v>
      </c>
      <c r="AP73" s="112">
        <v>0</v>
      </c>
      <c r="AQ73" s="112">
        <v>0</v>
      </c>
      <c r="AR73" s="112">
        <v>21049.71</v>
      </c>
      <c r="AS73" s="112">
        <v>85969285.209999993</v>
      </c>
      <c r="AT73" s="112">
        <v>7081913.5999999996</v>
      </c>
      <c r="AU73" s="112">
        <v>300849.34999999998</v>
      </c>
      <c r="AV73" s="112">
        <v>8057</v>
      </c>
      <c r="AW73" s="112">
        <v>130998</v>
      </c>
      <c r="AX73" s="112">
        <v>305551.24</v>
      </c>
      <c r="AY73" s="112">
        <v>55742.75</v>
      </c>
      <c r="AZ73" s="112">
        <v>443875.65</v>
      </c>
      <c r="BA73" s="112">
        <v>713462.69</v>
      </c>
      <c r="BB73" s="112">
        <v>14788.51</v>
      </c>
      <c r="BC73" s="112">
        <v>456252</v>
      </c>
      <c r="BD73" s="112">
        <v>515421.75</v>
      </c>
      <c r="BE73" s="112">
        <v>650790.61</v>
      </c>
      <c r="BF73" s="112">
        <v>202528.91</v>
      </c>
      <c r="BG73" s="112">
        <v>238908.12</v>
      </c>
      <c r="BH73" s="112">
        <v>0</v>
      </c>
      <c r="BI73" s="112">
        <v>238951.98</v>
      </c>
      <c r="BJ73" s="112">
        <v>88846.74</v>
      </c>
      <c r="BK73" s="112">
        <v>275611</v>
      </c>
      <c r="BL73" s="112">
        <v>817882.87</v>
      </c>
      <c r="BM73" s="112">
        <v>111322.28</v>
      </c>
      <c r="BN73" s="112">
        <v>0</v>
      </c>
      <c r="BO73" s="112">
        <v>378662.27</v>
      </c>
      <c r="BP73" s="112">
        <v>17624.060000000001</v>
      </c>
      <c r="BQ73" s="112">
        <v>52707.98</v>
      </c>
      <c r="BR73" s="112">
        <v>0</v>
      </c>
      <c r="BS73" s="112">
        <v>135442.01999999999</v>
      </c>
      <c r="BT73" s="112">
        <v>20597.05</v>
      </c>
      <c r="BU73" s="112">
        <v>0</v>
      </c>
      <c r="BV73" s="112">
        <v>11707172.92</v>
      </c>
      <c r="BW73" s="112">
        <v>1000658</v>
      </c>
      <c r="BX73" s="112">
        <v>42919.85</v>
      </c>
      <c r="BY73" s="213">
        <v>0</v>
      </c>
      <c r="BZ73" s="112">
        <v>0</v>
      </c>
      <c r="CA73" s="112">
        <v>0</v>
      </c>
      <c r="CB73" s="112">
        <v>56099</v>
      </c>
      <c r="CC73" s="112">
        <v>117913</v>
      </c>
      <c r="CD73" s="112">
        <v>284513.71000000002</v>
      </c>
      <c r="CE73" s="112"/>
      <c r="CF73" s="112"/>
      <c r="CG73" s="15"/>
      <c r="CH73" s="15"/>
      <c r="CI73" s="15"/>
    </row>
    <row r="74" spans="1:87" outlineLevel="1" x14ac:dyDescent="0.2">
      <c r="A74" s="3"/>
      <c r="B74" s="10">
        <v>66</v>
      </c>
      <c r="C74" s="12">
        <v>5680</v>
      </c>
      <c r="D74" s="199">
        <v>63</v>
      </c>
      <c r="E74" s="12" t="s">
        <v>73</v>
      </c>
      <c r="F74" s="101"/>
      <c r="G74" s="101">
        <f t="shared" ref="G74:G81" si="2">HLOOKUP($E$3,$Q$3:$CF$269,P74,TRUE)</f>
        <v>13790</v>
      </c>
      <c r="H74" s="15"/>
      <c r="I74" s="15"/>
      <c r="J74" s="15"/>
      <c r="K74" s="15"/>
      <c r="L74" s="15"/>
      <c r="M74" s="15"/>
      <c r="N74" s="15"/>
      <c r="O74" s="94"/>
      <c r="P74" s="111">
        <v>72</v>
      </c>
      <c r="Q74" s="111">
        <v>0</v>
      </c>
      <c r="R74" s="163">
        <v>169850.61</v>
      </c>
      <c r="S74" s="163">
        <v>13790</v>
      </c>
      <c r="T74" s="163">
        <v>0</v>
      </c>
      <c r="U74" s="163">
        <v>816</v>
      </c>
      <c r="V74" s="163">
        <v>17222</v>
      </c>
      <c r="W74" s="163">
        <v>0</v>
      </c>
      <c r="X74" s="163">
        <v>14303.94</v>
      </c>
      <c r="Y74" s="207">
        <v>10199.219999999999</v>
      </c>
      <c r="Z74" s="163">
        <v>0</v>
      </c>
      <c r="AA74" s="163">
        <v>7751</v>
      </c>
      <c r="AB74" s="163">
        <v>1898</v>
      </c>
      <c r="AC74" s="163">
        <v>5129</v>
      </c>
      <c r="AD74" s="163">
        <v>0</v>
      </c>
      <c r="AE74" s="163">
        <v>0</v>
      </c>
      <c r="AF74" s="163">
        <v>42011</v>
      </c>
      <c r="AG74" s="163">
        <v>0</v>
      </c>
      <c r="AH74" s="163">
        <v>3017</v>
      </c>
      <c r="AI74" s="163">
        <v>13616</v>
      </c>
      <c r="AJ74" s="163">
        <v>11222.04</v>
      </c>
      <c r="AK74" s="163">
        <v>5416</v>
      </c>
      <c r="AL74" s="163">
        <v>0</v>
      </c>
      <c r="AM74" s="112">
        <v>0</v>
      </c>
      <c r="AN74" s="112">
        <v>0</v>
      </c>
      <c r="AO74" s="112">
        <v>0</v>
      </c>
      <c r="AP74" s="112">
        <v>2898</v>
      </c>
      <c r="AQ74" s="112">
        <v>0</v>
      </c>
      <c r="AR74" s="112">
        <v>5139.51</v>
      </c>
      <c r="AS74" s="112">
        <v>0</v>
      </c>
      <c r="AT74" s="112">
        <v>0</v>
      </c>
      <c r="AU74" s="112">
        <v>10250.66</v>
      </c>
      <c r="AV74" s="112">
        <v>3599</v>
      </c>
      <c r="AW74" s="112">
        <v>15114</v>
      </c>
      <c r="AX74" s="112">
        <v>41627.800000000003</v>
      </c>
      <c r="AY74" s="112">
        <v>0</v>
      </c>
      <c r="AZ74" s="112">
        <v>17628.38</v>
      </c>
      <c r="BA74" s="112">
        <v>0</v>
      </c>
      <c r="BB74" s="112">
        <v>5377.68</v>
      </c>
      <c r="BC74" s="112">
        <v>0</v>
      </c>
      <c r="BD74" s="112">
        <v>0</v>
      </c>
      <c r="BE74" s="112">
        <v>0</v>
      </c>
      <c r="BF74" s="112">
        <v>5194</v>
      </c>
      <c r="BG74" s="112">
        <v>12283.04</v>
      </c>
      <c r="BH74" s="112">
        <v>3788.04</v>
      </c>
      <c r="BI74" s="112">
        <v>35136.11</v>
      </c>
      <c r="BJ74" s="112">
        <v>1609.12</v>
      </c>
      <c r="BK74" s="112">
        <v>0</v>
      </c>
      <c r="BL74" s="112">
        <v>0</v>
      </c>
      <c r="BM74" s="112">
        <v>7500.52</v>
      </c>
      <c r="BN74" s="112">
        <v>27347.41</v>
      </c>
      <c r="BO74" s="112">
        <v>0</v>
      </c>
      <c r="BP74" s="112">
        <v>2869</v>
      </c>
      <c r="BQ74" s="112">
        <v>3560</v>
      </c>
      <c r="BR74" s="112">
        <v>2554</v>
      </c>
      <c r="BS74" s="112">
        <v>8404.0400000000009</v>
      </c>
      <c r="BT74" s="112">
        <v>0</v>
      </c>
      <c r="BU74" s="112">
        <v>1998.87</v>
      </c>
      <c r="BV74" s="112">
        <v>448895.37</v>
      </c>
      <c r="BW74" s="112">
        <v>0</v>
      </c>
      <c r="BX74" s="112">
        <v>0</v>
      </c>
      <c r="BY74" s="213">
        <v>0</v>
      </c>
      <c r="BZ74" s="112">
        <v>10465</v>
      </c>
      <c r="CA74" s="112">
        <v>4428.78</v>
      </c>
      <c r="CB74" s="112">
        <v>0</v>
      </c>
      <c r="CC74" s="112">
        <v>0</v>
      </c>
      <c r="CD74" s="112">
        <v>0</v>
      </c>
      <c r="CE74" s="112"/>
      <c r="CF74" s="112"/>
      <c r="CG74" s="15"/>
      <c r="CH74" s="15"/>
      <c r="CI74" s="15"/>
    </row>
    <row r="75" spans="1:87" x14ac:dyDescent="0.2">
      <c r="A75" s="3"/>
      <c r="B75" s="10">
        <v>67</v>
      </c>
      <c r="C75" s="13"/>
      <c r="D75" s="199"/>
      <c r="E75" s="17" t="s">
        <v>74</v>
      </c>
      <c r="F75" s="102"/>
      <c r="G75" s="101">
        <f t="shared" si="2"/>
        <v>4410752.1500000004</v>
      </c>
      <c r="H75" s="18"/>
      <c r="I75" s="18"/>
      <c r="J75" s="18"/>
      <c r="K75" s="18"/>
      <c r="L75" s="18"/>
      <c r="M75" s="18"/>
      <c r="N75" s="18"/>
      <c r="O75" s="94"/>
      <c r="P75" s="111">
        <v>73</v>
      </c>
      <c r="Q75" s="111">
        <v>0</v>
      </c>
      <c r="R75" s="163">
        <v>113204645.54000001</v>
      </c>
      <c r="S75" s="163">
        <v>4410752.1500000004</v>
      </c>
      <c r="T75" s="163">
        <v>408227.9</v>
      </c>
      <c r="U75" s="163">
        <v>6931061.9800000004</v>
      </c>
      <c r="V75" s="163">
        <v>3612857.7</v>
      </c>
      <c r="W75" s="163">
        <v>6344612.04</v>
      </c>
      <c r="X75" s="163">
        <v>3482052.15</v>
      </c>
      <c r="Y75" s="207">
        <v>1021712.72</v>
      </c>
      <c r="Z75" s="163">
        <v>345648.86000000004</v>
      </c>
      <c r="AA75" s="163">
        <v>1192763.2900000003</v>
      </c>
      <c r="AB75" s="163">
        <v>384941.98</v>
      </c>
      <c r="AC75" s="163">
        <v>1059583.2400000002</v>
      </c>
      <c r="AD75" s="163">
        <v>8751729.7300000004</v>
      </c>
      <c r="AE75" s="163">
        <v>4137377.6799999997</v>
      </c>
      <c r="AF75" s="163">
        <v>14284825.780000001</v>
      </c>
      <c r="AG75" s="163">
        <v>3926304.9699999993</v>
      </c>
      <c r="AH75" s="163">
        <v>366684.66</v>
      </c>
      <c r="AI75" s="163">
        <v>3374269.2100000004</v>
      </c>
      <c r="AJ75" s="163">
        <v>2056708.9200000002</v>
      </c>
      <c r="AK75" s="163">
        <v>527018.79</v>
      </c>
      <c r="AL75" s="163">
        <v>3334977.4</v>
      </c>
      <c r="AM75" s="112">
        <v>1131321.71</v>
      </c>
      <c r="AN75" s="112">
        <v>6008643.3799999999</v>
      </c>
      <c r="AO75" s="112">
        <v>3193495.77</v>
      </c>
      <c r="AP75" s="112">
        <v>327744.58999999997</v>
      </c>
      <c r="AQ75" s="112">
        <v>240900.45</v>
      </c>
      <c r="AR75" s="112">
        <v>416682.97000000003</v>
      </c>
      <c r="AS75" s="112">
        <v>142387877.15000001</v>
      </c>
      <c r="AT75" s="112">
        <v>32345793.030000001</v>
      </c>
      <c r="AU75" s="112">
        <v>2710288.6100000003</v>
      </c>
      <c r="AV75" s="112">
        <v>922967</v>
      </c>
      <c r="AW75" s="112">
        <v>2272557</v>
      </c>
      <c r="AX75" s="112">
        <v>2551480.04</v>
      </c>
      <c r="AY75" s="112">
        <v>925181.49</v>
      </c>
      <c r="AZ75" s="112">
        <v>1861207.04</v>
      </c>
      <c r="BA75" s="112">
        <v>12397357.029999999</v>
      </c>
      <c r="BB75" s="112">
        <v>977376.2300000001</v>
      </c>
      <c r="BC75" s="112">
        <v>3216832</v>
      </c>
      <c r="BD75" s="112">
        <v>4152459.8699999996</v>
      </c>
      <c r="BE75" s="112">
        <v>4444665.6300000008</v>
      </c>
      <c r="BF75" s="112">
        <v>892216.09</v>
      </c>
      <c r="BG75" s="112">
        <v>2682987.2200000002</v>
      </c>
      <c r="BH75" s="112">
        <v>616494.91</v>
      </c>
      <c r="BI75" s="112">
        <v>5909887.1400000006</v>
      </c>
      <c r="BJ75" s="112">
        <v>1470848.6300000001</v>
      </c>
      <c r="BK75" s="112">
        <v>1445709</v>
      </c>
      <c r="BL75" s="112">
        <v>6131893.9700000007</v>
      </c>
      <c r="BM75" s="112">
        <v>1102476.02</v>
      </c>
      <c r="BN75" s="112">
        <v>2958729.6900000004</v>
      </c>
      <c r="BO75" s="112">
        <v>2883978.01</v>
      </c>
      <c r="BP75" s="112">
        <v>493104.8</v>
      </c>
      <c r="BQ75" s="112">
        <v>877650.5</v>
      </c>
      <c r="BR75" s="112">
        <v>424974.69999999995</v>
      </c>
      <c r="BS75" s="112">
        <v>1897247.5500000003</v>
      </c>
      <c r="BT75" s="112">
        <v>5224240.57</v>
      </c>
      <c r="BU75" s="112">
        <v>1373041.94</v>
      </c>
      <c r="BV75" s="112">
        <v>86271178.540000007</v>
      </c>
      <c r="BW75" s="112">
        <v>10140259</v>
      </c>
      <c r="BX75" s="112">
        <v>1175868.8700000003</v>
      </c>
      <c r="BY75" s="213">
        <v>2721669</v>
      </c>
      <c r="BZ75" s="112">
        <v>1797549.84</v>
      </c>
      <c r="CA75" s="112">
        <v>649061.45000000007</v>
      </c>
      <c r="CB75" s="112">
        <v>731627</v>
      </c>
      <c r="CC75" s="112">
        <v>2610125</v>
      </c>
      <c r="CD75" s="112">
        <v>3634045.3100000005</v>
      </c>
      <c r="CE75" s="113"/>
      <c r="CF75" s="113"/>
      <c r="CG75" s="18"/>
      <c r="CH75" s="18"/>
      <c r="CI75" s="18"/>
    </row>
    <row r="76" spans="1:87" outlineLevel="1" x14ac:dyDescent="0.2">
      <c r="A76" s="3"/>
      <c r="B76" s="10">
        <v>68</v>
      </c>
      <c r="C76" s="12">
        <v>5635</v>
      </c>
      <c r="D76" s="199">
        <v>64</v>
      </c>
      <c r="E76" s="12" t="s">
        <v>75</v>
      </c>
      <c r="F76" s="101"/>
      <c r="G76" s="101">
        <f t="shared" si="2"/>
        <v>40710.120000000003</v>
      </c>
      <c r="H76" s="15"/>
      <c r="I76" s="15"/>
      <c r="J76" s="15"/>
      <c r="K76" s="15"/>
      <c r="L76" s="15"/>
      <c r="M76" s="15"/>
      <c r="N76" s="15"/>
      <c r="O76" s="94"/>
      <c r="P76" s="111">
        <v>74</v>
      </c>
      <c r="Q76" s="111">
        <v>0</v>
      </c>
      <c r="R76" s="163">
        <v>593647.94999999995</v>
      </c>
      <c r="S76" s="163">
        <v>40710.120000000003</v>
      </c>
      <c r="T76" s="163">
        <v>7903.94</v>
      </c>
      <c r="U76" s="163">
        <v>166827.32999999999</v>
      </c>
      <c r="V76" s="163">
        <v>128621.73</v>
      </c>
      <c r="W76" s="163">
        <v>25776.86</v>
      </c>
      <c r="X76" s="163">
        <v>48755.56</v>
      </c>
      <c r="Y76" s="207">
        <v>5717.52</v>
      </c>
      <c r="Z76" s="163">
        <v>9393</v>
      </c>
      <c r="AA76" s="163">
        <v>15767.24</v>
      </c>
      <c r="AB76" s="163">
        <v>1855.98</v>
      </c>
      <c r="AC76" s="163">
        <v>34524.769999999997</v>
      </c>
      <c r="AD76" s="163">
        <v>27721.31</v>
      </c>
      <c r="AE76" s="163">
        <v>121517.28</v>
      </c>
      <c r="AF76" s="163">
        <v>449339.71</v>
      </c>
      <c r="AG76" s="163">
        <v>28229.07</v>
      </c>
      <c r="AH76" s="163">
        <v>5814.72</v>
      </c>
      <c r="AI76" s="163">
        <v>15641</v>
      </c>
      <c r="AJ76" s="163">
        <v>0</v>
      </c>
      <c r="AK76" s="163">
        <v>14342.83</v>
      </c>
      <c r="AL76" s="163">
        <v>0</v>
      </c>
      <c r="AM76" s="112">
        <v>29370.799999999999</v>
      </c>
      <c r="AN76" s="112">
        <v>199322.76</v>
      </c>
      <c r="AO76" s="112">
        <v>43819.32</v>
      </c>
      <c r="AP76" s="112">
        <v>9507.35</v>
      </c>
      <c r="AQ76" s="112">
        <v>5069</v>
      </c>
      <c r="AR76" s="112">
        <v>4200</v>
      </c>
      <c r="AS76" s="112">
        <v>2698942.03</v>
      </c>
      <c r="AT76" s="112">
        <v>619170.81999999995</v>
      </c>
      <c r="AU76" s="112">
        <v>51034.41</v>
      </c>
      <c r="AV76" s="112">
        <v>29893</v>
      </c>
      <c r="AW76" s="112">
        <v>192698</v>
      </c>
      <c r="AX76" s="112">
        <v>235602.84</v>
      </c>
      <c r="AY76" s="112">
        <v>35204.54</v>
      </c>
      <c r="AZ76" s="112">
        <v>100454.19</v>
      </c>
      <c r="BA76" s="112">
        <v>502692.68</v>
      </c>
      <c r="BB76" s="112">
        <v>23801.4</v>
      </c>
      <c r="BC76" s="112">
        <v>117510</v>
      </c>
      <c r="BD76" s="112">
        <v>163054.71</v>
      </c>
      <c r="BE76" s="112">
        <v>335956.55</v>
      </c>
      <c r="BF76" s="112">
        <v>29079.75</v>
      </c>
      <c r="BG76" s="112">
        <v>137556.88</v>
      </c>
      <c r="BH76" s="112">
        <v>39864.480000000003</v>
      </c>
      <c r="BI76" s="112">
        <v>135939.48000000001</v>
      </c>
      <c r="BJ76" s="112">
        <v>45282.91</v>
      </c>
      <c r="BK76" s="112">
        <v>36957</v>
      </c>
      <c r="BL76" s="112">
        <v>128597.49</v>
      </c>
      <c r="BM76" s="112">
        <v>13865.9</v>
      </c>
      <c r="BN76" s="112">
        <v>154313.56</v>
      </c>
      <c r="BO76" s="112">
        <v>115188.39</v>
      </c>
      <c r="BP76" s="112">
        <v>4524.5</v>
      </c>
      <c r="BQ76" s="112">
        <v>17470.66</v>
      </c>
      <c r="BR76" s="112">
        <v>26527.39</v>
      </c>
      <c r="BS76" s="112">
        <v>41927.599999999999</v>
      </c>
      <c r="BT76" s="112">
        <v>25263.49</v>
      </c>
      <c r="BU76" s="112">
        <v>0</v>
      </c>
      <c r="BV76" s="112">
        <v>1527559.07</v>
      </c>
      <c r="BW76" s="112">
        <v>150379</v>
      </c>
      <c r="BX76" s="112">
        <v>16434.46</v>
      </c>
      <c r="BY76" s="213">
        <v>0</v>
      </c>
      <c r="BZ76" s="112">
        <v>0</v>
      </c>
      <c r="CA76" s="112">
        <v>44639.64</v>
      </c>
      <c r="CB76" s="112">
        <v>33523</v>
      </c>
      <c r="CC76" s="112">
        <v>103815</v>
      </c>
      <c r="CD76" s="112">
        <v>73640.94</v>
      </c>
      <c r="CE76" s="112"/>
      <c r="CF76" s="112"/>
      <c r="CG76" s="15"/>
      <c r="CH76" s="15"/>
      <c r="CI76" s="15"/>
    </row>
    <row r="77" spans="1:87" outlineLevel="1" x14ac:dyDescent="0.2">
      <c r="A77" s="3"/>
      <c r="B77" s="10">
        <v>69</v>
      </c>
      <c r="C77" s="12">
        <v>6210</v>
      </c>
      <c r="D77" s="199">
        <v>65</v>
      </c>
      <c r="E77" s="12" t="s">
        <v>76</v>
      </c>
      <c r="F77" s="101"/>
      <c r="G77" s="101">
        <f t="shared" si="2"/>
        <v>0</v>
      </c>
      <c r="H77" s="15"/>
      <c r="I77" s="15"/>
      <c r="J77" s="15"/>
      <c r="K77" s="15"/>
      <c r="L77" s="15"/>
      <c r="M77" s="15"/>
      <c r="N77" s="15"/>
      <c r="O77" s="94"/>
      <c r="P77" s="111">
        <v>75</v>
      </c>
      <c r="Q77" s="111">
        <v>0</v>
      </c>
      <c r="R77" s="163">
        <v>0</v>
      </c>
      <c r="S77" s="163">
        <v>0</v>
      </c>
      <c r="T77" s="163">
        <v>0</v>
      </c>
      <c r="U77" s="163">
        <v>0</v>
      </c>
      <c r="V77" s="163">
        <v>0</v>
      </c>
      <c r="W77" s="163">
        <v>0</v>
      </c>
      <c r="X77" s="163">
        <v>0</v>
      </c>
      <c r="Y77" s="207">
        <v>0</v>
      </c>
      <c r="Z77" s="163">
        <v>0</v>
      </c>
      <c r="AA77" s="163">
        <v>0</v>
      </c>
      <c r="AB77" s="163">
        <v>0</v>
      </c>
      <c r="AC77" s="163">
        <v>0</v>
      </c>
      <c r="AD77" s="163">
        <v>0</v>
      </c>
      <c r="AE77" s="163">
        <v>0</v>
      </c>
      <c r="AF77" s="163">
        <v>0</v>
      </c>
      <c r="AG77" s="163">
        <v>0</v>
      </c>
      <c r="AH77" s="163">
        <v>0</v>
      </c>
      <c r="AI77" s="163">
        <v>0</v>
      </c>
      <c r="AJ77" s="163">
        <v>0</v>
      </c>
      <c r="AK77" s="163">
        <v>0</v>
      </c>
      <c r="AL77" s="163">
        <v>0</v>
      </c>
      <c r="AM77" s="112">
        <v>0</v>
      </c>
      <c r="AN77" s="112">
        <v>0</v>
      </c>
      <c r="AO77" s="112">
        <v>0</v>
      </c>
      <c r="AP77" s="112">
        <v>0</v>
      </c>
      <c r="AQ77" s="112">
        <v>0</v>
      </c>
      <c r="AR77" s="112">
        <v>0</v>
      </c>
      <c r="AS77" s="112">
        <v>0</v>
      </c>
      <c r="AT77" s="112">
        <v>0</v>
      </c>
      <c r="AU77" s="112">
        <v>0</v>
      </c>
      <c r="AV77" s="112">
        <v>0</v>
      </c>
      <c r="AW77" s="112">
        <v>0</v>
      </c>
      <c r="AX77" s="112">
        <v>0</v>
      </c>
      <c r="AY77" s="112">
        <v>0</v>
      </c>
      <c r="AZ77" s="112">
        <v>0</v>
      </c>
      <c r="BA77" s="112">
        <v>0</v>
      </c>
      <c r="BB77" s="112">
        <v>0</v>
      </c>
      <c r="BC77" s="112">
        <v>0</v>
      </c>
      <c r="BD77" s="112">
        <v>0</v>
      </c>
      <c r="BE77" s="112">
        <v>0</v>
      </c>
      <c r="BF77" s="112">
        <v>0</v>
      </c>
      <c r="BG77" s="112">
        <v>0</v>
      </c>
      <c r="BH77" s="112">
        <v>0</v>
      </c>
      <c r="BI77" s="112">
        <v>0</v>
      </c>
      <c r="BJ77" s="112">
        <v>0</v>
      </c>
      <c r="BK77" s="112">
        <v>0</v>
      </c>
      <c r="BL77" s="112">
        <v>0</v>
      </c>
      <c r="BM77" s="112">
        <v>0</v>
      </c>
      <c r="BN77" s="112">
        <v>0</v>
      </c>
      <c r="BO77" s="112">
        <v>0</v>
      </c>
      <c r="BP77" s="112">
        <v>0</v>
      </c>
      <c r="BQ77" s="112">
        <v>0</v>
      </c>
      <c r="BR77" s="112">
        <v>0</v>
      </c>
      <c r="BS77" s="112">
        <v>0</v>
      </c>
      <c r="BT77" s="112">
        <v>0</v>
      </c>
      <c r="BU77" s="112">
        <v>0</v>
      </c>
      <c r="BV77" s="112">
        <v>0</v>
      </c>
      <c r="BW77" s="112">
        <v>0</v>
      </c>
      <c r="BX77" s="112">
        <v>0</v>
      </c>
      <c r="BY77" s="213">
        <v>0</v>
      </c>
      <c r="BZ77" s="112">
        <v>0</v>
      </c>
      <c r="CA77" s="112">
        <v>0</v>
      </c>
      <c r="CB77" s="112">
        <v>0</v>
      </c>
      <c r="CC77" s="112">
        <v>0</v>
      </c>
      <c r="CD77" s="112">
        <v>0</v>
      </c>
      <c r="CE77" s="112"/>
      <c r="CF77" s="112"/>
      <c r="CG77" s="15"/>
      <c r="CH77" s="15"/>
      <c r="CI77" s="15"/>
    </row>
    <row r="78" spans="1:87" x14ac:dyDescent="0.2">
      <c r="A78" s="3"/>
      <c r="B78" s="10">
        <v>70</v>
      </c>
      <c r="D78" s="2"/>
      <c r="E78" s="17" t="s">
        <v>77</v>
      </c>
      <c r="F78" s="102"/>
      <c r="G78" s="101">
        <f t="shared" si="2"/>
        <v>40710.120000000003</v>
      </c>
      <c r="H78" s="18"/>
      <c r="I78" s="18"/>
      <c r="J78" s="18"/>
      <c r="K78" s="18"/>
      <c r="L78" s="18"/>
      <c r="M78" s="18"/>
      <c r="N78" s="18"/>
      <c r="O78" s="94"/>
      <c r="P78" s="111">
        <v>76</v>
      </c>
      <c r="Q78" s="111">
        <v>0</v>
      </c>
      <c r="R78" s="163">
        <v>593647.94999999995</v>
      </c>
      <c r="S78" s="163">
        <v>40710.120000000003</v>
      </c>
      <c r="T78" s="163">
        <v>7903.94</v>
      </c>
      <c r="U78" s="163">
        <v>166827.32999999999</v>
      </c>
      <c r="V78" s="163">
        <v>128621.73</v>
      </c>
      <c r="W78" s="163">
        <v>25776.86</v>
      </c>
      <c r="X78" s="163">
        <v>48755.56</v>
      </c>
      <c r="Y78" s="207">
        <v>5717.52</v>
      </c>
      <c r="Z78" s="163">
        <v>9393</v>
      </c>
      <c r="AA78" s="163">
        <v>15767.24</v>
      </c>
      <c r="AB78" s="163">
        <v>1855.98</v>
      </c>
      <c r="AC78" s="163">
        <v>34524.769999999997</v>
      </c>
      <c r="AD78" s="163">
        <v>27721.31</v>
      </c>
      <c r="AE78" s="163">
        <v>121517.28</v>
      </c>
      <c r="AF78" s="163">
        <v>449339.71</v>
      </c>
      <c r="AG78" s="163">
        <v>28229.07</v>
      </c>
      <c r="AH78" s="163">
        <v>5814.72</v>
      </c>
      <c r="AI78" s="163">
        <v>15641</v>
      </c>
      <c r="AJ78" s="163">
        <v>0</v>
      </c>
      <c r="AK78" s="163">
        <v>14342.83</v>
      </c>
      <c r="AL78" s="163">
        <v>0</v>
      </c>
      <c r="AM78" s="112">
        <v>29370.799999999999</v>
      </c>
      <c r="AN78" s="112">
        <v>199322.76</v>
      </c>
      <c r="AO78" s="112">
        <v>43819.32</v>
      </c>
      <c r="AP78" s="112">
        <v>9507.35</v>
      </c>
      <c r="AQ78" s="112">
        <v>5069</v>
      </c>
      <c r="AR78" s="112">
        <v>4200</v>
      </c>
      <c r="AS78" s="112">
        <v>2698942.03</v>
      </c>
      <c r="AT78" s="112">
        <v>619170.81999999995</v>
      </c>
      <c r="AU78" s="112">
        <v>51034.41</v>
      </c>
      <c r="AV78" s="112">
        <v>29893</v>
      </c>
      <c r="AW78" s="112">
        <v>192698</v>
      </c>
      <c r="AX78" s="112">
        <v>235602.84</v>
      </c>
      <c r="AY78" s="112">
        <v>35204.54</v>
      </c>
      <c r="AZ78" s="112">
        <v>100454.19</v>
      </c>
      <c r="BA78" s="112">
        <v>502692.68</v>
      </c>
      <c r="BB78" s="112">
        <v>23801.4</v>
      </c>
      <c r="BC78" s="112">
        <v>117510</v>
      </c>
      <c r="BD78" s="112">
        <v>163054.71</v>
      </c>
      <c r="BE78" s="112">
        <v>335956.55</v>
      </c>
      <c r="BF78" s="112">
        <v>29079.75</v>
      </c>
      <c r="BG78" s="112">
        <v>137556.88</v>
      </c>
      <c r="BH78" s="112">
        <v>39864.480000000003</v>
      </c>
      <c r="BI78" s="112">
        <v>135939.48000000001</v>
      </c>
      <c r="BJ78" s="112">
        <v>45282.91</v>
      </c>
      <c r="BK78" s="112">
        <v>36957</v>
      </c>
      <c r="BL78" s="112">
        <v>128597.49</v>
      </c>
      <c r="BM78" s="112">
        <v>13865.9</v>
      </c>
      <c r="BN78" s="112">
        <v>154313.56</v>
      </c>
      <c r="BO78" s="112">
        <v>115188.39</v>
      </c>
      <c r="BP78" s="112">
        <v>4524.5</v>
      </c>
      <c r="BQ78" s="112">
        <v>17470.66</v>
      </c>
      <c r="BR78" s="112">
        <v>26527.39</v>
      </c>
      <c r="BS78" s="112">
        <v>41927.599999999999</v>
      </c>
      <c r="BT78" s="112">
        <v>25263.49</v>
      </c>
      <c r="BU78" s="112">
        <v>0</v>
      </c>
      <c r="BV78" s="112">
        <v>1527559.07</v>
      </c>
      <c r="BW78" s="112">
        <v>150379</v>
      </c>
      <c r="BX78" s="112">
        <v>16434.46</v>
      </c>
      <c r="BY78" s="213">
        <v>0</v>
      </c>
      <c r="BZ78" s="112">
        <v>0</v>
      </c>
      <c r="CA78" s="112">
        <v>44639.64</v>
      </c>
      <c r="CB78" s="112">
        <v>33523</v>
      </c>
      <c r="CC78" s="112">
        <v>103815</v>
      </c>
      <c r="CD78" s="112">
        <v>73640.94</v>
      </c>
      <c r="CE78" s="113"/>
      <c r="CF78" s="113"/>
      <c r="CG78" s="18"/>
      <c r="CH78" s="18"/>
      <c r="CI78" s="18"/>
    </row>
    <row r="79" spans="1:87" outlineLevel="1" x14ac:dyDescent="0.2">
      <c r="A79" s="3"/>
      <c r="B79" s="10">
        <v>71</v>
      </c>
      <c r="C79" s="20">
        <v>5515</v>
      </c>
      <c r="D79" s="199">
        <v>46</v>
      </c>
      <c r="E79" s="12" t="s">
        <v>78</v>
      </c>
      <c r="F79" s="101"/>
      <c r="G79" s="101">
        <f t="shared" si="2"/>
        <v>0</v>
      </c>
      <c r="H79" s="15"/>
      <c r="I79" s="15"/>
      <c r="J79" s="15"/>
      <c r="K79" s="15"/>
      <c r="L79" s="15"/>
      <c r="M79" s="15"/>
      <c r="N79" s="15"/>
      <c r="O79" s="94"/>
      <c r="P79" s="111">
        <v>77</v>
      </c>
      <c r="Q79" s="111">
        <v>0</v>
      </c>
      <c r="R79" s="163">
        <v>0</v>
      </c>
      <c r="S79" s="163">
        <v>0</v>
      </c>
      <c r="T79" s="163">
        <v>0</v>
      </c>
      <c r="U79" s="163">
        <v>0</v>
      </c>
      <c r="V79" s="163">
        <v>0</v>
      </c>
      <c r="W79" s="163">
        <v>0</v>
      </c>
      <c r="X79" s="163">
        <v>0</v>
      </c>
      <c r="Y79" s="207">
        <v>0</v>
      </c>
      <c r="Z79" s="163">
        <v>0</v>
      </c>
      <c r="AA79" s="163">
        <v>0</v>
      </c>
      <c r="AB79" s="163">
        <v>2523.5</v>
      </c>
      <c r="AC79" s="163">
        <v>0</v>
      </c>
      <c r="AD79" s="163">
        <v>0</v>
      </c>
      <c r="AE79" s="163">
        <v>0</v>
      </c>
      <c r="AF79" s="163">
        <v>0</v>
      </c>
      <c r="AG79" s="163">
        <v>5927.31</v>
      </c>
      <c r="AH79" s="163">
        <v>0</v>
      </c>
      <c r="AI79" s="163">
        <v>374.75</v>
      </c>
      <c r="AJ79" s="163">
        <v>0</v>
      </c>
      <c r="AK79" s="163">
        <v>0</v>
      </c>
      <c r="AL79" s="163">
        <v>0</v>
      </c>
      <c r="AM79" s="112">
        <v>0</v>
      </c>
      <c r="AN79" s="112">
        <v>17014.66</v>
      </c>
      <c r="AO79" s="112">
        <v>0</v>
      </c>
      <c r="AP79" s="112">
        <v>2057.6</v>
      </c>
      <c r="AQ79" s="112">
        <v>0</v>
      </c>
      <c r="AR79" s="112">
        <v>0</v>
      </c>
      <c r="AS79" s="112">
        <v>0</v>
      </c>
      <c r="AT79" s="112">
        <v>0</v>
      </c>
      <c r="AU79" s="112">
        <v>0</v>
      </c>
      <c r="AV79" s="112">
        <v>0</v>
      </c>
      <c r="AW79" s="112">
        <v>0</v>
      </c>
      <c r="AX79" s="112">
        <v>0</v>
      </c>
      <c r="AY79" s="112">
        <v>0</v>
      </c>
      <c r="AZ79" s="112">
        <v>0</v>
      </c>
      <c r="BA79" s="112">
        <v>0</v>
      </c>
      <c r="BB79" s="112">
        <v>0</v>
      </c>
      <c r="BC79" s="112">
        <v>0</v>
      </c>
      <c r="BD79" s="112">
        <v>5150</v>
      </c>
      <c r="BE79" s="112">
        <v>0</v>
      </c>
      <c r="BF79" s="112">
        <v>0</v>
      </c>
      <c r="BG79" s="112">
        <v>0</v>
      </c>
      <c r="BH79" s="112">
        <v>0</v>
      </c>
      <c r="BI79" s="112">
        <v>64.900000000000006</v>
      </c>
      <c r="BJ79" s="112">
        <v>0</v>
      </c>
      <c r="BK79" s="112">
        <v>0</v>
      </c>
      <c r="BL79" s="112">
        <v>0</v>
      </c>
      <c r="BM79" s="112">
        <v>249.5</v>
      </c>
      <c r="BN79" s="112">
        <v>0</v>
      </c>
      <c r="BO79" s="112">
        <v>0</v>
      </c>
      <c r="BP79" s="112">
        <v>0</v>
      </c>
      <c r="BQ79" s="112">
        <v>0</v>
      </c>
      <c r="BR79" s="112">
        <v>0</v>
      </c>
      <c r="BS79" s="112">
        <v>0</v>
      </c>
      <c r="BT79" s="112">
        <v>93866.28</v>
      </c>
      <c r="BU79" s="112">
        <v>0</v>
      </c>
      <c r="BV79" s="112">
        <v>0</v>
      </c>
      <c r="BW79" s="112">
        <v>0</v>
      </c>
      <c r="BX79" s="112">
        <v>0</v>
      </c>
      <c r="BY79" s="213">
        <v>0</v>
      </c>
      <c r="BZ79" s="112">
        <v>13378.43</v>
      </c>
      <c r="CA79" s="112">
        <v>0</v>
      </c>
      <c r="CB79" s="112">
        <v>2073</v>
      </c>
      <c r="CC79" s="112">
        <v>0</v>
      </c>
      <c r="CD79" s="112">
        <v>0</v>
      </c>
      <c r="CE79" s="112"/>
      <c r="CF79" s="112"/>
      <c r="CG79" s="15"/>
      <c r="CH79" s="15"/>
      <c r="CI79" s="15"/>
    </row>
    <row r="80" spans="1:87" x14ac:dyDescent="0.2">
      <c r="A80" s="3"/>
      <c r="B80" s="10">
        <v>72</v>
      </c>
      <c r="C80" s="19"/>
      <c r="D80" s="16"/>
      <c r="E80" s="17" t="s">
        <v>79</v>
      </c>
      <c r="F80" s="102"/>
      <c r="G80" s="101">
        <f t="shared" si="2"/>
        <v>0</v>
      </c>
      <c r="H80" s="18"/>
      <c r="I80" s="18"/>
      <c r="J80" s="18"/>
      <c r="K80" s="18"/>
      <c r="L80" s="18"/>
      <c r="M80" s="18"/>
      <c r="N80" s="18"/>
      <c r="O80" s="94"/>
      <c r="P80" s="111">
        <v>78</v>
      </c>
      <c r="Q80" s="111">
        <v>0</v>
      </c>
      <c r="R80" s="163">
        <v>0</v>
      </c>
      <c r="S80" s="163">
        <v>0</v>
      </c>
      <c r="T80" s="163">
        <v>0</v>
      </c>
      <c r="U80" s="163">
        <v>0</v>
      </c>
      <c r="V80" s="163">
        <v>0</v>
      </c>
      <c r="W80" s="163">
        <v>0</v>
      </c>
      <c r="X80" s="163">
        <v>0</v>
      </c>
      <c r="Y80" s="207">
        <v>0</v>
      </c>
      <c r="Z80" s="163">
        <v>0</v>
      </c>
      <c r="AA80" s="163">
        <v>0</v>
      </c>
      <c r="AB80" s="163">
        <v>2523.5</v>
      </c>
      <c r="AC80" s="163">
        <v>0</v>
      </c>
      <c r="AD80" s="163">
        <v>0</v>
      </c>
      <c r="AE80" s="163">
        <v>0</v>
      </c>
      <c r="AF80" s="163">
        <v>0</v>
      </c>
      <c r="AG80" s="163">
        <v>5927.31</v>
      </c>
      <c r="AH80" s="163">
        <v>0</v>
      </c>
      <c r="AI80" s="163">
        <v>374.75</v>
      </c>
      <c r="AJ80" s="163">
        <v>0</v>
      </c>
      <c r="AK80" s="163">
        <v>0</v>
      </c>
      <c r="AL80" s="163">
        <v>0</v>
      </c>
      <c r="AM80" s="112">
        <v>0</v>
      </c>
      <c r="AN80" s="112">
        <v>17014.66</v>
      </c>
      <c r="AO80" s="112">
        <v>0</v>
      </c>
      <c r="AP80" s="112">
        <v>2057.6</v>
      </c>
      <c r="AQ80" s="112">
        <v>0</v>
      </c>
      <c r="AR80" s="112">
        <v>0</v>
      </c>
      <c r="AS80" s="112">
        <v>0</v>
      </c>
      <c r="AT80" s="112">
        <v>0</v>
      </c>
      <c r="AU80" s="112">
        <v>0</v>
      </c>
      <c r="AV80" s="112">
        <v>0</v>
      </c>
      <c r="AW80" s="112">
        <v>0</v>
      </c>
      <c r="AX80" s="112">
        <v>0</v>
      </c>
      <c r="AY80" s="112">
        <v>0</v>
      </c>
      <c r="AZ80" s="112">
        <v>0</v>
      </c>
      <c r="BA80" s="112">
        <v>0</v>
      </c>
      <c r="BB80" s="112">
        <v>0</v>
      </c>
      <c r="BC80" s="112">
        <v>0</v>
      </c>
      <c r="BD80" s="112">
        <v>5150</v>
      </c>
      <c r="BE80" s="112">
        <v>0</v>
      </c>
      <c r="BF80" s="112">
        <v>0</v>
      </c>
      <c r="BG80" s="112">
        <v>0</v>
      </c>
      <c r="BH80" s="112">
        <v>0</v>
      </c>
      <c r="BI80" s="112">
        <v>64.900000000000006</v>
      </c>
      <c r="BJ80" s="112">
        <v>0</v>
      </c>
      <c r="BK80" s="112">
        <v>0</v>
      </c>
      <c r="BL80" s="112">
        <v>0</v>
      </c>
      <c r="BM80" s="112">
        <v>249.5</v>
      </c>
      <c r="BN80" s="112">
        <v>0</v>
      </c>
      <c r="BO80" s="112">
        <v>0</v>
      </c>
      <c r="BP80" s="112">
        <v>0</v>
      </c>
      <c r="BQ80" s="112">
        <v>0</v>
      </c>
      <c r="BR80" s="112">
        <v>0</v>
      </c>
      <c r="BS80" s="112">
        <v>0</v>
      </c>
      <c r="BT80" s="112">
        <v>93866.28</v>
      </c>
      <c r="BU80" s="112">
        <v>0</v>
      </c>
      <c r="BV80" s="112">
        <v>0</v>
      </c>
      <c r="BW80" s="112">
        <v>0</v>
      </c>
      <c r="BX80" s="112">
        <v>0</v>
      </c>
      <c r="BY80" s="213">
        <v>0</v>
      </c>
      <c r="BZ80" s="112">
        <v>13378.43</v>
      </c>
      <c r="CA80" s="112">
        <v>0</v>
      </c>
      <c r="CB80" s="112">
        <v>2073</v>
      </c>
      <c r="CC80" s="112">
        <v>0</v>
      </c>
      <c r="CD80" s="112">
        <v>0</v>
      </c>
      <c r="CE80" s="113"/>
      <c r="CF80" s="113"/>
      <c r="CG80" s="18"/>
      <c r="CH80" s="18"/>
      <c r="CI80" s="18"/>
    </row>
    <row r="81" spans="1:87" x14ac:dyDescent="0.2">
      <c r="A81" s="3"/>
      <c r="B81" s="10">
        <v>73</v>
      </c>
      <c r="C81" s="19"/>
      <c r="D81" s="19"/>
      <c r="E81" s="17" t="s">
        <v>80</v>
      </c>
      <c r="F81" s="102"/>
      <c r="G81" s="101">
        <f t="shared" si="2"/>
        <v>11949456.149999997</v>
      </c>
      <c r="H81" s="3"/>
      <c r="I81" s="3"/>
      <c r="J81" s="3"/>
      <c r="K81" s="3"/>
      <c r="L81" s="3"/>
      <c r="M81" s="3"/>
      <c r="P81" s="111">
        <v>79</v>
      </c>
      <c r="Q81" s="111">
        <v>0</v>
      </c>
      <c r="R81" s="163">
        <v>253569108.88</v>
      </c>
      <c r="S81" s="163">
        <v>11949456.149999997</v>
      </c>
      <c r="T81" s="163">
        <v>1128041</v>
      </c>
      <c r="U81" s="163">
        <v>13245117.450000001</v>
      </c>
      <c r="V81" s="163">
        <v>9500734.7000000011</v>
      </c>
      <c r="W81" s="163">
        <v>17672918.210000001</v>
      </c>
      <c r="X81" s="163">
        <v>8980024.9199999999</v>
      </c>
      <c r="Y81" s="207">
        <v>2315796.4899999998</v>
      </c>
      <c r="Z81" s="163">
        <v>714794.32000000007</v>
      </c>
      <c r="AA81" s="163">
        <v>4520386.91</v>
      </c>
      <c r="AB81" s="163">
        <v>657697.46</v>
      </c>
      <c r="AC81" s="163">
        <v>2579956.2600000002</v>
      </c>
      <c r="AD81" s="163">
        <v>17509024.849999998</v>
      </c>
      <c r="AE81" s="163">
        <v>9154168.9899999984</v>
      </c>
      <c r="AF81" s="163">
        <v>26719026.030000001</v>
      </c>
      <c r="AG81" s="163">
        <v>6272618.96</v>
      </c>
      <c r="AH81" s="163">
        <v>1336258.1100000001</v>
      </c>
      <c r="AI81" s="163">
        <v>6826098.6900000004</v>
      </c>
      <c r="AJ81" s="163">
        <v>5512158.04</v>
      </c>
      <c r="AK81" s="163">
        <v>1676210.4600000002</v>
      </c>
      <c r="AL81" s="163">
        <v>13645779.740000002</v>
      </c>
      <c r="AM81" s="112">
        <v>3030080.32</v>
      </c>
      <c r="AN81" s="112">
        <v>14940538.639999999</v>
      </c>
      <c r="AO81" s="112">
        <v>5991469.6100000003</v>
      </c>
      <c r="AP81" s="112">
        <v>1078758.9800000002</v>
      </c>
      <c r="AQ81" s="112">
        <v>479393.25</v>
      </c>
      <c r="AR81" s="112">
        <v>1130422.07</v>
      </c>
      <c r="AS81" s="112">
        <v>533429361.19999993</v>
      </c>
      <c r="AT81" s="112">
        <v>77499907.929999992</v>
      </c>
      <c r="AU81" s="112">
        <v>5878846.6699999999</v>
      </c>
      <c r="AV81" s="112">
        <v>2204142</v>
      </c>
      <c r="AW81" s="112">
        <v>6668210</v>
      </c>
      <c r="AX81" s="112">
        <v>17773386.59</v>
      </c>
      <c r="AY81" s="112">
        <v>2292335.04</v>
      </c>
      <c r="AZ81" s="112">
        <v>4535366.57</v>
      </c>
      <c r="BA81" s="112">
        <v>35692371.869999997</v>
      </c>
      <c r="BB81" s="112">
        <v>2539488.3600000003</v>
      </c>
      <c r="BC81" s="112">
        <v>8862186</v>
      </c>
      <c r="BD81" s="112">
        <v>9135663.1100000013</v>
      </c>
      <c r="BE81" s="112">
        <v>17691354.610000003</v>
      </c>
      <c r="BF81" s="112">
        <v>2569426.0699999998</v>
      </c>
      <c r="BG81" s="112">
        <v>6227379.8600000003</v>
      </c>
      <c r="BH81" s="112">
        <v>2561132.16</v>
      </c>
      <c r="BI81" s="112">
        <v>17896655.739999998</v>
      </c>
      <c r="BJ81" s="112">
        <v>3267001.4800000004</v>
      </c>
      <c r="BK81" s="112">
        <v>4709486</v>
      </c>
      <c r="BL81" s="112">
        <v>12150794.340000002</v>
      </c>
      <c r="BM81" s="112">
        <v>3084327.9299999997</v>
      </c>
      <c r="BN81" s="112">
        <v>8578379.7700000014</v>
      </c>
      <c r="BO81" s="112">
        <v>10820565.34</v>
      </c>
      <c r="BP81" s="112">
        <v>1379237.15</v>
      </c>
      <c r="BQ81" s="112">
        <v>2194778.1000000006</v>
      </c>
      <c r="BR81" s="112">
        <v>1541651.0599999996</v>
      </c>
      <c r="BS81" s="112">
        <v>3841606.6500000004</v>
      </c>
      <c r="BT81" s="112">
        <v>15384698.060000001</v>
      </c>
      <c r="BU81" s="112">
        <v>2631316.12</v>
      </c>
      <c r="BV81" s="112">
        <v>234903517.77999997</v>
      </c>
      <c r="BW81" s="112">
        <v>26470558</v>
      </c>
      <c r="BX81" s="112">
        <v>3081229.0500000007</v>
      </c>
      <c r="BY81" s="213">
        <v>13438374</v>
      </c>
      <c r="BZ81" s="112">
        <v>6597232.0999999996</v>
      </c>
      <c r="CA81" s="112">
        <v>1702668.95</v>
      </c>
      <c r="CB81" s="112">
        <v>1630646</v>
      </c>
      <c r="CC81" s="112">
        <v>6034471</v>
      </c>
      <c r="CD81" s="112">
        <v>11961256</v>
      </c>
    </row>
    <row r="82" spans="1:87" x14ac:dyDescent="0.2">
      <c r="A82" s="3"/>
      <c r="B82" s="10">
        <v>74</v>
      </c>
      <c r="C82" s="19"/>
      <c r="D82" s="19"/>
      <c r="E82" s="17"/>
      <c r="F82" s="101"/>
      <c r="G82" s="29"/>
      <c r="H82" s="21"/>
      <c r="I82" s="21"/>
      <c r="J82" s="21"/>
      <c r="K82" s="21"/>
      <c r="L82" s="21"/>
      <c r="M82" s="21"/>
      <c r="N82" s="21"/>
      <c r="O82" s="173"/>
      <c r="P82" s="111">
        <v>80</v>
      </c>
      <c r="Q82" s="111">
        <v>0</v>
      </c>
      <c r="R82" s="163">
        <v>0</v>
      </c>
      <c r="S82" s="163">
        <v>0</v>
      </c>
      <c r="T82" s="163">
        <v>0</v>
      </c>
      <c r="U82" s="163">
        <v>0</v>
      </c>
      <c r="V82" s="163">
        <v>0</v>
      </c>
      <c r="W82" s="163">
        <v>0</v>
      </c>
      <c r="X82" s="163">
        <v>0</v>
      </c>
      <c r="Y82" s="207">
        <v>0</v>
      </c>
      <c r="Z82" s="163">
        <v>0</v>
      </c>
      <c r="AA82" s="163">
        <v>0</v>
      </c>
      <c r="AB82" s="163">
        <v>0</v>
      </c>
      <c r="AC82" s="163">
        <v>0</v>
      </c>
      <c r="AD82" s="163">
        <v>0</v>
      </c>
      <c r="AE82" s="163">
        <v>0</v>
      </c>
      <c r="AF82" s="163">
        <v>0</v>
      </c>
      <c r="AG82" s="163">
        <v>0</v>
      </c>
      <c r="AH82" s="163">
        <v>0</v>
      </c>
      <c r="AI82" s="163">
        <v>0</v>
      </c>
      <c r="AJ82" s="163">
        <v>0</v>
      </c>
      <c r="AK82" s="163">
        <v>0</v>
      </c>
      <c r="AL82" s="163">
        <v>0</v>
      </c>
      <c r="AM82" s="112">
        <v>0</v>
      </c>
      <c r="AN82" s="112">
        <v>0</v>
      </c>
      <c r="AO82" s="112">
        <v>0</v>
      </c>
      <c r="AP82" s="112">
        <v>0</v>
      </c>
      <c r="AQ82" s="112">
        <v>0</v>
      </c>
      <c r="AR82" s="112">
        <v>0</v>
      </c>
      <c r="AS82" s="112">
        <v>0</v>
      </c>
      <c r="AT82" s="112">
        <v>0</v>
      </c>
      <c r="AU82" s="112">
        <v>0</v>
      </c>
      <c r="AV82" s="112">
        <v>0</v>
      </c>
      <c r="AW82" s="112">
        <v>0</v>
      </c>
      <c r="AX82" s="112">
        <v>0</v>
      </c>
      <c r="AY82" s="112">
        <v>0</v>
      </c>
      <c r="AZ82" s="112">
        <v>0</v>
      </c>
      <c r="BA82" s="112">
        <v>0</v>
      </c>
      <c r="BB82" s="112">
        <v>0</v>
      </c>
      <c r="BC82" s="112">
        <v>0</v>
      </c>
      <c r="BD82" s="112">
        <v>0</v>
      </c>
      <c r="BE82" s="112">
        <v>0</v>
      </c>
      <c r="BF82" s="112">
        <v>0</v>
      </c>
      <c r="BG82" s="112">
        <v>0</v>
      </c>
      <c r="BH82" s="112">
        <v>0</v>
      </c>
      <c r="BI82" s="112">
        <v>0</v>
      </c>
      <c r="BJ82" s="112">
        <v>0</v>
      </c>
      <c r="BK82" s="112">
        <v>0</v>
      </c>
      <c r="BL82" s="112">
        <v>0</v>
      </c>
      <c r="BM82" s="112">
        <v>0</v>
      </c>
      <c r="BN82" s="112">
        <v>0</v>
      </c>
      <c r="BO82" s="112">
        <v>0</v>
      </c>
      <c r="BP82" s="112">
        <v>0</v>
      </c>
      <c r="BQ82" s="112">
        <v>0</v>
      </c>
      <c r="BR82" s="112">
        <v>0</v>
      </c>
      <c r="BS82" s="112">
        <v>0</v>
      </c>
      <c r="BT82" s="112">
        <v>0</v>
      </c>
      <c r="BU82" s="112">
        <v>0</v>
      </c>
      <c r="BV82" s="112">
        <v>0</v>
      </c>
      <c r="BW82" s="112">
        <v>0</v>
      </c>
      <c r="BX82" s="112">
        <v>0</v>
      </c>
      <c r="BY82" s="213"/>
      <c r="BZ82" s="112">
        <v>0</v>
      </c>
      <c r="CA82" s="112">
        <v>0</v>
      </c>
      <c r="CB82" s="112">
        <v>0</v>
      </c>
      <c r="CC82" s="112">
        <v>0</v>
      </c>
      <c r="CD82" s="112">
        <v>0</v>
      </c>
      <c r="CE82" s="114"/>
      <c r="CF82" s="114"/>
      <c r="CG82" s="21"/>
      <c r="CH82" s="21"/>
      <c r="CI82" s="21"/>
    </row>
    <row r="83" spans="1:87" x14ac:dyDescent="0.2">
      <c r="A83" s="3"/>
      <c r="B83" s="10">
        <v>75</v>
      </c>
      <c r="C83" s="22" t="s">
        <v>81</v>
      </c>
      <c r="D83" s="19"/>
      <c r="F83" s="101"/>
      <c r="P83" s="111">
        <v>81</v>
      </c>
      <c r="Q83" s="111">
        <v>0</v>
      </c>
      <c r="R83" s="163">
        <v>0</v>
      </c>
      <c r="S83" s="163">
        <v>0</v>
      </c>
      <c r="T83" s="163">
        <v>0</v>
      </c>
      <c r="U83" s="163">
        <v>0</v>
      </c>
      <c r="V83" s="163">
        <v>0</v>
      </c>
      <c r="W83" s="163">
        <v>0</v>
      </c>
      <c r="X83" s="163">
        <v>0</v>
      </c>
      <c r="Y83" s="207">
        <v>0</v>
      </c>
      <c r="Z83" s="163">
        <v>0</v>
      </c>
      <c r="AA83" s="163">
        <v>0</v>
      </c>
      <c r="AB83" s="163">
        <v>0</v>
      </c>
      <c r="AC83" s="163">
        <v>0</v>
      </c>
      <c r="AD83" s="163">
        <v>0</v>
      </c>
      <c r="AE83" s="163">
        <v>0</v>
      </c>
      <c r="AF83" s="163">
        <v>0</v>
      </c>
      <c r="AG83" s="163">
        <v>0</v>
      </c>
      <c r="AH83" s="163">
        <v>0</v>
      </c>
      <c r="AI83" s="163">
        <v>0</v>
      </c>
      <c r="AJ83" s="163">
        <v>0</v>
      </c>
      <c r="AK83" s="163">
        <v>0</v>
      </c>
      <c r="AL83" s="163">
        <v>0</v>
      </c>
      <c r="AM83" s="112">
        <v>0</v>
      </c>
      <c r="AN83" s="112">
        <v>0</v>
      </c>
      <c r="AO83" s="112">
        <v>0</v>
      </c>
      <c r="AP83" s="112">
        <v>0</v>
      </c>
      <c r="AQ83" s="112">
        <v>0</v>
      </c>
      <c r="AR83" s="112">
        <v>0</v>
      </c>
      <c r="AS83" s="112">
        <v>0</v>
      </c>
      <c r="AT83" s="112">
        <v>0</v>
      </c>
      <c r="AU83" s="112">
        <v>0</v>
      </c>
      <c r="AV83" s="112">
        <v>0</v>
      </c>
      <c r="AW83" s="112">
        <v>0</v>
      </c>
      <c r="AX83" s="112">
        <v>0</v>
      </c>
      <c r="AY83" s="112">
        <v>0</v>
      </c>
      <c r="AZ83" s="112">
        <v>0</v>
      </c>
      <c r="BA83" s="112">
        <v>0</v>
      </c>
      <c r="BB83" s="112">
        <v>0</v>
      </c>
      <c r="BC83" s="112">
        <v>0</v>
      </c>
      <c r="BD83" s="112">
        <v>0</v>
      </c>
      <c r="BE83" s="112">
        <v>0</v>
      </c>
      <c r="BF83" s="112">
        <v>0</v>
      </c>
      <c r="BG83" s="112">
        <v>0</v>
      </c>
      <c r="BH83" s="112">
        <v>0</v>
      </c>
      <c r="BI83" s="112">
        <v>0</v>
      </c>
      <c r="BJ83" s="112">
        <v>0</v>
      </c>
      <c r="BK83" s="112">
        <v>0</v>
      </c>
      <c r="BL83" s="112">
        <v>0</v>
      </c>
      <c r="BM83" s="112">
        <v>0</v>
      </c>
      <c r="BN83" s="112">
        <v>0</v>
      </c>
      <c r="BO83" s="112">
        <v>0</v>
      </c>
      <c r="BP83" s="112">
        <v>0</v>
      </c>
      <c r="BQ83" s="112">
        <v>0</v>
      </c>
      <c r="BR83" s="112">
        <v>0</v>
      </c>
      <c r="BS83" s="112">
        <v>0</v>
      </c>
      <c r="BT83" s="112">
        <v>0</v>
      </c>
      <c r="BU83" s="112">
        <v>0</v>
      </c>
      <c r="BV83" s="112">
        <v>0</v>
      </c>
      <c r="BW83" s="112">
        <v>0</v>
      </c>
      <c r="BX83" s="112">
        <v>0</v>
      </c>
      <c r="BY83" s="213"/>
      <c r="BZ83" s="112">
        <v>0</v>
      </c>
      <c r="CA83" s="112">
        <v>0</v>
      </c>
      <c r="CB83" s="112">
        <v>0</v>
      </c>
      <c r="CC83" s="112">
        <v>0</v>
      </c>
      <c r="CD83" s="112">
        <v>0</v>
      </c>
    </row>
    <row r="84" spans="1:87" s="3" customFormat="1" outlineLevel="1" x14ac:dyDescent="0.2">
      <c r="B84" s="10">
        <v>76</v>
      </c>
      <c r="C84" s="23"/>
      <c r="D84" s="23"/>
      <c r="E84" s="20">
        <v>5014</v>
      </c>
      <c r="F84" s="101"/>
      <c r="G84" s="101">
        <f t="shared" ref="G84:G89" si="3">HLOOKUP($E$3,$Q$3:$CF$269,P84,FALSE)</f>
        <v>0</v>
      </c>
      <c r="H84" s="8"/>
      <c r="I84" s="8"/>
      <c r="J84" s="8"/>
      <c r="K84" s="8"/>
      <c r="L84" s="8"/>
      <c r="M84" s="8"/>
      <c r="N84" s="8"/>
      <c r="O84" s="101"/>
      <c r="P84" s="111">
        <v>82</v>
      </c>
      <c r="Q84" s="111">
        <v>0</v>
      </c>
      <c r="R84" s="163">
        <v>309175.32</v>
      </c>
      <c r="S84" s="163">
        <v>0</v>
      </c>
      <c r="T84" s="163">
        <v>0</v>
      </c>
      <c r="U84" s="163">
        <v>0</v>
      </c>
      <c r="V84" s="163">
        <v>10757.64</v>
      </c>
      <c r="W84" s="163">
        <v>0</v>
      </c>
      <c r="X84" s="163">
        <v>0</v>
      </c>
      <c r="Y84" s="207">
        <v>0</v>
      </c>
      <c r="Z84" s="163">
        <v>0</v>
      </c>
      <c r="AA84" s="163">
        <v>0</v>
      </c>
      <c r="AB84" s="163">
        <v>0</v>
      </c>
      <c r="AC84" s="163">
        <v>0</v>
      </c>
      <c r="AD84" s="163">
        <v>5791.61</v>
      </c>
      <c r="AE84" s="163">
        <v>0</v>
      </c>
      <c r="AF84" s="163">
        <v>0</v>
      </c>
      <c r="AG84" s="163">
        <v>0</v>
      </c>
      <c r="AH84" s="163">
        <v>0</v>
      </c>
      <c r="AI84" s="163">
        <v>0</v>
      </c>
      <c r="AJ84" s="163">
        <v>4103.18</v>
      </c>
      <c r="AK84" s="163">
        <v>20502.03</v>
      </c>
      <c r="AL84" s="163">
        <v>0</v>
      </c>
      <c r="AM84" s="112">
        <v>716.06</v>
      </c>
      <c r="AN84" s="112">
        <v>0</v>
      </c>
      <c r="AO84" s="112">
        <v>0</v>
      </c>
      <c r="AP84" s="112">
        <v>0</v>
      </c>
      <c r="AQ84" s="112">
        <v>0</v>
      </c>
      <c r="AR84" s="112">
        <v>63669.09</v>
      </c>
      <c r="AS84" s="112">
        <v>388519.54</v>
      </c>
      <c r="AT84" s="112">
        <v>155710.20000000001</v>
      </c>
      <c r="AU84" s="112">
        <v>0</v>
      </c>
      <c r="AV84" s="112">
        <v>7052</v>
      </c>
      <c r="AW84" s="112">
        <v>0</v>
      </c>
      <c r="AX84" s="112">
        <v>337824.08</v>
      </c>
      <c r="AY84" s="112">
        <v>0</v>
      </c>
      <c r="AZ84" s="112">
        <v>0</v>
      </c>
      <c r="BA84" s="112">
        <v>0</v>
      </c>
      <c r="BB84" s="112">
        <v>0</v>
      </c>
      <c r="BC84" s="112">
        <v>0</v>
      </c>
      <c r="BD84" s="112">
        <v>0</v>
      </c>
      <c r="BE84" s="112">
        <v>8539</v>
      </c>
      <c r="BF84" s="112">
        <v>12412.63</v>
      </c>
      <c r="BG84" s="112">
        <v>0</v>
      </c>
      <c r="BH84" s="112">
        <v>0</v>
      </c>
      <c r="BI84" s="112">
        <v>152742.1</v>
      </c>
      <c r="BJ84" s="112">
        <v>0</v>
      </c>
      <c r="BK84" s="112">
        <v>0</v>
      </c>
      <c r="BL84" s="112">
        <v>0</v>
      </c>
      <c r="BM84" s="112">
        <v>0</v>
      </c>
      <c r="BN84" s="112">
        <v>0</v>
      </c>
      <c r="BO84" s="112">
        <v>33967.5</v>
      </c>
      <c r="BP84" s="112">
        <v>0</v>
      </c>
      <c r="BQ84" s="112">
        <v>0</v>
      </c>
      <c r="BR84" s="112">
        <v>0</v>
      </c>
      <c r="BS84" s="112">
        <v>0</v>
      </c>
      <c r="BT84" s="112">
        <v>0</v>
      </c>
      <c r="BU84" s="112">
        <v>0</v>
      </c>
      <c r="BV84" s="112">
        <v>453547.21</v>
      </c>
      <c r="BW84" s="112">
        <v>123020</v>
      </c>
      <c r="BX84" s="112">
        <v>0</v>
      </c>
      <c r="BY84" s="213">
        <v>412731</v>
      </c>
      <c r="BZ84" s="112">
        <v>0</v>
      </c>
      <c r="CA84" s="112">
        <v>0</v>
      </c>
      <c r="CB84" s="112">
        <v>0</v>
      </c>
      <c r="CC84" s="112">
        <v>0</v>
      </c>
      <c r="CD84" s="112">
        <v>0</v>
      </c>
      <c r="CE84" s="97"/>
      <c r="CF84" s="97"/>
      <c r="CG84" s="8"/>
      <c r="CH84" s="8"/>
      <c r="CI84" s="8"/>
    </row>
    <row r="85" spans="1:87" s="3" customFormat="1" outlineLevel="1" x14ac:dyDescent="0.2">
      <c r="B85" s="10">
        <v>77</v>
      </c>
      <c r="C85" s="23"/>
      <c r="D85" s="23"/>
      <c r="E85" s="20">
        <v>5015</v>
      </c>
      <c r="F85" s="101"/>
      <c r="G85" s="101">
        <f t="shared" si="3"/>
        <v>0</v>
      </c>
      <c r="H85" s="8"/>
      <c r="I85" s="8"/>
      <c r="J85" s="8"/>
      <c r="K85" s="8"/>
      <c r="L85" s="8"/>
      <c r="M85" s="8"/>
      <c r="N85" s="8"/>
      <c r="O85" s="101"/>
      <c r="P85" s="111">
        <v>83</v>
      </c>
      <c r="Q85" s="111">
        <v>0</v>
      </c>
      <c r="R85" s="163">
        <v>635.67999999999995</v>
      </c>
      <c r="S85" s="163">
        <v>0</v>
      </c>
      <c r="T85" s="163">
        <v>0</v>
      </c>
      <c r="U85" s="163">
        <v>0</v>
      </c>
      <c r="V85" s="163">
        <v>90387.72</v>
      </c>
      <c r="W85" s="163">
        <v>0</v>
      </c>
      <c r="X85" s="163">
        <v>0</v>
      </c>
      <c r="Y85" s="207">
        <v>0</v>
      </c>
      <c r="Z85" s="163">
        <v>0</v>
      </c>
      <c r="AA85" s="163">
        <v>0</v>
      </c>
      <c r="AB85" s="163">
        <v>0</v>
      </c>
      <c r="AC85" s="163">
        <v>0</v>
      </c>
      <c r="AD85" s="163">
        <v>163528.93</v>
      </c>
      <c r="AE85" s="163">
        <v>0</v>
      </c>
      <c r="AF85" s="163">
        <v>0</v>
      </c>
      <c r="AG85" s="163">
        <v>0</v>
      </c>
      <c r="AH85" s="163">
        <v>0</v>
      </c>
      <c r="AI85" s="163">
        <v>0</v>
      </c>
      <c r="AJ85" s="163">
        <v>114239.16</v>
      </c>
      <c r="AK85" s="163">
        <v>8794.58</v>
      </c>
      <c r="AL85" s="163">
        <v>0</v>
      </c>
      <c r="AM85" s="112">
        <v>72470.38</v>
      </c>
      <c r="AN85" s="112">
        <v>0</v>
      </c>
      <c r="AO85" s="112">
        <v>0</v>
      </c>
      <c r="AP85" s="112">
        <v>0</v>
      </c>
      <c r="AQ85" s="112">
        <v>0</v>
      </c>
      <c r="AR85" s="112">
        <v>7982.77</v>
      </c>
      <c r="AS85" s="112">
        <v>110061.78</v>
      </c>
      <c r="AT85" s="112">
        <v>32140.13</v>
      </c>
      <c r="AU85" s="112">
        <v>0</v>
      </c>
      <c r="AV85" s="112">
        <v>247</v>
      </c>
      <c r="AW85" s="112">
        <v>0</v>
      </c>
      <c r="AX85" s="112">
        <v>612847.06999999995</v>
      </c>
      <c r="AY85" s="112">
        <v>0</v>
      </c>
      <c r="AZ85" s="112">
        <v>0</v>
      </c>
      <c r="BA85" s="112">
        <v>0</v>
      </c>
      <c r="BB85" s="112">
        <v>0</v>
      </c>
      <c r="BC85" s="112">
        <v>0</v>
      </c>
      <c r="BD85" s="112">
        <v>0</v>
      </c>
      <c r="BE85" s="112">
        <v>118016.13</v>
      </c>
      <c r="BF85" s="112">
        <v>0</v>
      </c>
      <c r="BG85" s="112">
        <v>0</v>
      </c>
      <c r="BH85" s="112">
        <v>0</v>
      </c>
      <c r="BI85" s="112">
        <v>30223.98</v>
      </c>
      <c r="BJ85" s="112">
        <v>0</v>
      </c>
      <c r="BK85" s="112">
        <v>0</v>
      </c>
      <c r="BL85" s="112">
        <v>0</v>
      </c>
      <c r="BM85" s="112">
        <v>0</v>
      </c>
      <c r="BN85" s="112">
        <v>0</v>
      </c>
      <c r="BO85" s="112">
        <v>4455.99</v>
      </c>
      <c r="BP85" s="112">
        <v>0</v>
      </c>
      <c r="BQ85" s="112">
        <v>0</v>
      </c>
      <c r="BR85" s="112">
        <v>0</v>
      </c>
      <c r="BS85" s="112">
        <v>0</v>
      </c>
      <c r="BT85" s="112">
        <v>0</v>
      </c>
      <c r="BU85" s="112">
        <v>0</v>
      </c>
      <c r="BV85" s="112">
        <v>10034.200000000001</v>
      </c>
      <c r="BW85" s="112">
        <v>0</v>
      </c>
      <c r="BX85" s="112">
        <v>0</v>
      </c>
      <c r="BY85" s="213">
        <v>91934</v>
      </c>
      <c r="BZ85" s="112">
        <v>0</v>
      </c>
      <c r="CA85" s="112">
        <v>0</v>
      </c>
      <c r="CB85" s="112">
        <v>0</v>
      </c>
      <c r="CC85" s="112">
        <v>0</v>
      </c>
      <c r="CD85" s="112">
        <v>0</v>
      </c>
      <c r="CE85" s="97"/>
      <c r="CF85" s="97"/>
      <c r="CG85" s="8"/>
      <c r="CH85" s="8"/>
      <c r="CI85" s="8"/>
    </row>
    <row r="86" spans="1:87" s="3" customFormat="1" outlineLevel="1" x14ac:dyDescent="0.2">
      <c r="B86" s="10">
        <v>78</v>
      </c>
      <c r="C86" s="23"/>
      <c r="D86" s="23"/>
      <c r="E86" s="20">
        <v>5112</v>
      </c>
      <c r="F86" s="101"/>
      <c r="G86" s="101">
        <f t="shared" si="3"/>
        <v>0</v>
      </c>
      <c r="H86" s="8"/>
      <c r="I86" s="8"/>
      <c r="J86" s="8"/>
      <c r="K86" s="8"/>
      <c r="L86" s="8"/>
      <c r="M86" s="8"/>
      <c r="N86" s="8"/>
      <c r="O86" s="101"/>
      <c r="P86" s="111">
        <v>84</v>
      </c>
      <c r="Q86" s="111">
        <v>0</v>
      </c>
      <c r="R86" s="163">
        <v>398872.09</v>
      </c>
      <c r="S86" s="163">
        <v>0</v>
      </c>
      <c r="T86" s="163">
        <v>0</v>
      </c>
      <c r="U86" s="163">
        <v>0</v>
      </c>
      <c r="V86" s="163">
        <v>26686.03</v>
      </c>
      <c r="W86" s="163">
        <v>0</v>
      </c>
      <c r="X86" s="163">
        <v>0</v>
      </c>
      <c r="Y86" s="207">
        <v>0</v>
      </c>
      <c r="Z86" s="163">
        <v>0</v>
      </c>
      <c r="AA86" s="163">
        <v>0</v>
      </c>
      <c r="AB86" s="163">
        <v>0</v>
      </c>
      <c r="AC86" s="163">
        <v>0</v>
      </c>
      <c r="AD86" s="163">
        <v>0</v>
      </c>
      <c r="AE86" s="163">
        <v>0</v>
      </c>
      <c r="AF86" s="163">
        <v>237820.71</v>
      </c>
      <c r="AG86" s="163">
        <v>0</v>
      </c>
      <c r="AH86" s="163">
        <v>0</v>
      </c>
      <c r="AI86" s="163">
        <v>0</v>
      </c>
      <c r="AJ86" s="163">
        <v>0</v>
      </c>
      <c r="AK86" s="163">
        <v>22517.08</v>
      </c>
      <c r="AL86" s="163">
        <v>0</v>
      </c>
      <c r="AM86" s="112">
        <v>22325.31</v>
      </c>
      <c r="AN86" s="112">
        <v>0</v>
      </c>
      <c r="AO86" s="112">
        <v>0</v>
      </c>
      <c r="AP86" s="112">
        <v>0</v>
      </c>
      <c r="AQ86" s="112">
        <v>0</v>
      </c>
      <c r="AR86" s="112">
        <v>0</v>
      </c>
      <c r="AS86" s="112">
        <v>1921782.52</v>
      </c>
      <c r="AT86" s="112">
        <v>905738.94</v>
      </c>
      <c r="AU86" s="112">
        <v>0</v>
      </c>
      <c r="AV86" s="112">
        <v>0</v>
      </c>
      <c r="AW86" s="112">
        <v>0</v>
      </c>
      <c r="AX86" s="112">
        <v>659259.11</v>
      </c>
      <c r="AY86" s="112">
        <v>0</v>
      </c>
      <c r="AZ86" s="112">
        <v>0</v>
      </c>
      <c r="BA86" s="112">
        <v>0</v>
      </c>
      <c r="BB86" s="112">
        <v>0</v>
      </c>
      <c r="BC86" s="112">
        <v>0</v>
      </c>
      <c r="BD86" s="112">
        <v>0</v>
      </c>
      <c r="BE86" s="112">
        <v>0</v>
      </c>
      <c r="BF86" s="112">
        <v>26549.21</v>
      </c>
      <c r="BG86" s="112">
        <v>0</v>
      </c>
      <c r="BH86" s="112">
        <v>1337.01</v>
      </c>
      <c r="BI86" s="112">
        <v>175771.12</v>
      </c>
      <c r="BJ86" s="112">
        <v>0</v>
      </c>
      <c r="BK86" s="112">
        <v>0</v>
      </c>
      <c r="BL86" s="112">
        <v>0</v>
      </c>
      <c r="BM86" s="112">
        <v>0</v>
      </c>
      <c r="BN86" s="112">
        <v>0</v>
      </c>
      <c r="BO86" s="112">
        <v>96293.71</v>
      </c>
      <c r="BP86" s="112">
        <v>0</v>
      </c>
      <c r="BQ86" s="112">
        <v>0</v>
      </c>
      <c r="BR86" s="112">
        <v>0</v>
      </c>
      <c r="BS86" s="112">
        <v>0</v>
      </c>
      <c r="BT86" s="112">
        <v>0</v>
      </c>
      <c r="BU86" s="112">
        <v>0</v>
      </c>
      <c r="BV86" s="112">
        <v>361379.11</v>
      </c>
      <c r="BW86" s="112">
        <v>0</v>
      </c>
      <c r="BX86" s="112">
        <v>0</v>
      </c>
      <c r="BY86" s="213">
        <v>56234</v>
      </c>
      <c r="BZ86" s="112">
        <v>0</v>
      </c>
      <c r="CA86" s="112">
        <v>0</v>
      </c>
      <c r="CB86" s="112">
        <v>0</v>
      </c>
      <c r="CC86" s="112">
        <v>0</v>
      </c>
      <c r="CD86" s="112">
        <v>0</v>
      </c>
      <c r="CE86" s="97"/>
      <c r="CF86" s="97"/>
      <c r="CG86" s="8"/>
      <c r="CH86" s="8"/>
      <c r="CI86" s="8"/>
    </row>
    <row r="87" spans="1:87" x14ac:dyDescent="0.2">
      <c r="A87" s="3"/>
      <c r="B87" s="10">
        <v>79</v>
      </c>
      <c r="C87" s="19"/>
      <c r="D87" s="19"/>
      <c r="E87" s="12" t="s">
        <v>82</v>
      </c>
      <c r="F87" s="101"/>
      <c r="G87" s="101">
        <f t="shared" si="3"/>
        <v>0</v>
      </c>
      <c r="H87" s="24"/>
      <c r="I87" s="24"/>
      <c r="J87" s="24"/>
      <c r="K87" s="24"/>
      <c r="L87" s="24"/>
      <c r="M87" s="24"/>
      <c r="N87" s="24"/>
      <c r="O87" s="101"/>
      <c r="P87" s="111">
        <v>85</v>
      </c>
      <c r="Q87" s="111">
        <v>0</v>
      </c>
      <c r="R87" s="163">
        <v>708683.09000000008</v>
      </c>
      <c r="S87" s="163">
        <v>0</v>
      </c>
      <c r="T87" s="163">
        <v>0</v>
      </c>
      <c r="U87" s="163">
        <v>0</v>
      </c>
      <c r="V87" s="163">
        <v>127831.39</v>
      </c>
      <c r="W87" s="163">
        <v>0</v>
      </c>
      <c r="X87" s="163">
        <v>0</v>
      </c>
      <c r="Y87" s="207">
        <v>0</v>
      </c>
      <c r="Z87" s="163">
        <v>0</v>
      </c>
      <c r="AA87" s="163">
        <v>0</v>
      </c>
      <c r="AB87" s="163">
        <v>0</v>
      </c>
      <c r="AC87" s="163">
        <v>0</v>
      </c>
      <c r="AD87" s="163">
        <v>169320.53999999998</v>
      </c>
      <c r="AE87" s="163">
        <v>0</v>
      </c>
      <c r="AF87" s="163">
        <v>237820.71</v>
      </c>
      <c r="AG87" s="163">
        <v>0</v>
      </c>
      <c r="AH87" s="163">
        <v>0</v>
      </c>
      <c r="AI87" s="163">
        <v>0</v>
      </c>
      <c r="AJ87" s="163">
        <v>118342.34</v>
      </c>
      <c r="AK87" s="163">
        <v>51813.69</v>
      </c>
      <c r="AL87" s="163">
        <v>0</v>
      </c>
      <c r="AM87" s="112">
        <v>95511.75</v>
      </c>
      <c r="AN87" s="112">
        <v>0</v>
      </c>
      <c r="AO87" s="112">
        <v>0</v>
      </c>
      <c r="AP87" s="112">
        <v>0</v>
      </c>
      <c r="AQ87" s="112">
        <v>0</v>
      </c>
      <c r="AR87" s="112">
        <v>71651.86</v>
      </c>
      <c r="AS87" s="112">
        <v>2420363.84</v>
      </c>
      <c r="AT87" s="112">
        <v>1093589.27</v>
      </c>
      <c r="AU87" s="112">
        <v>0</v>
      </c>
      <c r="AV87" s="112">
        <v>7299</v>
      </c>
      <c r="AW87" s="112">
        <v>0</v>
      </c>
      <c r="AX87" s="112">
        <v>1609930.2599999998</v>
      </c>
      <c r="AY87" s="112">
        <v>0</v>
      </c>
      <c r="AZ87" s="112">
        <v>0</v>
      </c>
      <c r="BA87" s="112">
        <v>0</v>
      </c>
      <c r="BB87" s="112">
        <v>0</v>
      </c>
      <c r="BC87" s="112">
        <v>0</v>
      </c>
      <c r="BD87" s="112">
        <v>0</v>
      </c>
      <c r="BE87" s="112">
        <v>126555.13</v>
      </c>
      <c r="BF87" s="112">
        <v>38961.839999999997</v>
      </c>
      <c r="BG87" s="112">
        <v>0</v>
      </c>
      <c r="BH87" s="112">
        <v>1337.01</v>
      </c>
      <c r="BI87" s="112">
        <v>358737.2</v>
      </c>
      <c r="BJ87" s="112">
        <v>0</v>
      </c>
      <c r="BK87" s="112">
        <v>0</v>
      </c>
      <c r="BL87" s="112">
        <v>0</v>
      </c>
      <c r="BM87" s="112">
        <v>0</v>
      </c>
      <c r="BN87" s="112">
        <v>0</v>
      </c>
      <c r="BO87" s="112">
        <v>134717.20000000001</v>
      </c>
      <c r="BP87" s="112">
        <v>0</v>
      </c>
      <c r="BQ87" s="112">
        <v>0</v>
      </c>
      <c r="BR87" s="112">
        <v>0</v>
      </c>
      <c r="BS87" s="112">
        <v>0</v>
      </c>
      <c r="BT87" s="112">
        <v>0</v>
      </c>
      <c r="BU87" s="112">
        <v>0</v>
      </c>
      <c r="BV87" s="112">
        <v>824960.52</v>
      </c>
      <c r="BW87" s="112">
        <v>123020</v>
      </c>
      <c r="BX87" s="112">
        <v>0</v>
      </c>
      <c r="BY87" s="213">
        <v>560899</v>
      </c>
      <c r="BZ87" s="112">
        <v>0</v>
      </c>
      <c r="CA87" s="112">
        <v>0</v>
      </c>
      <c r="CB87" s="112">
        <v>0</v>
      </c>
      <c r="CC87" s="112">
        <v>0</v>
      </c>
      <c r="CD87" s="112">
        <v>0</v>
      </c>
      <c r="CE87" s="97"/>
      <c r="CF87" s="97"/>
      <c r="CG87" s="24"/>
      <c r="CH87" s="24"/>
      <c r="CI87" s="24"/>
    </row>
    <row r="88" spans="1:87" ht="13.5" thickBot="1" x14ac:dyDescent="0.25">
      <c r="A88" s="3"/>
      <c r="B88" s="10">
        <v>80</v>
      </c>
      <c r="C88" s="19"/>
      <c r="D88" s="19"/>
      <c r="E88" s="12" t="s">
        <v>83</v>
      </c>
      <c r="F88" s="101"/>
      <c r="G88" s="101">
        <f t="shared" si="3"/>
        <v>0</v>
      </c>
      <c r="H88" s="24"/>
      <c r="I88" s="24"/>
      <c r="J88" s="24"/>
      <c r="K88" s="24"/>
      <c r="L88" s="24"/>
      <c r="M88" s="24"/>
      <c r="N88" s="24"/>
      <c r="O88" s="101"/>
      <c r="P88" s="111">
        <v>86</v>
      </c>
      <c r="Q88" s="111">
        <v>0</v>
      </c>
      <c r="R88" s="163">
        <v>274971.79999999964</v>
      </c>
      <c r="S88" s="163">
        <v>0</v>
      </c>
      <c r="T88" s="163">
        <v>0</v>
      </c>
      <c r="U88" s="163">
        <v>82139.000000000029</v>
      </c>
      <c r="V88" s="163">
        <v>0</v>
      </c>
      <c r="W88" s="163">
        <v>0</v>
      </c>
      <c r="X88" s="163">
        <v>0</v>
      </c>
      <c r="Y88" s="207">
        <v>51114.960000000014</v>
      </c>
      <c r="Z88" s="163">
        <v>0</v>
      </c>
      <c r="AA88" s="163">
        <v>43880.29</v>
      </c>
      <c r="AB88" s="163">
        <v>9168.1200000000008</v>
      </c>
      <c r="AC88" s="163">
        <v>21250.63</v>
      </c>
      <c r="AD88" s="163">
        <v>0</v>
      </c>
      <c r="AE88" s="163">
        <v>93019.510000000009</v>
      </c>
      <c r="AF88" s="163">
        <v>0</v>
      </c>
      <c r="AG88" s="163">
        <v>30525.52</v>
      </c>
      <c r="AH88" s="163">
        <v>115921.20850000001</v>
      </c>
      <c r="AI88" s="163">
        <v>77939.210000000021</v>
      </c>
      <c r="AJ88" s="163">
        <v>30127.97</v>
      </c>
      <c r="AK88" s="163">
        <v>0</v>
      </c>
      <c r="AL88" s="163">
        <v>91022.790000000023</v>
      </c>
      <c r="AM88" s="112">
        <v>0</v>
      </c>
      <c r="AN88" s="112">
        <v>0</v>
      </c>
      <c r="AO88" s="112">
        <v>0</v>
      </c>
      <c r="AP88" s="112">
        <v>18336.240000000002</v>
      </c>
      <c r="AQ88" s="112">
        <v>93850.609999999986</v>
      </c>
      <c r="AR88" s="112">
        <v>9168.1200000000008</v>
      </c>
      <c r="AS88" s="112">
        <v>0</v>
      </c>
      <c r="AT88" s="112">
        <v>179108.05950000009</v>
      </c>
      <c r="AU88" s="112">
        <v>88827.12</v>
      </c>
      <c r="AV88" s="112">
        <v>0</v>
      </c>
      <c r="AW88" s="112">
        <v>0</v>
      </c>
      <c r="AX88" s="112">
        <v>0</v>
      </c>
      <c r="AY88" s="112">
        <v>0</v>
      </c>
      <c r="AZ88" s="112">
        <v>297792.08999999968</v>
      </c>
      <c r="BA88" s="112">
        <v>37397.439999999981</v>
      </c>
      <c r="BB88" s="112">
        <v>49298.41</v>
      </c>
      <c r="BC88" s="112">
        <v>0</v>
      </c>
      <c r="BD88" s="112">
        <v>25212.329999999984</v>
      </c>
      <c r="BE88" s="112">
        <v>57803.999999999971</v>
      </c>
      <c r="BF88" s="112">
        <v>0</v>
      </c>
      <c r="BG88" s="112">
        <v>0</v>
      </c>
      <c r="BH88" s="112">
        <v>61281.931500000006</v>
      </c>
      <c r="BI88" s="112">
        <v>0</v>
      </c>
      <c r="BJ88" s="112">
        <v>32286.190000000002</v>
      </c>
      <c r="BK88" s="112">
        <v>0</v>
      </c>
      <c r="BL88" s="112">
        <v>0</v>
      </c>
      <c r="BM88" s="112">
        <v>84758.79999999993</v>
      </c>
      <c r="BN88" s="112">
        <v>38410.339999999997</v>
      </c>
      <c r="BO88" s="112">
        <v>0</v>
      </c>
      <c r="BP88" s="112">
        <v>27504.359999999979</v>
      </c>
      <c r="BQ88" s="112">
        <v>33853.700000000004</v>
      </c>
      <c r="BR88" s="112">
        <v>18336.239999999998</v>
      </c>
      <c r="BS88" s="112">
        <v>0</v>
      </c>
      <c r="BT88" s="112">
        <v>0</v>
      </c>
      <c r="BU88" s="112">
        <v>0</v>
      </c>
      <c r="BV88" s="112">
        <v>0</v>
      </c>
      <c r="BW88" s="112">
        <v>369245.62000000023</v>
      </c>
      <c r="BX88" s="112">
        <v>12811.539999999999</v>
      </c>
      <c r="BY88" s="213">
        <v>18304.059999999998</v>
      </c>
      <c r="BZ88" s="112">
        <v>0</v>
      </c>
      <c r="CA88" s="112">
        <v>5262.04</v>
      </c>
      <c r="CB88" s="112">
        <v>0</v>
      </c>
      <c r="CC88" s="112">
        <v>79084.009999999995</v>
      </c>
      <c r="CD88" s="112">
        <v>0</v>
      </c>
      <c r="CE88" s="97"/>
      <c r="CF88" s="97"/>
      <c r="CG88" s="24"/>
      <c r="CH88" s="24"/>
      <c r="CI88" s="24"/>
    </row>
    <row r="89" spans="1:87" ht="13.5" thickBot="1" x14ac:dyDescent="0.25">
      <c r="A89" s="3"/>
      <c r="B89" s="10">
        <v>81</v>
      </c>
      <c r="C89" s="19"/>
      <c r="D89" s="19"/>
      <c r="E89" s="12" t="s">
        <v>84</v>
      </c>
      <c r="F89" s="101"/>
      <c r="G89" s="101">
        <f t="shared" si="3"/>
        <v>11949456.149999997</v>
      </c>
      <c r="H89" s="170">
        <f>'Model Inputs'!H31</f>
        <v>11930622.440000001</v>
      </c>
      <c r="I89" s="171">
        <f>'Model Inputs'!I31</f>
        <v>12712259.67</v>
      </c>
      <c r="J89" s="171">
        <f>'Model Inputs'!J31</f>
        <v>13471065.310000002</v>
      </c>
      <c r="K89" s="171">
        <f>'Model Inputs'!K31</f>
        <v>13673131.289650001</v>
      </c>
      <c r="L89" s="171">
        <f>'Model Inputs'!L31</f>
        <v>13878228.258994749</v>
      </c>
      <c r="M89" s="171">
        <f>'Model Inputs'!M31</f>
        <v>14086401.68287967</v>
      </c>
      <c r="N89" s="171">
        <f>'Model Inputs'!N31</f>
        <v>14297697.708122863</v>
      </c>
      <c r="O89" s="58">
        <v>11</v>
      </c>
      <c r="P89" s="111">
        <v>87</v>
      </c>
      <c r="Q89" s="111">
        <v>0</v>
      </c>
      <c r="R89" s="163">
        <v>253135397.59</v>
      </c>
      <c r="S89" s="163">
        <v>11949456.149999997</v>
      </c>
      <c r="T89" s="163">
        <v>1128041</v>
      </c>
      <c r="U89" s="163">
        <v>13327256.450000001</v>
      </c>
      <c r="V89" s="163">
        <v>9372903.3100000005</v>
      </c>
      <c r="W89" s="163">
        <v>17672918.210000001</v>
      </c>
      <c r="X89" s="163">
        <v>8980024.9199999999</v>
      </c>
      <c r="Y89" s="207">
        <v>2366911.4499999997</v>
      </c>
      <c r="Z89" s="163">
        <v>714794.32000000007</v>
      </c>
      <c r="AA89" s="163">
        <v>4564267.2</v>
      </c>
      <c r="AB89" s="163">
        <v>666865.57999999996</v>
      </c>
      <c r="AC89" s="163">
        <v>2601206.89</v>
      </c>
      <c r="AD89" s="163">
        <v>17339704.309999999</v>
      </c>
      <c r="AE89" s="163">
        <v>9247188.4999999981</v>
      </c>
      <c r="AF89" s="163">
        <v>26481205.32</v>
      </c>
      <c r="AG89" s="163">
        <v>6303144.4799999995</v>
      </c>
      <c r="AH89" s="163">
        <v>1452179.3185000001</v>
      </c>
      <c r="AI89" s="163">
        <v>6904037.9000000004</v>
      </c>
      <c r="AJ89" s="163">
        <v>5423943.6699999999</v>
      </c>
      <c r="AK89" s="163">
        <v>1624396.7700000003</v>
      </c>
      <c r="AL89" s="163">
        <v>13736802.530000001</v>
      </c>
      <c r="AM89" s="112">
        <v>2934568.57</v>
      </c>
      <c r="AN89" s="112">
        <v>14940538.639999999</v>
      </c>
      <c r="AO89" s="112">
        <v>5991469.6100000003</v>
      </c>
      <c r="AP89" s="112">
        <v>1097095.2200000002</v>
      </c>
      <c r="AQ89" s="112">
        <v>573243.86</v>
      </c>
      <c r="AR89" s="112">
        <v>1067938.33</v>
      </c>
      <c r="AS89" s="112">
        <v>531008997.35999995</v>
      </c>
      <c r="AT89" s="112">
        <v>76585426.71949999</v>
      </c>
      <c r="AU89" s="112">
        <v>5967673.79</v>
      </c>
      <c r="AV89" s="112">
        <v>2196843</v>
      </c>
      <c r="AW89" s="112">
        <v>6668210</v>
      </c>
      <c r="AX89" s="112">
        <v>16163456.33</v>
      </c>
      <c r="AY89" s="112">
        <v>2292335.04</v>
      </c>
      <c r="AZ89" s="112">
        <v>4833158.66</v>
      </c>
      <c r="BA89" s="112">
        <v>35729769.309999995</v>
      </c>
      <c r="BB89" s="112">
        <v>2588786.7700000005</v>
      </c>
      <c r="BC89" s="112">
        <v>8862186</v>
      </c>
      <c r="BD89" s="112">
        <v>9160875.4400000013</v>
      </c>
      <c r="BE89" s="112">
        <v>17622603.480000004</v>
      </c>
      <c r="BF89" s="112">
        <v>2530464.23</v>
      </c>
      <c r="BG89" s="112">
        <v>6227379.8600000003</v>
      </c>
      <c r="BH89" s="112">
        <v>2621077.0815000003</v>
      </c>
      <c r="BI89" s="112">
        <v>17537918.539999999</v>
      </c>
      <c r="BJ89" s="112">
        <v>3299287.6700000004</v>
      </c>
      <c r="BK89" s="112">
        <v>4709486</v>
      </c>
      <c r="BL89" s="112">
        <v>12150794.340000002</v>
      </c>
      <c r="BM89" s="112">
        <v>3169086.7299999995</v>
      </c>
      <c r="BN89" s="112">
        <v>8616790.1100000013</v>
      </c>
      <c r="BO89" s="112">
        <v>10685848.140000001</v>
      </c>
      <c r="BP89" s="112">
        <v>1406741.5099999998</v>
      </c>
      <c r="BQ89" s="112">
        <v>2228631.8000000007</v>
      </c>
      <c r="BR89" s="112">
        <v>1559987.2999999996</v>
      </c>
      <c r="BS89" s="112">
        <v>3841606.6500000004</v>
      </c>
      <c r="BT89" s="112">
        <v>15384698.060000001</v>
      </c>
      <c r="BU89" s="112">
        <v>2631316.12</v>
      </c>
      <c r="BV89" s="112">
        <v>234078557.25999996</v>
      </c>
      <c r="BW89" s="112">
        <v>26716783.620000001</v>
      </c>
      <c r="BX89" s="112">
        <v>3094040.5900000008</v>
      </c>
      <c r="BY89" s="213">
        <v>12895779.060000001</v>
      </c>
      <c r="BZ89" s="112">
        <v>6597232.0999999996</v>
      </c>
      <c r="CA89" s="112">
        <v>1707930.99</v>
      </c>
      <c r="CB89" s="112">
        <v>1630646</v>
      </c>
      <c r="CC89" s="112">
        <v>6113555.0099999998</v>
      </c>
      <c r="CD89" s="112">
        <v>11961256</v>
      </c>
      <c r="CE89" s="114"/>
      <c r="CF89" s="114"/>
      <c r="CG89" s="21"/>
      <c r="CH89" s="21"/>
      <c r="CI89" s="21"/>
    </row>
    <row r="90" spans="1:87" x14ac:dyDescent="0.2">
      <c r="A90" s="3"/>
      <c r="B90" s="10">
        <v>82</v>
      </c>
      <c r="C90" s="19"/>
      <c r="D90" s="19"/>
      <c r="N90" s="90"/>
      <c r="P90" s="111">
        <v>88</v>
      </c>
      <c r="Q90" s="111">
        <v>0</v>
      </c>
      <c r="R90" s="163">
        <v>0</v>
      </c>
      <c r="S90" s="163">
        <v>0</v>
      </c>
      <c r="T90" s="163">
        <v>0</v>
      </c>
      <c r="U90" s="163">
        <v>0</v>
      </c>
      <c r="V90" s="163">
        <v>0</v>
      </c>
      <c r="W90" s="163">
        <v>0</v>
      </c>
      <c r="X90" s="163">
        <v>0</v>
      </c>
      <c r="Y90" s="207">
        <v>0</v>
      </c>
      <c r="Z90" s="163">
        <v>0</v>
      </c>
      <c r="AA90" s="163">
        <v>0</v>
      </c>
      <c r="AB90" s="163">
        <v>0</v>
      </c>
      <c r="AC90" s="163">
        <v>0</v>
      </c>
      <c r="AD90" s="163">
        <v>0</v>
      </c>
      <c r="AE90" s="163">
        <v>0</v>
      </c>
      <c r="AF90" s="163">
        <v>0</v>
      </c>
      <c r="AG90" s="163">
        <v>0</v>
      </c>
      <c r="AH90" s="163">
        <v>0</v>
      </c>
      <c r="AI90" s="163">
        <v>0</v>
      </c>
      <c r="AJ90" s="163">
        <v>0</v>
      </c>
      <c r="AK90" s="163">
        <v>0</v>
      </c>
      <c r="AL90" s="163">
        <v>0</v>
      </c>
      <c r="AM90" s="112">
        <v>0</v>
      </c>
      <c r="AN90" s="112">
        <v>0</v>
      </c>
      <c r="AO90" s="112">
        <v>0</v>
      </c>
      <c r="AP90" s="112">
        <v>0</v>
      </c>
      <c r="AQ90" s="112">
        <v>0</v>
      </c>
      <c r="AR90" s="112">
        <v>0</v>
      </c>
      <c r="AS90" s="112">
        <v>0</v>
      </c>
      <c r="AT90" s="112">
        <v>0</v>
      </c>
      <c r="AU90" s="112">
        <v>0</v>
      </c>
      <c r="AV90" s="112">
        <v>0</v>
      </c>
      <c r="AW90" s="112">
        <v>0</v>
      </c>
      <c r="AX90" s="112">
        <v>0</v>
      </c>
      <c r="AY90" s="112">
        <v>0</v>
      </c>
      <c r="AZ90" s="112">
        <v>0</v>
      </c>
      <c r="BA90" s="112">
        <v>0</v>
      </c>
      <c r="BB90" s="112">
        <v>0</v>
      </c>
      <c r="BC90" s="112">
        <v>0</v>
      </c>
      <c r="BD90" s="112">
        <v>0</v>
      </c>
      <c r="BE90" s="112">
        <v>0</v>
      </c>
      <c r="BF90" s="112">
        <v>0</v>
      </c>
      <c r="BG90" s="112">
        <v>0</v>
      </c>
      <c r="BH90" s="112">
        <v>0</v>
      </c>
      <c r="BI90" s="112">
        <v>0</v>
      </c>
      <c r="BJ90" s="112">
        <v>0</v>
      </c>
      <c r="BK90" s="112">
        <v>0</v>
      </c>
      <c r="BL90" s="112">
        <v>0</v>
      </c>
      <c r="BM90" s="112">
        <v>0</v>
      </c>
      <c r="BN90" s="112">
        <v>0</v>
      </c>
      <c r="BO90" s="112">
        <v>0</v>
      </c>
      <c r="BP90" s="112">
        <v>0</v>
      </c>
      <c r="BQ90" s="112">
        <v>0</v>
      </c>
      <c r="BR90" s="112">
        <v>0</v>
      </c>
      <c r="BS90" s="112">
        <v>0</v>
      </c>
      <c r="BT90" s="112">
        <v>0</v>
      </c>
      <c r="BU90" s="112">
        <v>0</v>
      </c>
      <c r="BV90" s="112">
        <v>0</v>
      </c>
      <c r="BW90" s="112">
        <v>0</v>
      </c>
      <c r="BX90" s="112">
        <v>0</v>
      </c>
      <c r="BY90" s="213"/>
      <c r="BZ90" s="112">
        <v>0</v>
      </c>
      <c r="CA90" s="112">
        <v>0</v>
      </c>
      <c r="CB90" s="112">
        <v>0</v>
      </c>
      <c r="CC90" s="112">
        <v>0</v>
      </c>
      <c r="CD90" s="112">
        <v>0</v>
      </c>
    </row>
    <row r="91" spans="1:87" ht="13.5" thickBot="1" x14ac:dyDescent="0.25">
      <c r="A91" s="3"/>
      <c r="B91" s="10">
        <v>83</v>
      </c>
      <c r="C91" s="22" t="s">
        <v>85</v>
      </c>
      <c r="D91" s="22"/>
      <c r="N91" s="90"/>
      <c r="P91" s="111">
        <v>89</v>
      </c>
      <c r="Q91" s="111">
        <v>0</v>
      </c>
      <c r="R91" s="163">
        <v>0</v>
      </c>
      <c r="S91" s="163">
        <v>0</v>
      </c>
      <c r="T91" s="163">
        <v>0</v>
      </c>
      <c r="U91" s="163">
        <v>0</v>
      </c>
      <c r="V91" s="163">
        <v>0</v>
      </c>
      <c r="W91" s="163">
        <v>0</v>
      </c>
      <c r="X91" s="163">
        <v>0</v>
      </c>
      <c r="Y91" s="207">
        <v>0</v>
      </c>
      <c r="Z91" s="163">
        <v>0</v>
      </c>
      <c r="AA91" s="163">
        <v>0</v>
      </c>
      <c r="AB91" s="163">
        <v>0</v>
      </c>
      <c r="AC91" s="163">
        <v>0</v>
      </c>
      <c r="AD91" s="163">
        <v>0</v>
      </c>
      <c r="AE91" s="163">
        <v>0</v>
      </c>
      <c r="AF91" s="163">
        <v>0</v>
      </c>
      <c r="AG91" s="163">
        <v>0</v>
      </c>
      <c r="AH91" s="163">
        <v>0</v>
      </c>
      <c r="AI91" s="163">
        <v>0</v>
      </c>
      <c r="AJ91" s="163">
        <v>0</v>
      </c>
      <c r="AK91" s="163">
        <v>0</v>
      </c>
      <c r="AL91" s="163">
        <v>0</v>
      </c>
      <c r="AM91" s="112">
        <v>0</v>
      </c>
      <c r="AN91" s="112">
        <v>0</v>
      </c>
      <c r="AO91" s="112">
        <v>0</v>
      </c>
      <c r="AP91" s="112">
        <v>0</v>
      </c>
      <c r="AQ91" s="112">
        <v>0</v>
      </c>
      <c r="AR91" s="112">
        <v>0</v>
      </c>
      <c r="AS91" s="112">
        <v>0</v>
      </c>
      <c r="AT91" s="112">
        <v>0</v>
      </c>
      <c r="AU91" s="112">
        <v>0</v>
      </c>
      <c r="AV91" s="112">
        <v>0</v>
      </c>
      <c r="AW91" s="112">
        <v>0</v>
      </c>
      <c r="AX91" s="112">
        <v>0</v>
      </c>
      <c r="AY91" s="112">
        <v>0</v>
      </c>
      <c r="AZ91" s="112">
        <v>0</v>
      </c>
      <c r="BA91" s="112">
        <v>0</v>
      </c>
      <c r="BB91" s="112">
        <v>0</v>
      </c>
      <c r="BC91" s="112">
        <v>0</v>
      </c>
      <c r="BD91" s="112">
        <v>0</v>
      </c>
      <c r="BE91" s="112">
        <v>0</v>
      </c>
      <c r="BF91" s="112">
        <v>0</v>
      </c>
      <c r="BG91" s="112">
        <v>0</v>
      </c>
      <c r="BH91" s="112">
        <v>0</v>
      </c>
      <c r="BI91" s="112">
        <v>0</v>
      </c>
      <c r="BJ91" s="112">
        <v>0</v>
      </c>
      <c r="BK91" s="112">
        <v>0</v>
      </c>
      <c r="BL91" s="112">
        <v>0</v>
      </c>
      <c r="BM91" s="112">
        <v>0</v>
      </c>
      <c r="BN91" s="112">
        <v>0</v>
      </c>
      <c r="BO91" s="112">
        <v>0</v>
      </c>
      <c r="BP91" s="112">
        <v>0</v>
      </c>
      <c r="BQ91" s="112">
        <v>0</v>
      </c>
      <c r="BR91" s="112">
        <v>0</v>
      </c>
      <c r="BS91" s="112">
        <v>0</v>
      </c>
      <c r="BT91" s="112">
        <v>0</v>
      </c>
      <c r="BU91" s="112">
        <v>0</v>
      </c>
      <c r="BV91" s="112">
        <v>0</v>
      </c>
      <c r="BW91" s="112">
        <v>0</v>
      </c>
      <c r="BX91" s="112">
        <v>0</v>
      </c>
      <c r="BY91" s="213"/>
      <c r="BZ91" s="112">
        <v>0</v>
      </c>
      <c r="CA91" s="112">
        <v>0</v>
      </c>
      <c r="CB91" s="112">
        <v>0</v>
      </c>
      <c r="CC91" s="112">
        <v>0</v>
      </c>
      <c r="CD91" s="112">
        <v>0</v>
      </c>
    </row>
    <row r="92" spans="1:87" ht="13.5" thickBot="1" x14ac:dyDescent="0.25">
      <c r="A92" s="3"/>
      <c r="B92" s="10">
        <v>84</v>
      </c>
      <c r="C92" s="19"/>
      <c r="D92" s="19"/>
      <c r="E92" s="12" t="s">
        <v>86</v>
      </c>
      <c r="F92" s="101"/>
      <c r="G92" s="101">
        <f>HLOOKUP($E$3,$Q$3:$CF$269,P92,FALSE)</f>
        <v>7472000</v>
      </c>
      <c r="H92" s="170">
        <f>'Model Inputs'!H9</f>
        <v>7307000</v>
      </c>
      <c r="I92" s="171">
        <f>'Model Inputs'!I9</f>
        <v>11257664.099999998</v>
      </c>
      <c r="J92" s="171">
        <f>'Model Inputs'!J9</f>
        <v>8743776.0599999987</v>
      </c>
      <c r="K92" s="171">
        <f>'Model Inputs'!K9</f>
        <v>14779000</v>
      </c>
      <c r="L92" s="171">
        <f>'Model Inputs'!L9</f>
        <v>21532000</v>
      </c>
      <c r="M92" s="171">
        <f>'Model Inputs'!M9</f>
        <v>8939000</v>
      </c>
      <c r="N92" s="171">
        <f>'Model Inputs'!N9</f>
        <v>6981000</v>
      </c>
      <c r="O92" s="58">
        <v>1</v>
      </c>
      <c r="P92" s="111">
        <v>90</v>
      </c>
      <c r="Q92" s="111">
        <v>0</v>
      </c>
      <c r="R92" s="163">
        <v>319754362.11000001</v>
      </c>
      <c r="S92" s="163">
        <v>7472000</v>
      </c>
      <c r="T92" s="163">
        <v>260787</v>
      </c>
      <c r="U92" s="163">
        <v>7707327</v>
      </c>
      <c r="V92" s="163">
        <v>4357574.1900000004</v>
      </c>
      <c r="W92" s="163">
        <v>13264151.289999999</v>
      </c>
      <c r="X92" s="163">
        <v>10493000</v>
      </c>
      <c r="Y92" s="207">
        <v>1501988.05</v>
      </c>
      <c r="Z92" s="163">
        <v>56756.160000000003</v>
      </c>
      <c r="AA92" s="163">
        <v>3469137</v>
      </c>
      <c r="AB92" s="163">
        <v>1750905</v>
      </c>
      <c r="AC92" s="163">
        <v>815789.24</v>
      </c>
      <c r="AD92" s="163">
        <v>18873628.719999999</v>
      </c>
      <c r="AE92" s="163">
        <v>10212277.800000001</v>
      </c>
      <c r="AF92" s="163">
        <v>16024514</v>
      </c>
      <c r="AG92" s="163">
        <v>3874526</v>
      </c>
      <c r="AH92" s="163">
        <v>641888.93999999994</v>
      </c>
      <c r="AI92" s="163">
        <v>6373188.5099999998</v>
      </c>
      <c r="AJ92" s="163">
        <v>2908328.77</v>
      </c>
      <c r="AK92" s="163">
        <v>641862.68999999994</v>
      </c>
      <c r="AL92" s="163">
        <v>9491828.9199999999</v>
      </c>
      <c r="AM92" s="112">
        <v>2147522.91</v>
      </c>
      <c r="AN92" s="112">
        <v>14785381</v>
      </c>
      <c r="AO92" s="112">
        <v>9883110</v>
      </c>
      <c r="AP92" s="112">
        <v>166897.19</v>
      </c>
      <c r="AQ92" s="112">
        <v>45376.21</v>
      </c>
      <c r="AR92" s="112">
        <v>983216.62</v>
      </c>
      <c r="AS92" s="112">
        <v>744465071.01999998</v>
      </c>
      <c r="AT92" s="112">
        <v>122692101</v>
      </c>
      <c r="AU92" s="112">
        <v>4460324</v>
      </c>
      <c r="AV92" s="112">
        <v>589140</v>
      </c>
      <c r="AW92" s="112">
        <v>8172029</v>
      </c>
      <c r="AX92" s="112">
        <v>22408879</v>
      </c>
      <c r="AY92" s="112">
        <v>2562505</v>
      </c>
      <c r="AZ92" s="112">
        <v>2345613.21</v>
      </c>
      <c r="BA92" s="112">
        <v>32522017.350000001</v>
      </c>
      <c r="BB92" s="112">
        <v>1376632.21</v>
      </c>
      <c r="BC92" s="112">
        <v>8924115</v>
      </c>
      <c r="BD92" s="112">
        <v>6191846</v>
      </c>
      <c r="BE92" s="112">
        <v>14933017</v>
      </c>
      <c r="BF92" s="112">
        <v>1622011.43</v>
      </c>
      <c r="BG92" s="112">
        <v>6191840.1500000004</v>
      </c>
      <c r="BH92" s="112">
        <v>810159</v>
      </c>
      <c r="BI92" s="112">
        <v>17886850.760000002</v>
      </c>
      <c r="BJ92" s="112">
        <v>2551610</v>
      </c>
      <c r="BK92" s="112">
        <v>3572280</v>
      </c>
      <c r="BL92" s="112">
        <v>9083922</v>
      </c>
      <c r="BM92" s="112">
        <v>1692122.56</v>
      </c>
      <c r="BN92" s="112">
        <v>5847000</v>
      </c>
      <c r="BO92" s="112">
        <v>6352193.0499999998</v>
      </c>
      <c r="BP92" s="112">
        <v>558903.22</v>
      </c>
      <c r="BQ92" s="112">
        <v>1201654</v>
      </c>
      <c r="BR92" s="112">
        <v>585165.05000000005</v>
      </c>
      <c r="BS92" s="112">
        <v>2645990.37</v>
      </c>
      <c r="BT92" s="112">
        <v>11256398.640000001</v>
      </c>
      <c r="BU92" s="112">
        <v>1696551.28</v>
      </c>
      <c r="BV92" s="112">
        <v>548964114</v>
      </c>
      <c r="BW92" s="112">
        <v>26811166</v>
      </c>
      <c r="BX92" s="112">
        <v>1737291.4</v>
      </c>
      <c r="BY92" s="213">
        <v>20470098</v>
      </c>
      <c r="BZ92" s="112">
        <v>2332938</v>
      </c>
      <c r="CA92" s="112">
        <v>744253.23</v>
      </c>
      <c r="CB92" s="112">
        <v>850390</v>
      </c>
      <c r="CC92" s="112">
        <v>4901467</v>
      </c>
      <c r="CD92" s="112">
        <v>9790126</v>
      </c>
      <c r="CE92" s="97"/>
      <c r="CF92" s="97"/>
      <c r="CG92" s="24"/>
      <c r="CH92" s="24"/>
      <c r="CI92" s="24"/>
    </row>
    <row r="93" spans="1:87" ht="13.5" thickBot="1" x14ac:dyDescent="0.25">
      <c r="A93" s="3"/>
      <c r="B93" s="10">
        <v>85</v>
      </c>
      <c r="C93" s="19"/>
      <c r="D93" s="19"/>
      <c r="E93" s="12" t="s">
        <v>87</v>
      </c>
      <c r="F93" s="101"/>
      <c r="G93" s="101">
        <f>HLOOKUP($E$3,$Q$3:$CF$269,P93,FALSE)</f>
        <v>0</v>
      </c>
      <c r="H93" s="170">
        <f>'Model Inputs'!H10</f>
        <v>0</v>
      </c>
      <c r="I93" s="171">
        <f>'Model Inputs'!I10</f>
        <v>0</v>
      </c>
      <c r="J93" s="171">
        <f>'Model Inputs'!J10</f>
        <v>0</v>
      </c>
      <c r="K93" s="171">
        <f>'Model Inputs'!K10</f>
        <v>0</v>
      </c>
      <c r="L93" s="171">
        <f>'Model Inputs'!L10</f>
        <v>0</v>
      </c>
      <c r="M93" s="171">
        <f>'Model Inputs'!M10</f>
        <v>0</v>
      </c>
      <c r="N93" s="171">
        <f>'Model Inputs'!N10</f>
        <v>0</v>
      </c>
      <c r="O93" s="58">
        <v>2</v>
      </c>
      <c r="P93" s="111">
        <v>91</v>
      </c>
      <c r="Q93" s="111">
        <v>0</v>
      </c>
      <c r="R93" s="163">
        <v>31664249.870000001</v>
      </c>
      <c r="S93" s="163">
        <v>0</v>
      </c>
      <c r="T93" s="163">
        <v>0</v>
      </c>
      <c r="U93" s="163">
        <v>0</v>
      </c>
      <c r="V93" s="163">
        <v>0</v>
      </c>
      <c r="W93" s="163">
        <v>0</v>
      </c>
      <c r="X93" s="163">
        <v>0</v>
      </c>
      <c r="Y93" s="207">
        <v>0</v>
      </c>
      <c r="Z93" s="163">
        <v>0</v>
      </c>
      <c r="AA93" s="163">
        <v>0</v>
      </c>
      <c r="AB93" s="163">
        <v>1539094</v>
      </c>
      <c r="AC93" s="163">
        <v>0</v>
      </c>
      <c r="AD93" s="163">
        <v>0</v>
      </c>
      <c r="AE93" s="163">
        <v>0</v>
      </c>
      <c r="AF93" s="163">
        <v>1086645</v>
      </c>
      <c r="AG93" s="163">
        <v>0</v>
      </c>
      <c r="AH93" s="163">
        <v>165932.32</v>
      </c>
      <c r="AI93" s="163">
        <v>0</v>
      </c>
      <c r="AJ93" s="163">
        <v>0</v>
      </c>
      <c r="AK93" s="163">
        <v>0</v>
      </c>
      <c r="AL93" s="163">
        <v>0</v>
      </c>
      <c r="AM93" s="112">
        <v>0</v>
      </c>
      <c r="AN93" s="112">
        <v>4207</v>
      </c>
      <c r="AO93" s="112">
        <v>0</v>
      </c>
      <c r="AP93" s="112">
        <v>0</v>
      </c>
      <c r="AQ93" s="112">
        <v>0</v>
      </c>
      <c r="AR93" s="112">
        <v>0</v>
      </c>
      <c r="AS93" s="112">
        <v>14595693.26</v>
      </c>
      <c r="AT93" s="112">
        <v>42575</v>
      </c>
      <c r="AU93" s="112">
        <v>0</v>
      </c>
      <c r="AV93" s="112">
        <v>0</v>
      </c>
      <c r="AW93" s="112">
        <v>0</v>
      </c>
      <c r="AX93" s="112">
        <v>2484885</v>
      </c>
      <c r="AY93" s="112">
        <v>1617260</v>
      </c>
      <c r="AZ93" s="112">
        <v>0</v>
      </c>
      <c r="BA93" s="112">
        <v>0</v>
      </c>
      <c r="BB93" s="112">
        <v>0</v>
      </c>
      <c r="BC93" s="112">
        <v>0</v>
      </c>
      <c r="BD93" s="112">
        <v>0</v>
      </c>
      <c r="BE93" s="112">
        <v>0</v>
      </c>
      <c r="BF93" s="112">
        <v>62902.18</v>
      </c>
      <c r="BG93" s="112">
        <v>0</v>
      </c>
      <c r="BH93" s="112">
        <v>0</v>
      </c>
      <c r="BI93" s="112">
        <v>0</v>
      </c>
      <c r="BJ93" s="112">
        <v>0</v>
      </c>
      <c r="BK93" s="112">
        <v>0</v>
      </c>
      <c r="BL93" s="112">
        <v>0</v>
      </c>
      <c r="BM93" s="112">
        <v>0</v>
      </c>
      <c r="BN93" s="112">
        <v>0</v>
      </c>
      <c r="BO93" s="112">
        <v>1177040.93</v>
      </c>
      <c r="BP93" s="112">
        <v>0</v>
      </c>
      <c r="BQ93" s="112">
        <v>0</v>
      </c>
      <c r="BR93" s="112">
        <v>0</v>
      </c>
      <c r="BS93" s="112">
        <v>0</v>
      </c>
      <c r="BT93" s="112">
        <v>0</v>
      </c>
      <c r="BU93" s="112">
        <v>0</v>
      </c>
      <c r="BV93" s="112">
        <v>31583172</v>
      </c>
      <c r="BW93" s="112">
        <v>0</v>
      </c>
      <c r="BX93" s="112">
        <v>0</v>
      </c>
      <c r="BY93" s="213">
        <v>193964</v>
      </c>
      <c r="BZ93" s="112">
        <v>0</v>
      </c>
      <c r="CA93" s="112">
        <v>0</v>
      </c>
      <c r="CB93" s="112">
        <v>0</v>
      </c>
      <c r="CC93" s="112">
        <v>0</v>
      </c>
      <c r="CD93" s="112">
        <v>0</v>
      </c>
      <c r="CE93" s="97"/>
      <c r="CF93" s="97"/>
      <c r="CG93" s="24"/>
      <c r="CH93" s="24"/>
      <c r="CI93" s="24"/>
    </row>
    <row r="94" spans="1:87" x14ac:dyDescent="0.2">
      <c r="A94" s="3"/>
      <c r="B94" s="10">
        <v>86</v>
      </c>
      <c r="C94" s="19"/>
      <c r="D94" s="19"/>
      <c r="N94" s="90"/>
      <c r="P94" s="111">
        <v>92</v>
      </c>
      <c r="Q94" s="111">
        <v>0</v>
      </c>
      <c r="R94" s="163">
        <v>0</v>
      </c>
      <c r="S94" s="163">
        <v>0</v>
      </c>
      <c r="T94" s="163">
        <v>0</v>
      </c>
      <c r="U94" s="163">
        <v>0</v>
      </c>
      <c r="V94" s="163">
        <v>0</v>
      </c>
      <c r="W94" s="163">
        <v>0</v>
      </c>
      <c r="X94" s="163">
        <v>0</v>
      </c>
      <c r="Y94" s="207">
        <v>0</v>
      </c>
      <c r="Z94" s="163">
        <v>0</v>
      </c>
      <c r="AA94" s="163">
        <v>0</v>
      </c>
      <c r="AB94" s="163">
        <v>0</v>
      </c>
      <c r="AC94" s="163">
        <v>0</v>
      </c>
      <c r="AD94" s="163">
        <v>0</v>
      </c>
      <c r="AE94" s="163">
        <v>0</v>
      </c>
      <c r="AF94" s="163">
        <v>0</v>
      </c>
      <c r="AG94" s="163">
        <v>0</v>
      </c>
      <c r="AH94" s="163">
        <v>0</v>
      </c>
      <c r="AI94" s="163">
        <v>0</v>
      </c>
      <c r="AJ94" s="163">
        <v>0</v>
      </c>
      <c r="AK94" s="163">
        <v>0</v>
      </c>
      <c r="AL94" s="163">
        <v>0</v>
      </c>
      <c r="AM94" s="112">
        <v>0</v>
      </c>
      <c r="AN94" s="112">
        <v>0</v>
      </c>
      <c r="AO94" s="112">
        <v>0</v>
      </c>
      <c r="AP94" s="112">
        <v>0</v>
      </c>
      <c r="AQ94" s="112">
        <v>0</v>
      </c>
      <c r="AR94" s="112">
        <v>0</v>
      </c>
      <c r="AS94" s="112">
        <v>0</v>
      </c>
      <c r="AT94" s="112">
        <v>0</v>
      </c>
      <c r="AU94" s="112">
        <v>0</v>
      </c>
      <c r="AV94" s="112">
        <v>0</v>
      </c>
      <c r="AW94" s="112">
        <v>0</v>
      </c>
      <c r="AX94" s="112">
        <v>0</v>
      </c>
      <c r="AY94" s="112">
        <v>0</v>
      </c>
      <c r="AZ94" s="112">
        <v>0</v>
      </c>
      <c r="BA94" s="112">
        <v>0</v>
      </c>
      <c r="BB94" s="112">
        <v>0</v>
      </c>
      <c r="BC94" s="112">
        <v>0</v>
      </c>
      <c r="BD94" s="112">
        <v>0</v>
      </c>
      <c r="BE94" s="112">
        <v>0</v>
      </c>
      <c r="BF94" s="112">
        <v>0</v>
      </c>
      <c r="BG94" s="112">
        <v>0</v>
      </c>
      <c r="BH94" s="112">
        <v>0</v>
      </c>
      <c r="BI94" s="112">
        <v>0</v>
      </c>
      <c r="BJ94" s="112">
        <v>0</v>
      </c>
      <c r="BK94" s="112">
        <v>0</v>
      </c>
      <c r="BL94" s="112">
        <v>0</v>
      </c>
      <c r="BM94" s="112">
        <v>0</v>
      </c>
      <c r="BN94" s="112">
        <v>0</v>
      </c>
      <c r="BO94" s="112">
        <v>0</v>
      </c>
      <c r="BP94" s="112">
        <v>0</v>
      </c>
      <c r="BQ94" s="112">
        <v>0</v>
      </c>
      <c r="BR94" s="112">
        <v>0</v>
      </c>
      <c r="BS94" s="112">
        <v>0</v>
      </c>
      <c r="BT94" s="112">
        <v>0</v>
      </c>
      <c r="BU94" s="112">
        <v>0</v>
      </c>
      <c r="BV94" s="112">
        <v>0</v>
      </c>
      <c r="BW94" s="112">
        <v>0</v>
      </c>
      <c r="BX94" s="112">
        <v>0</v>
      </c>
      <c r="BY94" s="213"/>
      <c r="BZ94" s="112">
        <v>0</v>
      </c>
      <c r="CA94" s="112">
        <v>0</v>
      </c>
      <c r="CB94" s="112">
        <v>0</v>
      </c>
      <c r="CC94" s="112">
        <v>0</v>
      </c>
      <c r="CD94" s="112">
        <v>0</v>
      </c>
    </row>
    <row r="95" spans="1:87" ht="13.5" thickBot="1" x14ac:dyDescent="0.25">
      <c r="A95" s="3"/>
      <c r="B95" s="10">
        <v>87</v>
      </c>
      <c r="C95" s="22" t="s">
        <v>88</v>
      </c>
      <c r="D95" s="22"/>
      <c r="N95" s="90"/>
      <c r="P95" s="111">
        <v>93</v>
      </c>
      <c r="Q95" s="111">
        <v>0</v>
      </c>
      <c r="R95" s="163">
        <v>0</v>
      </c>
      <c r="S95" s="163">
        <v>0</v>
      </c>
      <c r="T95" s="163">
        <v>0</v>
      </c>
      <c r="U95" s="163">
        <v>0</v>
      </c>
      <c r="V95" s="163">
        <v>0</v>
      </c>
      <c r="W95" s="163">
        <v>0</v>
      </c>
      <c r="X95" s="163">
        <v>0</v>
      </c>
      <c r="Y95" s="207">
        <v>0</v>
      </c>
      <c r="Z95" s="163">
        <v>0</v>
      </c>
      <c r="AA95" s="163">
        <v>0</v>
      </c>
      <c r="AB95" s="163">
        <v>0</v>
      </c>
      <c r="AC95" s="163">
        <v>0</v>
      </c>
      <c r="AD95" s="163">
        <v>0</v>
      </c>
      <c r="AE95" s="163">
        <v>0</v>
      </c>
      <c r="AF95" s="163">
        <v>0</v>
      </c>
      <c r="AG95" s="163">
        <v>0</v>
      </c>
      <c r="AH95" s="163">
        <v>0</v>
      </c>
      <c r="AI95" s="163">
        <v>0</v>
      </c>
      <c r="AJ95" s="163">
        <v>0</v>
      </c>
      <c r="AK95" s="163">
        <v>0</v>
      </c>
      <c r="AL95" s="163">
        <v>0</v>
      </c>
      <c r="AM95" s="112">
        <v>0</v>
      </c>
      <c r="AN95" s="112">
        <v>0</v>
      </c>
      <c r="AO95" s="112">
        <v>0</v>
      </c>
      <c r="AP95" s="112">
        <v>0</v>
      </c>
      <c r="AQ95" s="112">
        <v>0</v>
      </c>
      <c r="AR95" s="112">
        <v>0</v>
      </c>
      <c r="AS95" s="112">
        <v>0</v>
      </c>
      <c r="AT95" s="112">
        <v>0</v>
      </c>
      <c r="AU95" s="112">
        <v>0</v>
      </c>
      <c r="AV95" s="112">
        <v>0</v>
      </c>
      <c r="AW95" s="112">
        <v>0</v>
      </c>
      <c r="AX95" s="112">
        <v>0</v>
      </c>
      <c r="AY95" s="112">
        <v>0</v>
      </c>
      <c r="AZ95" s="112">
        <v>0</v>
      </c>
      <c r="BA95" s="112">
        <v>0</v>
      </c>
      <c r="BB95" s="112">
        <v>0</v>
      </c>
      <c r="BC95" s="112">
        <v>0</v>
      </c>
      <c r="BD95" s="112">
        <v>0</v>
      </c>
      <c r="BE95" s="112">
        <v>0</v>
      </c>
      <c r="BF95" s="112">
        <v>0</v>
      </c>
      <c r="BG95" s="112">
        <v>0</v>
      </c>
      <c r="BH95" s="112">
        <v>0</v>
      </c>
      <c r="BI95" s="112">
        <v>0</v>
      </c>
      <c r="BJ95" s="112">
        <v>0</v>
      </c>
      <c r="BK95" s="112">
        <v>0</v>
      </c>
      <c r="BL95" s="112">
        <v>0</v>
      </c>
      <c r="BM95" s="112">
        <v>0</v>
      </c>
      <c r="BN95" s="112">
        <v>0</v>
      </c>
      <c r="BO95" s="112">
        <v>0</v>
      </c>
      <c r="BP95" s="112">
        <v>0</v>
      </c>
      <c r="BQ95" s="112">
        <v>0</v>
      </c>
      <c r="BR95" s="112">
        <v>0</v>
      </c>
      <c r="BS95" s="112">
        <v>0</v>
      </c>
      <c r="BT95" s="112">
        <v>0</v>
      </c>
      <c r="BU95" s="112">
        <v>0</v>
      </c>
      <c r="BV95" s="112">
        <v>0</v>
      </c>
      <c r="BW95" s="112">
        <v>0</v>
      </c>
      <c r="BX95" s="112">
        <v>0</v>
      </c>
      <c r="BY95" s="213"/>
      <c r="BZ95" s="112">
        <v>0</v>
      </c>
      <c r="CA95" s="112">
        <v>0</v>
      </c>
      <c r="CB95" s="112">
        <v>0</v>
      </c>
      <c r="CC95" s="112">
        <v>0</v>
      </c>
      <c r="CD95" s="112">
        <v>0</v>
      </c>
    </row>
    <row r="96" spans="1:87" ht="13.5" thickBot="1" x14ac:dyDescent="0.25">
      <c r="A96" s="3"/>
      <c r="B96" s="10">
        <v>88</v>
      </c>
      <c r="C96" s="19"/>
      <c r="D96" s="19"/>
      <c r="E96" s="3" t="s">
        <v>89</v>
      </c>
      <c r="F96" s="101"/>
      <c r="G96" s="101">
        <f>HLOOKUP($E$3,$Q$3:$CF$269,P96,FALSE)</f>
        <v>11724</v>
      </c>
      <c r="H96" s="170">
        <f>'Model Inputs'!H13</f>
        <v>11721</v>
      </c>
      <c r="I96" s="171">
        <f>'Model Inputs'!I13</f>
        <v>11741</v>
      </c>
      <c r="J96" s="171">
        <f>'Model Inputs'!J13</f>
        <v>12119</v>
      </c>
      <c r="K96" s="171">
        <f>'Model Inputs'!K13</f>
        <v>12144</v>
      </c>
      <c r="L96" s="171">
        <f>'Model Inputs'!L13</f>
        <v>12171</v>
      </c>
      <c r="M96" s="171">
        <f>'Model Inputs'!M13</f>
        <v>12201</v>
      </c>
      <c r="N96" s="171">
        <f>'Model Inputs'!N13</f>
        <v>12233</v>
      </c>
      <c r="O96" s="101">
        <v>3</v>
      </c>
      <c r="P96" s="111">
        <v>94</v>
      </c>
      <c r="Q96" s="111">
        <v>0</v>
      </c>
      <c r="R96" s="163">
        <v>982023</v>
      </c>
      <c r="S96" s="163">
        <v>11724</v>
      </c>
      <c r="T96" s="163">
        <v>1637</v>
      </c>
      <c r="U96" s="163">
        <v>36585</v>
      </c>
      <c r="V96" s="163">
        <v>39623</v>
      </c>
      <c r="W96" s="163">
        <v>67122</v>
      </c>
      <c r="X96" s="163">
        <v>29057</v>
      </c>
      <c r="Y96" s="207">
        <v>6916</v>
      </c>
      <c r="Z96" s="163">
        <v>1241</v>
      </c>
      <c r="AA96" s="163">
        <v>17172</v>
      </c>
      <c r="AB96" s="163">
        <v>2242</v>
      </c>
      <c r="AC96" s="163">
        <v>12345</v>
      </c>
      <c r="AD96" s="163">
        <v>64726</v>
      </c>
      <c r="AE96" s="163">
        <v>41143</v>
      </c>
      <c r="AF96" s="163">
        <v>88422</v>
      </c>
      <c r="AG96" s="163">
        <v>18952</v>
      </c>
      <c r="AH96" s="163">
        <v>3288</v>
      </c>
      <c r="AI96" s="163">
        <v>29756</v>
      </c>
      <c r="AJ96" s="163">
        <v>21108</v>
      </c>
      <c r="AK96" s="163">
        <v>3748</v>
      </c>
      <c r="AL96" s="163">
        <v>47427</v>
      </c>
      <c r="AM96" s="112">
        <v>11354</v>
      </c>
      <c r="AN96" s="112">
        <v>55239</v>
      </c>
      <c r="AO96" s="112">
        <v>22195</v>
      </c>
      <c r="AP96" s="112">
        <v>2697</v>
      </c>
      <c r="AQ96" s="112">
        <v>1254</v>
      </c>
      <c r="AR96" s="112">
        <v>5534</v>
      </c>
      <c r="AS96" s="112">
        <v>1320134</v>
      </c>
      <c r="AT96" s="112">
        <v>331777</v>
      </c>
      <c r="AU96" s="112">
        <v>17228</v>
      </c>
      <c r="AV96" s="112">
        <v>5581</v>
      </c>
      <c r="AW96" s="112">
        <v>27582</v>
      </c>
      <c r="AX96" s="112">
        <v>95758</v>
      </c>
      <c r="AY96" s="112">
        <v>10349</v>
      </c>
      <c r="AZ96" s="112">
        <v>13491</v>
      </c>
      <c r="BA96" s="112">
        <v>157188</v>
      </c>
      <c r="BB96" s="112">
        <v>7267</v>
      </c>
      <c r="BC96" s="112">
        <v>37895</v>
      </c>
      <c r="BD96" s="112">
        <v>35712</v>
      </c>
      <c r="BE96" s="112">
        <v>54919</v>
      </c>
      <c r="BF96" s="112">
        <v>9377</v>
      </c>
      <c r="BG96" s="112">
        <v>24117</v>
      </c>
      <c r="BH96" s="112">
        <v>5980</v>
      </c>
      <c r="BI96" s="112">
        <v>70492</v>
      </c>
      <c r="BJ96" s="112">
        <v>12365</v>
      </c>
      <c r="BK96" s="112">
        <v>13830</v>
      </c>
      <c r="BL96" s="112">
        <v>57584</v>
      </c>
      <c r="BM96" s="112">
        <v>11109</v>
      </c>
      <c r="BN96" s="112">
        <v>37349</v>
      </c>
      <c r="BO96" s="112">
        <v>33579</v>
      </c>
      <c r="BP96" s="112">
        <v>4300</v>
      </c>
      <c r="BQ96" s="112">
        <v>5893</v>
      </c>
      <c r="BR96" s="112">
        <v>2842</v>
      </c>
      <c r="BS96" s="112">
        <v>17519</v>
      </c>
      <c r="BT96" s="112">
        <v>50844</v>
      </c>
      <c r="BU96" s="112">
        <v>7201</v>
      </c>
      <c r="BV96" s="112">
        <v>767946</v>
      </c>
      <c r="BW96" s="112">
        <v>120457</v>
      </c>
      <c r="BX96" s="112">
        <v>13592</v>
      </c>
      <c r="BY96" s="213">
        <v>57042</v>
      </c>
      <c r="BZ96" s="112">
        <v>23048</v>
      </c>
      <c r="CA96" s="112">
        <v>3770</v>
      </c>
      <c r="CB96" s="112">
        <v>3877</v>
      </c>
      <c r="CC96" s="112">
        <v>23373</v>
      </c>
      <c r="CD96" s="112">
        <v>42498</v>
      </c>
      <c r="CE96" s="97"/>
      <c r="CF96" s="97"/>
      <c r="CG96" s="24"/>
      <c r="CH96" s="24"/>
      <c r="CI96" s="24"/>
    </row>
    <row r="97" spans="1:87" ht="13.5" thickBot="1" x14ac:dyDescent="0.25">
      <c r="A97" s="3"/>
      <c r="B97" s="10">
        <v>89</v>
      </c>
      <c r="C97" s="19"/>
      <c r="D97" s="19"/>
      <c r="E97" s="3" t="s">
        <v>90</v>
      </c>
      <c r="F97" s="101"/>
      <c r="G97" s="101">
        <f>HLOOKUP($E$3,$Q$3:$CF$269,P97,FALSE)</f>
        <v>202481240.72000003</v>
      </c>
      <c r="H97" s="170">
        <f>'Model Inputs'!H14</f>
        <v>223988678.07520866</v>
      </c>
      <c r="I97" s="171">
        <f>'Model Inputs'!I14</f>
        <v>220215962.93775937</v>
      </c>
      <c r="J97" s="171">
        <f>'Model Inputs'!J14</f>
        <v>227437703.8047989</v>
      </c>
      <c r="K97" s="171">
        <f>'Model Inputs'!K14</f>
        <v>227437703.8047989</v>
      </c>
      <c r="L97" s="171">
        <f>'Model Inputs'!L14</f>
        <v>227437703.8047989</v>
      </c>
      <c r="M97" s="171">
        <f>'Model Inputs'!M14</f>
        <v>227437703.8047989</v>
      </c>
      <c r="N97" s="171">
        <f>'Model Inputs'!N14</f>
        <v>227437703.8047989</v>
      </c>
      <c r="O97" s="101">
        <v>4</v>
      </c>
      <c r="P97" s="111">
        <v>95</v>
      </c>
      <c r="Q97" s="111">
        <v>0</v>
      </c>
      <c r="R97" s="163">
        <v>24226360755</v>
      </c>
      <c r="S97" s="163">
        <v>202481240.72000003</v>
      </c>
      <c r="T97" s="163">
        <v>29155291.82</v>
      </c>
      <c r="U97" s="163">
        <v>970536909</v>
      </c>
      <c r="V97" s="163">
        <v>933023699.69000006</v>
      </c>
      <c r="W97" s="163">
        <v>1544296648</v>
      </c>
      <c r="X97" s="163">
        <v>449467120.70000005</v>
      </c>
      <c r="Y97" s="207">
        <v>136491826.69999999</v>
      </c>
      <c r="Z97" s="163">
        <v>24275428</v>
      </c>
      <c r="AA97" s="163">
        <v>289670361.49000001</v>
      </c>
      <c r="AB97" s="163">
        <v>27528706</v>
      </c>
      <c r="AC97" s="163">
        <v>218050999</v>
      </c>
      <c r="AD97" s="163">
        <v>1632222561.6700001</v>
      </c>
      <c r="AE97" s="163">
        <v>878822638.74000013</v>
      </c>
      <c r="AF97" s="163">
        <v>2357005920.04</v>
      </c>
      <c r="AG97" s="163">
        <v>475598345.38999999</v>
      </c>
      <c r="AH97" s="163">
        <v>54029013.310000002</v>
      </c>
      <c r="AI97" s="163">
        <v>486056497.75</v>
      </c>
      <c r="AJ97" s="163">
        <v>589356772.60000002</v>
      </c>
      <c r="AK97" s="163">
        <v>71814133.549999997</v>
      </c>
      <c r="AL97" s="163">
        <v>838657079.18999994</v>
      </c>
      <c r="AM97" s="112">
        <v>171849084.98000002</v>
      </c>
      <c r="AN97" s="112">
        <v>1589990377.8799999</v>
      </c>
      <c r="AO97" s="112">
        <v>478905081</v>
      </c>
      <c r="AP97" s="112">
        <v>76802531</v>
      </c>
      <c r="AQ97" s="112">
        <v>8844181</v>
      </c>
      <c r="AR97" s="112">
        <v>138089158.22999999</v>
      </c>
      <c r="AS97" s="112">
        <v>33644689155.620003</v>
      </c>
      <c r="AT97" s="112">
        <v>7167732847.9300003</v>
      </c>
      <c r="AU97" s="112">
        <v>241133567.51999998</v>
      </c>
      <c r="AV97" s="112">
        <v>93475495</v>
      </c>
      <c r="AW97" s="112">
        <v>684577454.99000001</v>
      </c>
      <c r="AX97" s="112">
        <v>1710613898.3195999</v>
      </c>
      <c r="AY97" s="112">
        <v>234672333.33000001</v>
      </c>
      <c r="AZ97" s="112">
        <v>277468488.36000001</v>
      </c>
      <c r="BA97" s="112">
        <v>3044210532.4000001</v>
      </c>
      <c r="BB97" s="112">
        <v>181367705.70999998</v>
      </c>
      <c r="BC97" s="112">
        <v>852977631</v>
      </c>
      <c r="BD97" s="112">
        <v>588204045</v>
      </c>
      <c r="BE97" s="112">
        <v>1158320478.3299999</v>
      </c>
      <c r="BF97" s="112">
        <v>195849659.70000002</v>
      </c>
      <c r="BG97" s="112">
        <v>480190167.87</v>
      </c>
      <c r="BH97" s="112">
        <v>115262629</v>
      </c>
      <c r="BI97" s="112">
        <v>1535329501.6400001</v>
      </c>
      <c r="BJ97" s="112">
        <v>246122190.97999999</v>
      </c>
      <c r="BK97" s="112">
        <v>299586449</v>
      </c>
      <c r="BL97" s="112">
        <v>1030453834</v>
      </c>
      <c r="BM97" s="112">
        <v>175821399.01999998</v>
      </c>
      <c r="BN97" s="112">
        <v>752870945</v>
      </c>
      <c r="BO97" s="112">
        <v>619022917.96000004</v>
      </c>
      <c r="BP97" s="112">
        <v>83879169</v>
      </c>
      <c r="BQ97" s="112">
        <v>97482636</v>
      </c>
      <c r="BR97" s="112">
        <v>73870972.099999994</v>
      </c>
      <c r="BS97" s="112">
        <v>273444573.47000003</v>
      </c>
      <c r="BT97" s="112">
        <v>878540448</v>
      </c>
      <c r="BU97" s="112">
        <v>181827516.44400001</v>
      </c>
      <c r="BV97" s="112">
        <v>23766238909.93755</v>
      </c>
      <c r="BW97" s="112">
        <v>2483896484</v>
      </c>
      <c r="BX97" s="112">
        <v>123771289.62</v>
      </c>
      <c r="BY97" s="213">
        <v>1394725460</v>
      </c>
      <c r="BZ97" s="112">
        <v>350635830</v>
      </c>
      <c r="CA97" s="112">
        <v>100053641</v>
      </c>
      <c r="CB97" s="112">
        <v>138754314</v>
      </c>
      <c r="CC97" s="112">
        <v>415075636.78999996</v>
      </c>
      <c r="CD97" s="112">
        <v>816810815</v>
      </c>
      <c r="CE97" s="97"/>
      <c r="CF97" s="97"/>
      <c r="CG97" s="24"/>
      <c r="CH97" s="24"/>
      <c r="CI97" s="24"/>
    </row>
    <row r="98" spans="1:87" ht="13.5" thickBot="1" x14ac:dyDescent="0.25">
      <c r="A98" s="3"/>
      <c r="B98" s="10">
        <v>90</v>
      </c>
      <c r="E98" s="3" t="s">
        <v>91</v>
      </c>
      <c r="F98" s="101"/>
      <c r="G98" s="101">
        <f>HLOOKUP($E$3,$Q$3:$CF$269,P98,FALSE)</f>
        <v>41832</v>
      </c>
      <c r="H98" s="170">
        <f>'Model Inputs'!H15</f>
        <v>44182</v>
      </c>
      <c r="I98" s="171">
        <f>'Model Inputs'!I15</f>
        <v>44182</v>
      </c>
      <c r="J98" s="171">
        <f>'Model Inputs'!J15</f>
        <v>44182</v>
      </c>
      <c r="K98" s="171">
        <f>'Model Inputs'!K15</f>
        <v>44182</v>
      </c>
      <c r="L98" s="171">
        <f>'Model Inputs'!L15</f>
        <v>44182</v>
      </c>
      <c r="M98" s="171">
        <f>'Model Inputs'!M15</f>
        <v>44182</v>
      </c>
      <c r="N98" s="171">
        <f>'Model Inputs'!N15</f>
        <v>44182</v>
      </c>
      <c r="O98" s="101">
        <v>5</v>
      </c>
      <c r="P98" s="111">
        <v>96</v>
      </c>
      <c r="Q98" s="111">
        <v>0</v>
      </c>
      <c r="R98" s="163">
        <v>4721254</v>
      </c>
      <c r="S98" s="163">
        <v>41832</v>
      </c>
      <c r="T98" s="163">
        <v>8634</v>
      </c>
      <c r="U98" s="163">
        <v>154393</v>
      </c>
      <c r="V98" s="163">
        <v>172881</v>
      </c>
      <c r="W98" s="163">
        <v>321211</v>
      </c>
      <c r="X98" s="163">
        <v>88875</v>
      </c>
      <c r="Y98" s="207">
        <v>24770</v>
      </c>
      <c r="Z98" s="163">
        <v>6489</v>
      </c>
      <c r="AA98" s="163">
        <v>51563</v>
      </c>
      <c r="AB98" s="163">
        <v>6517</v>
      </c>
      <c r="AC98" s="163">
        <v>57221</v>
      </c>
      <c r="AD98" s="163">
        <v>305718</v>
      </c>
      <c r="AE98" s="163">
        <v>173916</v>
      </c>
      <c r="AF98" s="163">
        <v>464200</v>
      </c>
      <c r="AG98" s="163">
        <v>81295</v>
      </c>
      <c r="AH98" s="163">
        <v>11586</v>
      </c>
      <c r="AI98" s="163">
        <v>109252</v>
      </c>
      <c r="AJ98" s="163">
        <v>104450</v>
      </c>
      <c r="AK98" s="163">
        <v>15025</v>
      </c>
      <c r="AL98" s="163">
        <v>163611</v>
      </c>
      <c r="AM98" s="112">
        <v>50033</v>
      </c>
      <c r="AN98" s="112">
        <v>277330</v>
      </c>
      <c r="AO98" s="112">
        <v>95399</v>
      </c>
      <c r="AP98" s="112">
        <v>15428</v>
      </c>
      <c r="AQ98" s="112">
        <v>5590</v>
      </c>
      <c r="AR98" s="112">
        <v>27794</v>
      </c>
      <c r="AS98" s="112">
        <v>5361992</v>
      </c>
      <c r="AT98" s="112">
        <v>1360318</v>
      </c>
      <c r="AU98" s="112">
        <v>51036</v>
      </c>
      <c r="AV98" s="112">
        <v>18576</v>
      </c>
      <c r="AW98" s="112">
        <v>117931</v>
      </c>
      <c r="AX98" s="112">
        <v>325691</v>
      </c>
      <c r="AY98" s="112">
        <v>40516</v>
      </c>
      <c r="AZ98" s="112">
        <v>50947</v>
      </c>
      <c r="BA98" s="112">
        <v>633604</v>
      </c>
      <c r="BB98" s="112">
        <v>33691</v>
      </c>
      <c r="BC98" s="112">
        <v>162865</v>
      </c>
      <c r="BD98" s="112">
        <v>132749</v>
      </c>
      <c r="BE98" s="112">
        <v>234890</v>
      </c>
      <c r="BF98" s="112">
        <v>39670</v>
      </c>
      <c r="BG98" s="112">
        <v>93113</v>
      </c>
      <c r="BH98" s="112">
        <v>23708</v>
      </c>
      <c r="BI98" s="112">
        <v>312509</v>
      </c>
      <c r="BJ98" s="112">
        <v>46147</v>
      </c>
      <c r="BK98" s="112">
        <v>53469</v>
      </c>
      <c r="BL98" s="112">
        <v>208627</v>
      </c>
      <c r="BM98" s="112">
        <v>34903</v>
      </c>
      <c r="BN98" s="112">
        <v>126759</v>
      </c>
      <c r="BO98" s="112">
        <v>125683</v>
      </c>
      <c r="BP98" s="112">
        <v>13888</v>
      </c>
      <c r="BQ98" s="112">
        <v>23593</v>
      </c>
      <c r="BR98" s="112">
        <v>19015</v>
      </c>
      <c r="BS98" s="112">
        <v>54276</v>
      </c>
      <c r="BT98" s="112">
        <v>154390</v>
      </c>
      <c r="BU98" s="112">
        <v>35939</v>
      </c>
      <c r="BV98" s="112">
        <v>4246688</v>
      </c>
      <c r="BW98" s="112">
        <v>450688</v>
      </c>
      <c r="BX98" s="112">
        <v>26920</v>
      </c>
      <c r="BY98" s="213">
        <v>270341</v>
      </c>
      <c r="BZ98" s="112">
        <v>73021</v>
      </c>
      <c r="CA98" s="112">
        <v>16381</v>
      </c>
      <c r="CB98" s="112">
        <v>27235</v>
      </c>
      <c r="CC98" s="112">
        <v>74293</v>
      </c>
      <c r="CD98" s="112">
        <v>175818</v>
      </c>
      <c r="CE98" s="97"/>
      <c r="CF98" s="97"/>
      <c r="CG98" s="24"/>
      <c r="CH98" s="24"/>
      <c r="CI98" s="24"/>
    </row>
    <row r="99" spans="1:87" ht="13.5" thickBot="1" x14ac:dyDescent="0.25">
      <c r="A99" s="3"/>
      <c r="B99" s="10">
        <v>91</v>
      </c>
      <c r="E99" s="12" t="s">
        <v>92</v>
      </c>
      <c r="F99" s="101"/>
      <c r="G99" s="101">
        <f>HLOOKUP($E$3,$Q$3:$CF$269,P99,FALSE)</f>
        <v>1850</v>
      </c>
      <c r="H99" s="170">
        <f>'Model Inputs'!H16</f>
        <v>1849</v>
      </c>
      <c r="I99" s="171">
        <f>'Model Inputs'!I16</f>
        <v>1849</v>
      </c>
      <c r="J99" s="171">
        <f>'Model Inputs'!J16</f>
        <v>1861</v>
      </c>
      <c r="K99" s="171">
        <f>'Model Inputs'!K16</f>
        <v>1861</v>
      </c>
      <c r="L99" s="171">
        <f>'Model Inputs'!L16</f>
        <v>1861</v>
      </c>
      <c r="M99" s="171">
        <f>'Model Inputs'!M16</f>
        <v>1861</v>
      </c>
      <c r="N99" s="171">
        <f>'Model Inputs'!N16</f>
        <v>1861</v>
      </c>
      <c r="O99" s="101">
        <v>6</v>
      </c>
      <c r="P99" s="111">
        <v>97</v>
      </c>
      <c r="Q99" s="111">
        <v>0</v>
      </c>
      <c r="R99" s="163">
        <v>19779</v>
      </c>
      <c r="S99" s="163">
        <v>1850</v>
      </c>
      <c r="T99" s="163">
        <v>92</v>
      </c>
      <c r="U99" s="163">
        <v>775</v>
      </c>
      <c r="V99" s="163">
        <v>507</v>
      </c>
      <c r="W99" s="163">
        <v>1534</v>
      </c>
      <c r="X99" s="163">
        <v>1027</v>
      </c>
      <c r="Y99" s="207">
        <v>156</v>
      </c>
      <c r="Z99" s="163">
        <v>30</v>
      </c>
      <c r="AA99" s="163">
        <v>347</v>
      </c>
      <c r="AB99" s="163">
        <v>36</v>
      </c>
      <c r="AC99" s="163">
        <v>157</v>
      </c>
      <c r="AD99" s="163">
        <v>1487</v>
      </c>
      <c r="AE99" s="163">
        <v>988</v>
      </c>
      <c r="AF99" s="163">
        <v>4777</v>
      </c>
      <c r="AG99" s="163">
        <v>347</v>
      </c>
      <c r="AH99" s="163">
        <v>141</v>
      </c>
      <c r="AI99" s="163">
        <v>455</v>
      </c>
      <c r="AJ99" s="163">
        <v>262</v>
      </c>
      <c r="AK99" s="163">
        <v>81</v>
      </c>
      <c r="AL99" s="163">
        <v>1005</v>
      </c>
      <c r="AM99" s="112">
        <v>677</v>
      </c>
      <c r="AN99" s="112">
        <v>1143</v>
      </c>
      <c r="AO99" s="112">
        <v>1645</v>
      </c>
      <c r="AP99" s="112">
        <v>87</v>
      </c>
      <c r="AQ99" s="112">
        <v>21</v>
      </c>
      <c r="AR99" s="112">
        <v>69</v>
      </c>
      <c r="AS99" s="112">
        <v>123119</v>
      </c>
      <c r="AT99" s="112">
        <v>5712</v>
      </c>
      <c r="AU99" s="112">
        <v>862</v>
      </c>
      <c r="AV99" s="112">
        <v>98</v>
      </c>
      <c r="AW99" s="112">
        <v>334</v>
      </c>
      <c r="AX99" s="112">
        <v>1968</v>
      </c>
      <c r="AY99" s="112">
        <v>219</v>
      </c>
      <c r="AZ99" s="112">
        <v>358</v>
      </c>
      <c r="BA99" s="112">
        <v>2884</v>
      </c>
      <c r="BB99" s="112">
        <v>130</v>
      </c>
      <c r="BC99" s="112">
        <v>2615</v>
      </c>
      <c r="BD99" s="112">
        <v>855</v>
      </c>
      <c r="BE99" s="112">
        <v>2005</v>
      </c>
      <c r="BF99" s="112">
        <v>333</v>
      </c>
      <c r="BG99" s="112">
        <v>574</v>
      </c>
      <c r="BH99" s="112">
        <v>370</v>
      </c>
      <c r="BI99" s="112">
        <v>1912</v>
      </c>
      <c r="BJ99" s="112">
        <v>221</v>
      </c>
      <c r="BK99" s="112">
        <v>242</v>
      </c>
      <c r="BL99" s="112">
        <v>980</v>
      </c>
      <c r="BM99" s="112">
        <v>490</v>
      </c>
      <c r="BN99" s="112">
        <v>571</v>
      </c>
      <c r="BO99" s="112">
        <v>740</v>
      </c>
      <c r="BP99" s="112">
        <v>80</v>
      </c>
      <c r="BQ99" s="112">
        <v>107</v>
      </c>
      <c r="BR99" s="112">
        <v>711</v>
      </c>
      <c r="BS99" s="112">
        <v>248</v>
      </c>
      <c r="BT99" s="112">
        <v>1159</v>
      </c>
      <c r="BU99" s="112">
        <v>134</v>
      </c>
      <c r="BV99" s="112">
        <v>28763</v>
      </c>
      <c r="BW99" s="112">
        <v>2634</v>
      </c>
      <c r="BX99" s="112">
        <v>278</v>
      </c>
      <c r="BY99" s="213">
        <v>1646</v>
      </c>
      <c r="BZ99" s="112">
        <v>479</v>
      </c>
      <c r="CA99" s="112">
        <v>79</v>
      </c>
      <c r="CB99" s="112">
        <v>61</v>
      </c>
      <c r="CC99" s="112">
        <v>541</v>
      </c>
      <c r="CD99" s="112">
        <v>1104</v>
      </c>
      <c r="CE99" s="97"/>
      <c r="CF99" s="97"/>
      <c r="CG99" s="24"/>
      <c r="CH99" s="24"/>
      <c r="CI99" s="24"/>
    </row>
    <row r="100" spans="1:87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8"/>
      <c r="O100" s="101"/>
      <c r="P100" s="111">
        <v>98</v>
      </c>
      <c r="Q100" s="111">
        <v>0</v>
      </c>
      <c r="R100" s="163">
        <v>0</v>
      </c>
      <c r="S100" s="163">
        <v>0</v>
      </c>
      <c r="T100" s="163">
        <v>0</v>
      </c>
      <c r="U100" s="163">
        <v>0</v>
      </c>
      <c r="V100" s="163">
        <v>0</v>
      </c>
      <c r="W100" s="163">
        <v>0</v>
      </c>
      <c r="X100" s="163">
        <v>0</v>
      </c>
      <c r="Y100" s="207">
        <v>0</v>
      </c>
      <c r="Z100" s="163">
        <v>0</v>
      </c>
      <c r="AA100" s="163">
        <v>0</v>
      </c>
      <c r="AB100" s="163">
        <v>0</v>
      </c>
      <c r="AC100" s="163">
        <v>0</v>
      </c>
      <c r="AD100" s="163">
        <v>0</v>
      </c>
      <c r="AE100" s="163">
        <v>0</v>
      </c>
      <c r="AF100" s="163">
        <v>0</v>
      </c>
      <c r="AG100" s="163">
        <v>0</v>
      </c>
      <c r="AH100" s="163">
        <v>0</v>
      </c>
      <c r="AI100" s="163">
        <v>0</v>
      </c>
      <c r="AJ100" s="163">
        <v>0</v>
      </c>
      <c r="AK100" s="163">
        <v>0</v>
      </c>
      <c r="AL100" s="163">
        <v>0</v>
      </c>
      <c r="AM100" s="112">
        <v>0</v>
      </c>
      <c r="AN100" s="112">
        <v>0</v>
      </c>
      <c r="AO100" s="112">
        <v>0</v>
      </c>
      <c r="AP100" s="112">
        <v>0</v>
      </c>
      <c r="AQ100" s="112">
        <v>0</v>
      </c>
      <c r="AR100" s="112">
        <v>0</v>
      </c>
      <c r="AS100" s="112">
        <v>0</v>
      </c>
      <c r="AT100" s="112">
        <v>0</v>
      </c>
      <c r="AU100" s="112">
        <v>0</v>
      </c>
      <c r="AV100" s="112">
        <v>0</v>
      </c>
      <c r="AW100" s="112">
        <v>0</v>
      </c>
      <c r="AX100" s="112">
        <v>0</v>
      </c>
      <c r="AY100" s="112">
        <v>0</v>
      </c>
      <c r="AZ100" s="112">
        <v>0</v>
      </c>
      <c r="BA100" s="112">
        <v>0</v>
      </c>
      <c r="BB100" s="112">
        <v>0</v>
      </c>
      <c r="BC100" s="112">
        <v>0</v>
      </c>
      <c r="BD100" s="112">
        <v>0</v>
      </c>
      <c r="BE100" s="112">
        <v>0</v>
      </c>
      <c r="BF100" s="112">
        <v>0</v>
      </c>
      <c r="BG100" s="112">
        <v>0</v>
      </c>
      <c r="BH100" s="112">
        <v>0</v>
      </c>
      <c r="BI100" s="112">
        <v>0</v>
      </c>
      <c r="BJ100" s="112">
        <v>0</v>
      </c>
      <c r="BK100" s="112">
        <v>0</v>
      </c>
      <c r="BL100" s="112">
        <v>0</v>
      </c>
      <c r="BM100" s="112">
        <v>0</v>
      </c>
      <c r="BN100" s="112">
        <v>0</v>
      </c>
      <c r="BO100" s="112">
        <v>0</v>
      </c>
      <c r="BP100" s="112">
        <v>0</v>
      </c>
      <c r="BQ100" s="112">
        <v>0</v>
      </c>
      <c r="BR100" s="112">
        <v>0</v>
      </c>
      <c r="BS100" s="112">
        <v>0</v>
      </c>
      <c r="BT100" s="112">
        <v>0</v>
      </c>
      <c r="BU100" s="112">
        <v>0</v>
      </c>
      <c r="BV100" s="112">
        <v>0</v>
      </c>
      <c r="BW100" s="112">
        <v>0</v>
      </c>
      <c r="BX100" s="112">
        <v>0</v>
      </c>
      <c r="BY100" s="213"/>
      <c r="BZ100" s="112">
        <v>0</v>
      </c>
      <c r="CA100" s="112">
        <v>0</v>
      </c>
      <c r="CB100" s="112">
        <v>0</v>
      </c>
      <c r="CC100" s="112">
        <v>0</v>
      </c>
      <c r="CD100" s="112">
        <v>0</v>
      </c>
      <c r="CE100" s="97"/>
      <c r="CF100" s="97"/>
      <c r="CG100" s="8"/>
      <c r="CH100" s="8"/>
      <c r="CI100" s="8"/>
    </row>
    <row r="101" spans="1:87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8"/>
      <c r="O101" s="101"/>
      <c r="P101" s="111">
        <v>99</v>
      </c>
      <c r="Q101" s="111">
        <v>0</v>
      </c>
      <c r="R101" s="163">
        <v>0</v>
      </c>
      <c r="S101" s="163">
        <v>0</v>
      </c>
      <c r="T101" s="163">
        <v>0</v>
      </c>
      <c r="U101" s="163">
        <v>0</v>
      </c>
      <c r="V101" s="163">
        <v>0</v>
      </c>
      <c r="W101" s="163">
        <v>0</v>
      </c>
      <c r="X101" s="163">
        <v>0</v>
      </c>
      <c r="Y101" s="207">
        <v>0</v>
      </c>
      <c r="Z101" s="163">
        <v>0</v>
      </c>
      <c r="AA101" s="163">
        <v>0</v>
      </c>
      <c r="AB101" s="163">
        <v>0</v>
      </c>
      <c r="AC101" s="163">
        <v>0</v>
      </c>
      <c r="AD101" s="163">
        <v>0</v>
      </c>
      <c r="AE101" s="163">
        <v>0</v>
      </c>
      <c r="AF101" s="163">
        <v>0</v>
      </c>
      <c r="AG101" s="163">
        <v>0</v>
      </c>
      <c r="AH101" s="163">
        <v>0</v>
      </c>
      <c r="AI101" s="163">
        <v>0</v>
      </c>
      <c r="AJ101" s="163">
        <v>0</v>
      </c>
      <c r="AK101" s="163">
        <v>0</v>
      </c>
      <c r="AL101" s="163">
        <v>0</v>
      </c>
      <c r="AM101" s="112">
        <v>0</v>
      </c>
      <c r="AN101" s="112">
        <v>0</v>
      </c>
      <c r="AO101" s="112">
        <v>0</v>
      </c>
      <c r="AP101" s="112">
        <v>0</v>
      </c>
      <c r="AQ101" s="112">
        <v>0</v>
      </c>
      <c r="AR101" s="112">
        <v>0</v>
      </c>
      <c r="AS101" s="112">
        <v>0</v>
      </c>
      <c r="AT101" s="112">
        <v>0</v>
      </c>
      <c r="AU101" s="112">
        <v>0</v>
      </c>
      <c r="AV101" s="112">
        <v>0</v>
      </c>
      <c r="AW101" s="112">
        <v>0</v>
      </c>
      <c r="AX101" s="112">
        <v>0</v>
      </c>
      <c r="AY101" s="112">
        <v>0</v>
      </c>
      <c r="AZ101" s="112">
        <v>0</v>
      </c>
      <c r="BA101" s="112">
        <v>0</v>
      </c>
      <c r="BB101" s="112">
        <v>0</v>
      </c>
      <c r="BC101" s="112">
        <v>0</v>
      </c>
      <c r="BD101" s="112">
        <v>0</v>
      </c>
      <c r="BE101" s="112">
        <v>0</v>
      </c>
      <c r="BF101" s="112">
        <v>0</v>
      </c>
      <c r="BG101" s="112">
        <v>0</v>
      </c>
      <c r="BH101" s="112">
        <v>0</v>
      </c>
      <c r="BI101" s="112">
        <v>0</v>
      </c>
      <c r="BJ101" s="112">
        <v>0</v>
      </c>
      <c r="BK101" s="112">
        <v>0</v>
      </c>
      <c r="BL101" s="112">
        <v>0</v>
      </c>
      <c r="BM101" s="112">
        <v>0</v>
      </c>
      <c r="BN101" s="112">
        <v>0</v>
      </c>
      <c r="BO101" s="112">
        <v>0</v>
      </c>
      <c r="BP101" s="112">
        <v>0</v>
      </c>
      <c r="BQ101" s="112">
        <v>0</v>
      </c>
      <c r="BR101" s="112">
        <v>0</v>
      </c>
      <c r="BS101" s="112">
        <v>0</v>
      </c>
      <c r="BT101" s="112">
        <v>0</v>
      </c>
      <c r="BU101" s="112">
        <v>0</v>
      </c>
      <c r="BV101" s="112">
        <v>0</v>
      </c>
      <c r="BW101" s="112">
        <v>0</v>
      </c>
      <c r="BX101" s="112">
        <v>0</v>
      </c>
      <c r="BY101" s="213"/>
      <c r="BZ101" s="112">
        <v>0</v>
      </c>
      <c r="CA101" s="112">
        <v>0</v>
      </c>
      <c r="CB101" s="112">
        <v>0</v>
      </c>
      <c r="CC101" s="112">
        <v>0</v>
      </c>
      <c r="CD101" s="112">
        <v>0</v>
      </c>
      <c r="CE101" s="97"/>
      <c r="CF101" s="97"/>
      <c r="CG101" s="8"/>
      <c r="CH101" s="8"/>
      <c r="CI101" s="8"/>
    </row>
    <row r="102" spans="1:87" s="3" customFormat="1" ht="13.5" thickBot="1" x14ac:dyDescent="0.25">
      <c r="A102" s="224" t="s">
        <v>93</v>
      </c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38"/>
      <c r="N102" s="8"/>
      <c r="O102" s="101"/>
      <c r="P102" s="111">
        <v>100</v>
      </c>
      <c r="Q102" s="111">
        <v>0</v>
      </c>
      <c r="R102" s="163">
        <v>0</v>
      </c>
      <c r="S102" s="163">
        <v>0</v>
      </c>
      <c r="T102" s="163">
        <v>0</v>
      </c>
      <c r="U102" s="163">
        <v>0</v>
      </c>
      <c r="V102" s="163">
        <v>0</v>
      </c>
      <c r="W102" s="163">
        <v>0</v>
      </c>
      <c r="X102" s="163">
        <v>0</v>
      </c>
      <c r="Y102" s="207">
        <v>0</v>
      </c>
      <c r="Z102" s="163">
        <v>0</v>
      </c>
      <c r="AA102" s="163">
        <v>0</v>
      </c>
      <c r="AB102" s="163">
        <v>0</v>
      </c>
      <c r="AC102" s="163">
        <v>0</v>
      </c>
      <c r="AD102" s="163">
        <v>0</v>
      </c>
      <c r="AE102" s="163">
        <v>0</v>
      </c>
      <c r="AF102" s="163">
        <v>0</v>
      </c>
      <c r="AG102" s="163">
        <v>0</v>
      </c>
      <c r="AH102" s="163">
        <v>0</v>
      </c>
      <c r="AI102" s="163">
        <v>0</v>
      </c>
      <c r="AJ102" s="163">
        <v>0</v>
      </c>
      <c r="AK102" s="163">
        <v>0</v>
      </c>
      <c r="AL102" s="163">
        <v>0</v>
      </c>
      <c r="AM102" s="112">
        <v>0</v>
      </c>
      <c r="AN102" s="112">
        <v>0</v>
      </c>
      <c r="AO102" s="112">
        <v>0</v>
      </c>
      <c r="AP102" s="112">
        <v>0</v>
      </c>
      <c r="AQ102" s="112">
        <v>0</v>
      </c>
      <c r="AR102" s="112">
        <v>0</v>
      </c>
      <c r="AS102" s="112">
        <v>0</v>
      </c>
      <c r="AT102" s="112">
        <v>0</v>
      </c>
      <c r="AU102" s="112">
        <v>0</v>
      </c>
      <c r="AV102" s="112">
        <v>0</v>
      </c>
      <c r="AW102" s="112">
        <v>0</v>
      </c>
      <c r="AX102" s="112">
        <v>0</v>
      </c>
      <c r="AY102" s="112">
        <v>0</v>
      </c>
      <c r="AZ102" s="112">
        <v>0</v>
      </c>
      <c r="BA102" s="112">
        <v>0</v>
      </c>
      <c r="BB102" s="112">
        <v>0</v>
      </c>
      <c r="BC102" s="112">
        <v>0</v>
      </c>
      <c r="BD102" s="112">
        <v>0</v>
      </c>
      <c r="BE102" s="112">
        <v>0</v>
      </c>
      <c r="BF102" s="112">
        <v>0</v>
      </c>
      <c r="BG102" s="112">
        <v>0</v>
      </c>
      <c r="BH102" s="112">
        <v>0</v>
      </c>
      <c r="BI102" s="112">
        <v>0</v>
      </c>
      <c r="BJ102" s="112">
        <v>0</v>
      </c>
      <c r="BK102" s="112">
        <v>0</v>
      </c>
      <c r="BL102" s="112">
        <v>0</v>
      </c>
      <c r="BM102" s="112">
        <v>0</v>
      </c>
      <c r="BN102" s="112">
        <v>0</v>
      </c>
      <c r="BO102" s="112">
        <v>0</v>
      </c>
      <c r="BP102" s="112">
        <v>0</v>
      </c>
      <c r="BQ102" s="112">
        <v>0</v>
      </c>
      <c r="BR102" s="112">
        <v>0</v>
      </c>
      <c r="BS102" s="112">
        <v>0</v>
      </c>
      <c r="BT102" s="112">
        <v>0</v>
      </c>
      <c r="BU102" s="112">
        <v>0</v>
      </c>
      <c r="BV102" s="112">
        <v>0</v>
      </c>
      <c r="BW102" s="112">
        <v>0</v>
      </c>
      <c r="BX102" s="112">
        <v>0</v>
      </c>
      <c r="BY102" s="213"/>
      <c r="BZ102" s="112">
        <v>0</v>
      </c>
      <c r="CA102" s="112">
        <v>0</v>
      </c>
      <c r="CB102" s="112">
        <v>0</v>
      </c>
      <c r="CC102" s="112">
        <v>0</v>
      </c>
      <c r="CD102" s="112">
        <v>0</v>
      </c>
      <c r="CE102" s="97"/>
      <c r="CF102" s="97"/>
      <c r="CG102" s="8"/>
      <c r="CH102" s="8"/>
      <c r="CI102" s="8"/>
    </row>
    <row r="103" spans="1:87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8"/>
      <c r="O103" s="101"/>
      <c r="P103" s="111">
        <v>101</v>
      </c>
      <c r="Q103" s="111">
        <v>0</v>
      </c>
      <c r="R103" s="163">
        <v>0</v>
      </c>
      <c r="S103" s="163">
        <v>0</v>
      </c>
      <c r="T103" s="163">
        <v>0</v>
      </c>
      <c r="U103" s="163">
        <v>0</v>
      </c>
      <c r="V103" s="163">
        <v>0</v>
      </c>
      <c r="W103" s="163">
        <v>0</v>
      </c>
      <c r="X103" s="163">
        <v>0</v>
      </c>
      <c r="Y103" s="207">
        <v>0</v>
      </c>
      <c r="Z103" s="163">
        <v>0</v>
      </c>
      <c r="AA103" s="163">
        <v>0</v>
      </c>
      <c r="AB103" s="163">
        <v>0</v>
      </c>
      <c r="AC103" s="163">
        <v>0</v>
      </c>
      <c r="AD103" s="163">
        <v>0</v>
      </c>
      <c r="AE103" s="163">
        <v>0</v>
      </c>
      <c r="AF103" s="163">
        <v>0</v>
      </c>
      <c r="AG103" s="163">
        <v>0</v>
      </c>
      <c r="AH103" s="163">
        <v>0</v>
      </c>
      <c r="AI103" s="163">
        <v>0</v>
      </c>
      <c r="AJ103" s="163">
        <v>0</v>
      </c>
      <c r="AK103" s="163">
        <v>0</v>
      </c>
      <c r="AL103" s="163">
        <v>0</v>
      </c>
      <c r="AM103" s="112">
        <v>0</v>
      </c>
      <c r="AN103" s="112">
        <v>0</v>
      </c>
      <c r="AO103" s="112">
        <v>0</v>
      </c>
      <c r="AP103" s="112">
        <v>0</v>
      </c>
      <c r="AQ103" s="112">
        <v>0</v>
      </c>
      <c r="AR103" s="112">
        <v>0</v>
      </c>
      <c r="AS103" s="112">
        <v>0</v>
      </c>
      <c r="AT103" s="112">
        <v>0</v>
      </c>
      <c r="AU103" s="112">
        <v>0</v>
      </c>
      <c r="AV103" s="112">
        <v>0</v>
      </c>
      <c r="AW103" s="112">
        <v>0</v>
      </c>
      <c r="AX103" s="112">
        <v>0</v>
      </c>
      <c r="AY103" s="112">
        <v>0</v>
      </c>
      <c r="AZ103" s="112">
        <v>0</v>
      </c>
      <c r="BA103" s="112">
        <v>0</v>
      </c>
      <c r="BB103" s="112">
        <v>0</v>
      </c>
      <c r="BC103" s="112">
        <v>0</v>
      </c>
      <c r="BD103" s="112">
        <v>0</v>
      </c>
      <c r="BE103" s="112">
        <v>0</v>
      </c>
      <c r="BF103" s="112">
        <v>0</v>
      </c>
      <c r="BG103" s="112">
        <v>0</v>
      </c>
      <c r="BH103" s="112">
        <v>0</v>
      </c>
      <c r="BI103" s="112">
        <v>0</v>
      </c>
      <c r="BJ103" s="112">
        <v>0</v>
      </c>
      <c r="BK103" s="112">
        <v>0</v>
      </c>
      <c r="BL103" s="112">
        <v>0</v>
      </c>
      <c r="BM103" s="112">
        <v>0</v>
      </c>
      <c r="BN103" s="112">
        <v>0</v>
      </c>
      <c r="BO103" s="112">
        <v>0</v>
      </c>
      <c r="BP103" s="112">
        <v>0</v>
      </c>
      <c r="BQ103" s="112">
        <v>0</v>
      </c>
      <c r="BR103" s="112">
        <v>0</v>
      </c>
      <c r="BS103" s="112">
        <v>0</v>
      </c>
      <c r="BT103" s="112">
        <v>0</v>
      </c>
      <c r="BU103" s="112">
        <v>0</v>
      </c>
      <c r="BV103" s="112">
        <v>0</v>
      </c>
      <c r="BW103" s="112">
        <v>0</v>
      </c>
      <c r="BX103" s="112">
        <v>0</v>
      </c>
      <c r="BY103" s="213"/>
      <c r="BZ103" s="112">
        <v>0</v>
      </c>
      <c r="CA103" s="112">
        <v>0</v>
      </c>
      <c r="CB103" s="112">
        <v>0</v>
      </c>
      <c r="CC103" s="112">
        <v>0</v>
      </c>
      <c r="CD103" s="112">
        <v>0</v>
      </c>
      <c r="CE103" s="97"/>
      <c r="CF103" s="97"/>
      <c r="CG103" s="8"/>
      <c r="CH103" s="8"/>
      <c r="CI103" s="8"/>
    </row>
    <row r="104" spans="1:87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24"/>
      <c r="O104" s="101"/>
      <c r="P104" s="111">
        <v>102</v>
      </c>
      <c r="Q104" s="111">
        <v>0</v>
      </c>
      <c r="R104" s="163">
        <v>0</v>
      </c>
      <c r="S104" s="163">
        <v>0</v>
      </c>
      <c r="T104" s="163">
        <v>0</v>
      </c>
      <c r="U104" s="163">
        <v>0</v>
      </c>
      <c r="V104" s="163">
        <v>0</v>
      </c>
      <c r="W104" s="163">
        <v>0</v>
      </c>
      <c r="X104" s="163">
        <v>0</v>
      </c>
      <c r="Y104" s="207">
        <v>0</v>
      </c>
      <c r="Z104" s="163">
        <v>0</v>
      </c>
      <c r="AA104" s="163">
        <v>0</v>
      </c>
      <c r="AB104" s="163">
        <v>0</v>
      </c>
      <c r="AC104" s="163">
        <v>0</v>
      </c>
      <c r="AD104" s="163">
        <v>0</v>
      </c>
      <c r="AE104" s="163">
        <v>0</v>
      </c>
      <c r="AF104" s="163">
        <v>0</v>
      </c>
      <c r="AG104" s="163">
        <v>0</v>
      </c>
      <c r="AH104" s="163">
        <v>0</v>
      </c>
      <c r="AI104" s="163">
        <v>0</v>
      </c>
      <c r="AJ104" s="163">
        <v>0</v>
      </c>
      <c r="AK104" s="163">
        <v>0</v>
      </c>
      <c r="AL104" s="163">
        <v>0</v>
      </c>
      <c r="AM104" s="112">
        <v>0</v>
      </c>
      <c r="AN104" s="112">
        <v>0</v>
      </c>
      <c r="AO104" s="112">
        <v>0</v>
      </c>
      <c r="AP104" s="112">
        <v>0</v>
      </c>
      <c r="AQ104" s="112">
        <v>0</v>
      </c>
      <c r="AR104" s="112">
        <v>0</v>
      </c>
      <c r="AS104" s="112">
        <v>0</v>
      </c>
      <c r="AT104" s="112">
        <v>0</v>
      </c>
      <c r="AU104" s="112">
        <v>0</v>
      </c>
      <c r="AV104" s="112">
        <v>0</v>
      </c>
      <c r="AW104" s="112">
        <v>0</v>
      </c>
      <c r="AX104" s="112">
        <v>0</v>
      </c>
      <c r="AY104" s="112">
        <v>0</v>
      </c>
      <c r="AZ104" s="112">
        <v>0</v>
      </c>
      <c r="BA104" s="112">
        <v>0</v>
      </c>
      <c r="BB104" s="112">
        <v>0</v>
      </c>
      <c r="BC104" s="112">
        <v>0</v>
      </c>
      <c r="BD104" s="112">
        <v>0</v>
      </c>
      <c r="BE104" s="112">
        <v>0</v>
      </c>
      <c r="BF104" s="112">
        <v>0</v>
      </c>
      <c r="BG104" s="112">
        <v>0</v>
      </c>
      <c r="BH104" s="112">
        <v>0</v>
      </c>
      <c r="BI104" s="112">
        <v>0</v>
      </c>
      <c r="BJ104" s="112">
        <v>0</v>
      </c>
      <c r="BK104" s="112">
        <v>0</v>
      </c>
      <c r="BL104" s="112">
        <v>0</v>
      </c>
      <c r="BM104" s="112">
        <v>0</v>
      </c>
      <c r="BN104" s="112">
        <v>0</v>
      </c>
      <c r="BO104" s="112">
        <v>0</v>
      </c>
      <c r="BP104" s="112">
        <v>0</v>
      </c>
      <c r="BQ104" s="112">
        <v>0</v>
      </c>
      <c r="BR104" s="112">
        <v>0</v>
      </c>
      <c r="BS104" s="112">
        <v>0</v>
      </c>
      <c r="BT104" s="112">
        <v>0</v>
      </c>
      <c r="BU104" s="112">
        <v>0</v>
      </c>
      <c r="BV104" s="112">
        <v>0</v>
      </c>
      <c r="BW104" s="112">
        <v>0</v>
      </c>
      <c r="BX104" s="112">
        <v>0</v>
      </c>
      <c r="BY104" s="213"/>
      <c r="BZ104" s="112">
        <v>0</v>
      </c>
      <c r="CA104" s="112">
        <v>0</v>
      </c>
      <c r="CB104" s="112">
        <v>0</v>
      </c>
      <c r="CC104" s="112">
        <v>0</v>
      </c>
      <c r="CD104" s="112">
        <v>0</v>
      </c>
      <c r="CE104" s="97"/>
      <c r="CF104" s="97"/>
      <c r="CG104" s="24"/>
      <c r="CH104" s="24"/>
      <c r="CI104" s="24"/>
    </row>
    <row r="105" spans="1:87" x14ac:dyDescent="0.2">
      <c r="A105" s="3"/>
      <c r="B105" s="10">
        <v>94</v>
      </c>
      <c r="C105" s="27" t="s">
        <v>94</v>
      </c>
      <c r="D105" s="28"/>
      <c r="E105" s="3"/>
      <c r="P105" s="111">
        <v>103</v>
      </c>
      <c r="Q105" s="111">
        <v>0</v>
      </c>
      <c r="R105" s="163">
        <v>0</v>
      </c>
      <c r="S105" s="163">
        <v>0</v>
      </c>
      <c r="T105" s="163">
        <v>0</v>
      </c>
      <c r="U105" s="163">
        <v>0</v>
      </c>
      <c r="V105" s="163">
        <v>0</v>
      </c>
      <c r="W105" s="163">
        <v>0</v>
      </c>
      <c r="X105" s="163">
        <v>0</v>
      </c>
      <c r="Y105" s="207">
        <v>0</v>
      </c>
      <c r="Z105" s="163">
        <v>0</v>
      </c>
      <c r="AA105" s="163">
        <v>0</v>
      </c>
      <c r="AB105" s="163">
        <v>0</v>
      </c>
      <c r="AC105" s="163">
        <v>0</v>
      </c>
      <c r="AD105" s="163">
        <v>0</v>
      </c>
      <c r="AE105" s="163">
        <v>0</v>
      </c>
      <c r="AF105" s="163">
        <v>0</v>
      </c>
      <c r="AG105" s="163">
        <v>0</v>
      </c>
      <c r="AH105" s="163">
        <v>0</v>
      </c>
      <c r="AI105" s="163">
        <v>0</v>
      </c>
      <c r="AJ105" s="163">
        <v>0</v>
      </c>
      <c r="AK105" s="163">
        <v>0</v>
      </c>
      <c r="AL105" s="163">
        <v>0</v>
      </c>
      <c r="AM105" s="112">
        <v>0</v>
      </c>
      <c r="AN105" s="112">
        <v>0</v>
      </c>
      <c r="AO105" s="112">
        <v>0</v>
      </c>
      <c r="AP105" s="112">
        <v>0</v>
      </c>
      <c r="AQ105" s="112">
        <v>0</v>
      </c>
      <c r="AR105" s="112">
        <v>0</v>
      </c>
      <c r="AS105" s="112">
        <v>0</v>
      </c>
      <c r="AT105" s="112">
        <v>0</v>
      </c>
      <c r="AU105" s="112">
        <v>0</v>
      </c>
      <c r="AV105" s="112">
        <v>0</v>
      </c>
      <c r="AW105" s="112">
        <v>0</v>
      </c>
      <c r="AX105" s="112">
        <v>0</v>
      </c>
      <c r="AY105" s="112">
        <v>0</v>
      </c>
      <c r="AZ105" s="112">
        <v>0</v>
      </c>
      <c r="BA105" s="112">
        <v>0</v>
      </c>
      <c r="BB105" s="112">
        <v>0</v>
      </c>
      <c r="BC105" s="112">
        <v>0</v>
      </c>
      <c r="BD105" s="112">
        <v>0</v>
      </c>
      <c r="BE105" s="112">
        <v>0</v>
      </c>
      <c r="BF105" s="112">
        <v>0</v>
      </c>
      <c r="BG105" s="112">
        <v>0</v>
      </c>
      <c r="BH105" s="112">
        <v>0</v>
      </c>
      <c r="BI105" s="112">
        <v>0</v>
      </c>
      <c r="BJ105" s="112">
        <v>0</v>
      </c>
      <c r="BK105" s="112">
        <v>0</v>
      </c>
      <c r="BL105" s="112">
        <v>0</v>
      </c>
      <c r="BM105" s="112">
        <v>0</v>
      </c>
      <c r="BN105" s="112">
        <v>0</v>
      </c>
      <c r="BO105" s="112">
        <v>0</v>
      </c>
      <c r="BP105" s="112">
        <v>0</v>
      </c>
      <c r="BQ105" s="112">
        <v>0</v>
      </c>
      <c r="BR105" s="112">
        <v>0</v>
      </c>
      <c r="BS105" s="112">
        <v>0</v>
      </c>
      <c r="BT105" s="112">
        <v>0</v>
      </c>
      <c r="BU105" s="112">
        <v>0</v>
      </c>
      <c r="BV105" s="112">
        <v>0</v>
      </c>
      <c r="BW105" s="112">
        <v>0</v>
      </c>
      <c r="BX105" s="112">
        <v>0</v>
      </c>
      <c r="BY105" s="213"/>
      <c r="BZ105" s="112">
        <v>0</v>
      </c>
      <c r="CA105" s="112">
        <v>0</v>
      </c>
      <c r="CB105" s="112">
        <v>0</v>
      </c>
      <c r="CC105" s="112">
        <v>0</v>
      </c>
      <c r="CD105" s="112">
        <v>0</v>
      </c>
    </row>
    <row r="106" spans="1:87" x14ac:dyDescent="0.2">
      <c r="A106" s="3"/>
      <c r="B106" s="10">
        <v>95</v>
      </c>
      <c r="C106" s="3"/>
      <c r="D106" s="3"/>
      <c r="E106" s="3"/>
      <c r="P106" s="111">
        <v>104</v>
      </c>
      <c r="Q106" s="111">
        <v>0</v>
      </c>
      <c r="R106" s="163">
        <v>0</v>
      </c>
      <c r="S106" s="163">
        <v>0</v>
      </c>
      <c r="T106" s="163">
        <v>0</v>
      </c>
      <c r="U106" s="163">
        <v>0</v>
      </c>
      <c r="V106" s="163">
        <v>0</v>
      </c>
      <c r="W106" s="163">
        <v>0</v>
      </c>
      <c r="X106" s="163">
        <v>0</v>
      </c>
      <c r="Y106" s="207">
        <v>0</v>
      </c>
      <c r="Z106" s="163">
        <v>0</v>
      </c>
      <c r="AA106" s="163">
        <v>0</v>
      </c>
      <c r="AB106" s="163">
        <v>0</v>
      </c>
      <c r="AC106" s="163">
        <v>0</v>
      </c>
      <c r="AD106" s="163">
        <v>0</v>
      </c>
      <c r="AE106" s="163">
        <v>0</v>
      </c>
      <c r="AF106" s="163">
        <v>0</v>
      </c>
      <c r="AG106" s="163">
        <v>0</v>
      </c>
      <c r="AH106" s="163">
        <v>0</v>
      </c>
      <c r="AI106" s="163">
        <v>0</v>
      </c>
      <c r="AJ106" s="163">
        <v>0</v>
      </c>
      <c r="AK106" s="163">
        <v>0</v>
      </c>
      <c r="AL106" s="163">
        <v>0</v>
      </c>
      <c r="AM106" s="112">
        <v>0</v>
      </c>
      <c r="AN106" s="112">
        <v>0</v>
      </c>
      <c r="AO106" s="112">
        <v>0</v>
      </c>
      <c r="AP106" s="112">
        <v>0</v>
      </c>
      <c r="AQ106" s="112">
        <v>0</v>
      </c>
      <c r="AR106" s="112">
        <v>0</v>
      </c>
      <c r="AS106" s="112">
        <v>0</v>
      </c>
      <c r="AT106" s="112">
        <v>0</v>
      </c>
      <c r="AU106" s="112">
        <v>0</v>
      </c>
      <c r="AV106" s="112">
        <v>0</v>
      </c>
      <c r="AW106" s="112">
        <v>0</v>
      </c>
      <c r="AX106" s="112">
        <v>0</v>
      </c>
      <c r="AY106" s="112">
        <v>0</v>
      </c>
      <c r="AZ106" s="112">
        <v>0</v>
      </c>
      <c r="BA106" s="112">
        <v>0</v>
      </c>
      <c r="BB106" s="112">
        <v>0</v>
      </c>
      <c r="BC106" s="112">
        <v>0</v>
      </c>
      <c r="BD106" s="112">
        <v>0</v>
      </c>
      <c r="BE106" s="112">
        <v>0</v>
      </c>
      <c r="BF106" s="112">
        <v>0</v>
      </c>
      <c r="BG106" s="112">
        <v>0</v>
      </c>
      <c r="BH106" s="112">
        <v>0</v>
      </c>
      <c r="BI106" s="112">
        <v>0</v>
      </c>
      <c r="BJ106" s="112">
        <v>0</v>
      </c>
      <c r="BK106" s="112">
        <v>0</v>
      </c>
      <c r="BL106" s="112">
        <v>0</v>
      </c>
      <c r="BM106" s="112">
        <v>0</v>
      </c>
      <c r="BN106" s="112">
        <v>0</v>
      </c>
      <c r="BO106" s="112">
        <v>0</v>
      </c>
      <c r="BP106" s="112">
        <v>0</v>
      </c>
      <c r="BQ106" s="112">
        <v>0</v>
      </c>
      <c r="BR106" s="112">
        <v>0</v>
      </c>
      <c r="BS106" s="112">
        <v>0</v>
      </c>
      <c r="BT106" s="112">
        <v>0</v>
      </c>
      <c r="BU106" s="112">
        <v>0</v>
      </c>
      <c r="BV106" s="112">
        <v>0</v>
      </c>
      <c r="BW106" s="112">
        <v>0</v>
      </c>
      <c r="BX106" s="112">
        <v>0</v>
      </c>
      <c r="BY106" s="213"/>
      <c r="BZ106" s="112">
        <v>0</v>
      </c>
      <c r="CA106" s="112">
        <v>0</v>
      </c>
      <c r="CB106" s="112">
        <v>0</v>
      </c>
      <c r="CC106" s="112">
        <v>0</v>
      </c>
      <c r="CD106" s="112">
        <v>0</v>
      </c>
    </row>
    <row r="107" spans="1:87" x14ac:dyDescent="0.2">
      <c r="A107" s="3"/>
      <c r="B107" s="10">
        <v>96</v>
      </c>
      <c r="C107" s="3" t="s">
        <v>95</v>
      </c>
      <c r="D107" s="3"/>
      <c r="E107" s="3"/>
      <c r="F107" s="101"/>
      <c r="G107" s="29">
        <f>HLOOKUP($E$3,$Q$3:$CF$269,P107,FALSE)</f>
        <v>11949456.149999997</v>
      </c>
      <c r="H107" s="29">
        <f t="shared" ref="H107:K107" si="4">H89</f>
        <v>11930622.440000001</v>
      </c>
      <c r="I107" s="29">
        <f t="shared" si="4"/>
        <v>12712259.67</v>
      </c>
      <c r="J107" s="29">
        <f t="shared" si="4"/>
        <v>13471065.310000002</v>
      </c>
      <c r="K107" s="29">
        <f t="shared" si="4"/>
        <v>13673131.289650001</v>
      </c>
      <c r="L107" s="29">
        <f t="shared" ref="L107:N107" si="5">L89</f>
        <v>13878228.258994749</v>
      </c>
      <c r="M107" s="29">
        <f t="shared" si="5"/>
        <v>14086401.68287967</v>
      </c>
      <c r="N107" s="29">
        <f t="shared" si="5"/>
        <v>14297697.708122863</v>
      </c>
      <c r="P107" s="111">
        <v>105</v>
      </c>
      <c r="Q107" s="111">
        <v>0</v>
      </c>
      <c r="R107" s="163">
        <v>253135397.59</v>
      </c>
      <c r="S107" s="163">
        <v>11949456.149999997</v>
      </c>
      <c r="T107" s="163">
        <v>1128041</v>
      </c>
      <c r="U107" s="163">
        <v>13327256.450000001</v>
      </c>
      <c r="V107" s="163">
        <v>9372903.3100000005</v>
      </c>
      <c r="W107" s="163">
        <v>17672918.210000001</v>
      </c>
      <c r="X107" s="163">
        <v>8980024.9199999999</v>
      </c>
      <c r="Y107" s="207">
        <v>2366911.4499999997</v>
      </c>
      <c r="Z107" s="163">
        <v>714794.32000000007</v>
      </c>
      <c r="AA107" s="163">
        <v>4564267.2</v>
      </c>
      <c r="AB107" s="163">
        <v>666865.57999999996</v>
      </c>
      <c r="AC107" s="163">
        <v>2601206.89</v>
      </c>
      <c r="AD107" s="163">
        <v>17339704.309999999</v>
      </c>
      <c r="AE107" s="163">
        <v>9247188.4999999981</v>
      </c>
      <c r="AF107" s="163">
        <v>26481205.32</v>
      </c>
      <c r="AG107" s="163">
        <v>6303144.4799999995</v>
      </c>
      <c r="AH107" s="163">
        <v>1452179.3185000001</v>
      </c>
      <c r="AI107" s="163">
        <v>6904037.9000000004</v>
      </c>
      <c r="AJ107" s="163">
        <v>5423943.6699999999</v>
      </c>
      <c r="AK107" s="163">
        <v>1624396.7700000003</v>
      </c>
      <c r="AL107" s="163">
        <v>13736802.530000001</v>
      </c>
      <c r="AM107" s="112">
        <v>2934568.57</v>
      </c>
      <c r="AN107" s="112">
        <v>14940538.639999999</v>
      </c>
      <c r="AO107" s="112">
        <v>5991469.6100000003</v>
      </c>
      <c r="AP107" s="112">
        <v>1097095.2200000002</v>
      </c>
      <c r="AQ107" s="112">
        <v>573243.86</v>
      </c>
      <c r="AR107" s="112">
        <v>1067938.33</v>
      </c>
      <c r="AS107" s="112">
        <v>531008997.35999995</v>
      </c>
      <c r="AT107" s="112">
        <v>76585426.71949999</v>
      </c>
      <c r="AU107" s="112">
        <v>5967673.79</v>
      </c>
      <c r="AV107" s="112">
        <v>2196843</v>
      </c>
      <c r="AW107" s="112">
        <v>6668210</v>
      </c>
      <c r="AX107" s="112">
        <v>16163456.33</v>
      </c>
      <c r="AY107" s="112">
        <v>2292335.04</v>
      </c>
      <c r="AZ107" s="112">
        <v>4833158.66</v>
      </c>
      <c r="BA107" s="112">
        <v>35729769.309999995</v>
      </c>
      <c r="BB107" s="112">
        <v>2588786.7700000005</v>
      </c>
      <c r="BC107" s="112">
        <v>8862186</v>
      </c>
      <c r="BD107" s="112">
        <v>9160875.4400000013</v>
      </c>
      <c r="BE107" s="112">
        <v>17622603.480000004</v>
      </c>
      <c r="BF107" s="112">
        <v>2530464.23</v>
      </c>
      <c r="BG107" s="112">
        <v>6227379.8600000003</v>
      </c>
      <c r="BH107" s="112">
        <v>2621077.0815000003</v>
      </c>
      <c r="BI107" s="112">
        <v>17537918.539999999</v>
      </c>
      <c r="BJ107" s="112">
        <v>3299287.6700000004</v>
      </c>
      <c r="BK107" s="112">
        <v>4709486</v>
      </c>
      <c r="BL107" s="112">
        <v>12150794.340000002</v>
      </c>
      <c r="BM107" s="112">
        <v>3169086.7299999995</v>
      </c>
      <c r="BN107" s="112">
        <v>8616790.1100000013</v>
      </c>
      <c r="BO107" s="112">
        <v>10685848.140000001</v>
      </c>
      <c r="BP107" s="112">
        <v>1406741.5099999998</v>
      </c>
      <c r="BQ107" s="112">
        <v>2228631.8000000007</v>
      </c>
      <c r="BR107" s="112">
        <v>1559987.2999999996</v>
      </c>
      <c r="BS107" s="112">
        <v>3841606.6500000004</v>
      </c>
      <c r="BT107" s="112">
        <v>15384698.060000001</v>
      </c>
      <c r="BU107" s="112">
        <v>2631316.12</v>
      </c>
      <c r="BV107" s="112">
        <v>234078557.25999996</v>
      </c>
      <c r="BW107" s="112">
        <v>26716783.620000001</v>
      </c>
      <c r="BX107" s="112">
        <v>3094040.5900000008</v>
      </c>
      <c r="BY107" s="213">
        <v>12895779.060000001</v>
      </c>
      <c r="BZ107" s="112">
        <v>6597232.0999999996</v>
      </c>
      <c r="CA107" s="112">
        <v>1707930.99</v>
      </c>
      <c r="CB107" s="112">
        <v>1630646</v>
      </c>
      <c r="CC107" s="112">
        <v>6113555.0099999998</v>
      </c>
      <c r="CD107" s="112">
        <v>11961256</v>
      </c>
    </row>
    <row r="108" spans="1:87" x14ac:dyDescent="0.2">
      <c r="A108" s="3"/>
      <c r="B108" s="10">
        <v>97</v>
      </c>
      <c r="C108" s="3"/>
      <c r="D108" s="3"/>
      <c r="E108" s="3"/>
      <c r="P108" s="111">
        <v>106</v>
      </c>
      <c r="Q108" s="111">
        <v>0</v>
      </c>
      <c r="R108" s="163">
        <v>0</v>
      </c>
      <c r="S108" s="163">
        <v>0</v>
      </c>
      <c r="T108" s="163">
        <v>0</v>
      </c>
      <c r="U108" s="163">
        <v>0</v>
      </c>
      <c r="V108" s="163">
        <v>0</v>
      </c>
      <c r="W108" s="163">
        <v>0</v>
      </c>
      <c r="X108" s="163">
        <v>0</v>
      </c>
      <c r="Y108" s="207">
        <v>0</v>
      </c>
      <c r="Z108" s="163">
        <v>0</v>
      </c>
      <c r="AA108" s="163">
        <v>0</v>
      </c>
      <c r="AB108" s="163">
        <v>0</v>
      </c>
      <c r="AC108" s="163">
        <v>0</v>
      </c>
      <c r="AD108" s="163">
        <v>0</v>
      </c>
      <c r="AE108" s="163">
        <v>0</v>
      </c>
      <c r="AF108" s="163">
        <v>0</v>
      </c>
      <c r="AG108" s="163">
        <v>0</v>
      </c>
      <c r="AH108" s="163">
        <v>0</v>
      </c>
      <c r="AI108" s="163">
        <v>0</v>
      </c>
      <c r="AJ108" s="163">
        <v>0</v>
      </c>
      <c r="AK108" s="163">
        <v>0</v>
      </c>
      <c r="AL108" s="163">
        <v>0</v>
      </c>
      <c r="AM108" s="112">
        <v>0</v>
      </c>
      <c r="AN108" s="112">
        <v>0</v>
      </c>
      <c r="AO108" s="112">
        <v>0</v>
      </c>
      <c r="AP108" s="112">
        <v>0</v>
      </c>
      <c r="AQ108" s="112">
        <v>0</v>
      </c>
      <c r="AR108" s="112">
        <v>0</v>
      </c>
      <c r="AS108" s="112">
        <v>0</v>
      </c>
      <c r="AT108" s="112">
        <v>0</v>
      </c>
      <c r="AU108" s="112">
        <v>0</v>
      </c>
      <c r="AV108" s="112">
        <v>0</v>
      </c>
      <c r="AW108" s="112">
        <v>0</v>
      </c>
      <c r="AX108" s="112">
        <v>0</v>
      </c>
      <c r="AY108" s="112">
        <v>0</v>
      </c>
      <c r="AZ108" s="112">
        <v>0</v>
      </c>
      <c r="BA108" s="112">
        <v>0</v>
      </c>
      <c r="BB108" s="112">
        <v>0</v>
      </c>
      <c r="BC108" s="112">
        <v>0</v>
      </c>
      <c r="BD108" s="112">
        <v>0</v>
      </c>
      <c r="BE108" s="112">
        <v>0</v>
      </c>
      <c r="BF108" s="112">
        <v>0</v>
      </c>
      <c r="BG108" s="112">
        <v>0</v>
      </c>
      <c r="BH108" s="112">
        <v>0</v>
      </c>
      <c r="BI108" s="112">
        <v>0</v>
      </c>
      <c r="BJ108" s="112">
        <v>0</v>
      </c>
      <c r="BK108" s="112">
        <v>0</v>
      </c>
      <c r="BL108" s="112">
        <v>0</v>
      </c>
      <c r="BM108" s="112">
        <v>0</v>
      </c>
      <c r="BN108" s="112">
        <v>0</v>
      </c>
      <c r="BO108" s="112">
        <v>0</v>
      </c>
      <c r="BP108" s="112">
        <v>0</v>
      </c>
      <c r="BQ108" s="112">
        <v>0</v>
      </c>
      <c r="BR108" s="112">
        <v>0</v>
      </c>
      <c r="BS108" s="112">
        <v>0</v>
      </c>
      <c r="BT108" s="112">
        <v>0</v>
      </c>
      <c r="BU108" s="112">
        <v>0</v>
      </c>
      <c r="BV108" s="112">
        <v>0</v>
      </c>
      <c r="BW108" s="112">
        <v>0</v>
      </c>
      <c r="BX108" s="112">
        <v>0</v>
      </c>
      <c r="BY108" s="213"/>
      <c r="BZ108" s="112">
        <v>0</v>
      </c>
      <c r="CA108" s="112">
        <v>0</v>
      </c>
      <c r="CB108" s="112">
        <v>0</v>
      </c>
      <c r="CC108" s="112">
        <v>0</v>
      </c>
      <c r="CD108" s="112">
        <v>0</v>
      </c>
    </row>
    <row r="109" spans="1:87" ht="13.5" thickBot="1" x14ac:dyDescent="0.25">
      <c r="A109" s="3"/>
      <c r="B109" s="10">
        <v>98</v>
      </c>
      <c r="C109" s="3" t="s">
        <v>96</v>
      </c>
      <c r="D109" s="3"/>
      <c r="E109" s="3"/>
      <c r="P109" s="111">
        <v>107</v>
      </c>
      <c r="Q109" s="111">
        <v>0</v>
      </c>
      <c r="R109" s="163">
        <v>0</v>
      </c>
      <c r="S109" s="163">
        <v>0</v>
      </c>
      <c r="T109" s="163">
        <v>0</v>
      </c>
      <c r="U109" s="163">
        <v>0</v>
      </c>
      <c r="V109" s="163">
        <v>0</v>
      </c>
      <c r="W109" s="163">
        <v>0</v>
      </c>
      <c r="X109" s="163">
        <v>0</v>
      </c>
      <c r="Y109" s="207">
        <v>0</v>
      </c>
      <c r="Z109" s="163">
        <v>0</v>
      </c>
      <c r="AA109" s="163">
        <v>0</v>
      </c>
      <c r="AB109" s="163">
        <v>0</v>
      </c>
      <c r="AC109" s="163">
        <v>0</v>
      </c>
      <c r="AD109" s="163">
        <v>0</v>
      </c>
      <c r="AE109" s="163">
        <v>0</v>
      </c>
      <c r="AF109" s="163">
        <v>0</v>
      </c>
      <c r="AG109" s="163">
        <v>0</v>
      </c>
      <c r="AH109" s="163">
        <v>0</v>
      </c>
      <c r="AI109" s="163">
        <v>0</v>
      </c>
      <c r="AJ109" s="163">
        <v>0</v>
      </c>
      <c r="AK109" s="163">
        <v>0</v>
      </c>
      <c r="AL109" s="163">
        <v>0</v>
      </c>
      <c r="AM109" s="112">
        <v>0</v>
      </c>
      <c r="AN109" s="112">
        <v>0</v>
      </c>
      <c r="AO109" s="112">
        <v>0</v>
      </c>
      <c r="AP109" s="112">
        <v>0</v>
      </c>
      <c r="AQ109" s="112">
        <v>0</v>
      </c>
      <c r="AR109" s="112">
        <v>0</v>
      </c>
      <c r="AS109" s="112">
        <v>0</v>
      </c>
      <c r="AT109" s="112">
        <v>0</v>
      </c>
      <c r="AU109" s="112">
        <v>0</v>
      </c>
      <c r="AV109" s="112">
        <v>0</v>
      </c>
      <c r="AW109" s="112">
        <v>0</v>
      </c>
      <c r="AX109" s="112">
        <v>0</v>
      </c>
      <c r="AY109" s="112">
        <v>0</v>
      </c>
      <c r="AZ109" s="112">
        <v>0</v>
      </c>
      <c r="BA109" s="112">
        <v>0</v>
      </c>
      <c r="BB109" s="112">
        <v>0</v>
      </c>
      <c r="BC109" s="112">
        <v>0</v>
      </c>
      <c r="BD109" s="112">
        <v>0</v>
      </c>
      <c r="BE109" s="112">
        <v>0</v>
      </c>
      <c r="BF109" s="112">
        <v>0</v>
      </c>
      <c r="BG109" s="112">
        <v>0</v>
      </c>
      <c r="BH109" s="112">
        <v>0</v>
      </c>
      <c r="BI109" s="112">
        <v>0</v>
      </c>
      <c r="BJ109" s="112">
        <v>0</v>
      </c>
      <c r="BK109" s="112">
        <v>0</v>
      </c>
      <c r="BL109" s="112">
        <v>0</v>
      </c>
      <c r="BM109" s="112">
        <v>0</v>
      </c>
      <c r="BN109" s="112">
        <v>0</v>
      </c>
      <c r="BO109" s="112">
        <v>0</v>
      </c>
      <c r="BP109" s="112">
        <v>0</v>
      </c>
      <c r="BQ109" s="112">
        <v>0</v>
      </c>
      <c r="BR109" s="112">
        <v>0</v>
      </c>
      <c r="BS109" s="112">
        <v>0</v>
      </c>
      <c r="BT109" s="112">
        <v>0</v>
      </c>
      <c r="BU109" s="112">
        <v>0</v>
      </c>
      <c r="BV109" s="112">
        <v>0</v>
      </c>
      <c r="BW109" s="112">
        <v>0</v>
      </c>
      <c r="BX109" s="112">
        <v>0</v>
      </c>
      <c r="BY109" s="213"/>
      <c r="BZ109" s="112">
        <v>0</v>
      </c>
      <c r="CA109" s="112">
        <v>0</v>
      </c>
      <c r="CB109" s="112">
        <v>0</v>
      </c>
      <c r="CC109" s="112">
        <v>0</v>
      </c>
      <c r="CD109" s="112">
        <v>0</v>
      </c>
    </row>
    <row r="110" spans="1:87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3">
        <f t="shared" ref="G110:G119" si="6">HLOOKUP($E$3,$Q$3:$CF$269,P110,FALSE)</f>
        <v>5.6656000000000005E-2</v>
      </c>
      <c r="H110" s="184">
        <f>'Model Inputs'!H22</f>
        <v>6.0199999999999997E-2</v>
      </c>
      <c r="I110" s="185">
        <f>'Model Inputs'!I22</f>
        <v>6.0199999999999997E-2</v>
      </c>
      <c r="J110" s="185">
        <f>'Model Inputs'!J22</f>
        <v>6.0199999999999997E-2</v>
      </c>
      <c r="K110" s="185">
        <f>'Model Inputs'!K22</f>
        <v>6.0199999999999997E-2</v>
      </c>
      <c r="L110" s="185">
        <f>'Model Inputs'!L22</f>
        <v>6.0199999999999997E-2</v>
      </c>
      <c r="M110" s="185">
        <f>'Model Inputs'!M22</f>
        <v>6.0199999999999997E-2</v>
      </c>
      <c r="N110" s="185">
        <f>'Model Inputs'!N22</f>
        <v>6.0199999999999997E-2</v>
      </c>
      <c r="O110" s="101">
        <v>10</v>
      </c>
      <c r="P110" s="111">
        <v>108</v>
      </c>
      <c r="Q110" s="111">
        <v>0</v>
      </c>
      <c r="R110" s="163">
        <v>5.6656000000000005E-2</v>
      </c>
      <c r="S110" s="163">
        <v>5.6656000000000005E-2</v>
      </c>
      <c r="T110" s="163">
        <v>5.6656000000000005E-2</v>
      </c>
      <c r="U110" s="163">
        <v>5.6656000000000005E-2</v>
      </c>
      <c r="V110" s="163">
        <v>5.6656000000000005E-2</v>
      </c>
      <c r="W110" s="163">
        <v>5.6656000000000005E-2</v>
      </c>
      <c r="X110" s="163">
        <v>5.6656000000000005E-2</v>
      </c>
      <c r="Y110" s="207">
        <v>5.6656000000000005E-2</v>
      </c>
      <c r="Z110" s="163">
        <v>5.6656000000000005E-2</v>
      </c>
      <c r="AA110" s="163">
        <v>5.6656000000000005E-2</v>
      </c>
      <c r="AB110" s="163">
        <v>5.6656000000000005E-2</v>
      </c>
      <c r="AC110" s="163">
        <v>5.6656000000000005E-2</v>
      </c>
      <c r="AD110" s="163">
        <v>5.6656000000000005E-2</v>
      </c>
      <c r="AE110" s="163">
        <v>5.6656000000000005E-2</v>
      </c>
      <c r="AF110" s="163">
        <v>5.6656000000000005E-2</v>
      </c>
      <c r="AG110" s="163">
        <v>5.6656000000000005E-2</v>
      </c>
      <c r="AH110" s="163">
        <v>5.6656000000000005E-2</v>
      </c>
      <c r="AI110" s="163">
        <v>5.6656000000000005E-2</v>
      </c>
      <c r="AJ110" s="163">
        <v>5.6656000000000005E-2</v>
      </c>
      <c r="AK110" s="163">
        <v>5.6656000000000005E-2</v>
      </c>
      <c r="AL110" s="163">
        <v>5.6656000000000005E-2</v>
      </c>
      <c r="AM110" s="112">
        <v>5.6656000000000005E-2</v>
      </c>
      <c r="AN110" s="112">
        <v>5.6656000000000005E-2</v>
      </c>
      <c r="AO110" s="112">
        <v>5.6656000000000005E-2</v>
      </c>
      <c r="AP110" s="112">
        <v>5.6656000000000005E-2</v>
      </c>
      <c r="AQ110" s="112">
        <v>5.6656000000000005E-2</v>
      </c>
      <c r="AR110" s="112">
        <v>5.6656000000000005E-2</v>
      </c>
      <c r="AS110" s="112">
        <v>5.6656000000000005E-2</v>
      </c>
      <c r="AT110" s="112">
        <v>5.6656000000000005E-2</v>
      </c>
      <c r="AU110" s="112">
        <v>5.6656000000000005E-2</v>
      </c>
      <c r="AV110" s="112">
        <v>5.6656000000000005E-2</v>
      </c>
      <c r="AW110" s="112">
        <v>5.6656000000000005E-2</v>
      </c>
      <c r="AX110" s="112">
        <v>5.6656000000000005E-2</v>
      </c>
      <c r="AY110" s="112">
        <v>5.6656000000000005E-2</v>
      </c>
      <c r="AZ110" s="112">
        <v>5.6656000000000005E-2</v>
      </c>
      <c r="BA110" s="112">
        <v>5.6656000000000005E-2</v>
      </c>
      <c r="BB110" s="112">
        <v>5.6656000000000005E-2</v>
      </c>
      <c r="BC110" s="112">
        <v>5.6656000000000005E-2</v>
      </c>
      <c r="BD110" s="112">
        <v>5.6656000000000005E-2</v>
      </c>
      <c r="BE110" s="112">
        <v>5.6656000000000005E-2</v>
      </c>
      <c r="BF110" s="112">
        <v>5.6656000000000005E-2</v>
      </c>
      <c r="BG110" s="112">
        <v>5.6656000000000005E-2</v>
      </c>
      <c r="BH110" s="112">
        <v>5.6656000000000005E-2</v>
      </c>
      <c r="BI110" s="112">
        <v>5.6656000000000005E-2</v>
      </c>
      <c r="BJ110" s="112">
        <v>5.6656000000000005E-2</v>
      </c>
      <c r="BK110" s="112">
        <v>5.6656000000000005E-2</v>
      </c>
      <c r="BL110" s="112">
        <v>5.6656000000000005E-2</v>
      </c>
      <c r="BM110" s="112">
        <v>5.6656000000000005E-2</v>
      </c>
      <c r="BN110" s="112">
        <v>5.6656000000000005E-2</v>
      </c>
      <c r="BO110" s="112">
        <v>5.6656000000000005E-2</v>
      </c>
      <c r="BP110" s="112">
        <v>5.6656000000000005E-2</v>
      </c>
      <c r="BQ110" s="112">
        <v>5.6656000000000005E-2</v>
      </c>
      <c r="BR110" s="112">
        <v>5.6656000000000005E-2</v>
      </c>
      <c r="BS110" s="112">
        <v>5.6656000000000005E-2</v>
      </c>
      <c r="BT110" s="112">
        <v>5.6656000000000005E-2</v>
      </c>
      <c r="BU110" s="112">
        <v>5.6656000000000005E-2</v>
      </c>
      <c r="BV110" s="112">
        <v>5.6656000000000005E-2</v>
      </c>
      <c r="BW110" s="112">
        <v>5.6656000000000005E-2</v>
      </c>
      <c r="BX110" s="112">
        <v>5.6656000000000005E-2</v>
      </c>
      <c r="BY110" s="213">
        <v>5.6656000000000005E-2</v>
      </c>
      <c r="BZ110" s="112">
        <v>5.6656000000000005E-2</v>
      </c>
      <c r="CA110" s="112">
        <v>5.6656000000000005E-2</v>
      </c>
      <c r="CB110" s="112">
        <v>5.6656000000000005E-2</v>
      </c>
      <c r="CC110" s="112">
        <v>5.6656000000000005E-2</v>
      </c>
      <c r="CD110" s="112">
        <v>5.6656000000000005E-2</v>
      </c>
    </row>
    <row r="111" spans="1:87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v>4.5900000000000003E-2</v>
      </c>
      <c r="N111" s="30">
        <f>L111</f>
        <v>4.5900000000000003E-2</v>
      </c>
      <c r="O111" s="61"/>
      <c r="P111" s="111">
        <v>109</v>
      </c>
      <c r="Q111" s="111">
        <v>0</v>
      </c>
      <c r="R111" s="163">
        <v>4.5900000000000003E-2</v>
      </c>
      <c r="S111" s="163">
        <v>4.5900000000000003E-2</v>
      </c>
      <c r="T111" s="163">
        <v>4.5900000000000003E-2</v>
      </c>
      <c r="U111" s="163">
        <v>4.5900000000000003E-2</v>
      </c>
      <c r="V111" s="163">
        <v>4.5900000000000003E-2</v>
      </c>
      <c r="W111" s="163">
        <v>4.5900000000000003E-2</v>
      </c>
      <c r="X111" s="163">
        <v>4.5900000000000003E-2</v>
      </c>
      <c r="Y111" s="207">
        <v>4.5900000000000003E-2</v>
      </c>
      <c r="Z111" s="163">
        <v>4.5900000000000003E-2</v>
      </c>
      <c r="AA111" s="163">
        <v>4.5900000000000003E-2</v>
      </c>
      <c r="AB111" s="163">
        <v>4.5900000000000003E-2</v>
      </c>
      <c r="AC111" s="163">
        <v>4.5900000000000003E-2</v>
      </c>
      <c r="AD111" s="163">
        <v>4.5900000000000003E-2</v>
      </c>
      <c r="AE111" s="163">
        <v>4.5900000000000003E-2</v>
      </c>
      <c r="AF111" s="163">
        <v>4.5900000000000003E-2</v>
      </c>
      <c r="AG111" s="163">
        <v>4.5900000000000003E-2</v>
      </c>
      <c r="AH111" s="163">
        <v>4.5900000000000003E-2</v>
      </c>
      <c r="AI111" s="163">
        <v>4.5900000000000003E-2</v>
      </c>
      <c r="AJ111" s="163">
        <v>4.5900000000000003E-2</v>
      </c>
      <c r="AK111" s="163">
        <v>4.5900000000000003E-2</v>
      </c>
      <c r="AL111" s="163">
        <v>4.5900000000000003E-2</v>
      </c>
      <c r="AM111" s="112">
        <v>4.5900000000000003E-2</v>
      </c>
      <c r="AN111" s="112">
        <v>4.5900000000000003E-2</v>
      </c>
      <c r="AO111" s="112">
        <v>4.5900000000000003E-2</v>
      </c>
      <c r="AP111" s="112">
        <v>4.5900000000000003E-2</v>
      </c>
      <c r="AQ111" s="112">
        <v>4.5900000000000003E-2</v>
      </c>
      <c r="AR111" s="112">
        <v>4.5900000000000003E-2</v>
      </c>
      <c r="AS111" s="112">
        <v>4.5900000000000003E-2</v>
      </c>
      <c r="AT111" s="112">
        <v>4.5900000000000003E-2</v>
      </c>
      <c r="AU111" s="112">
        <v>4.5900000000000003E-2</v>
      </c>
      <c r="AV111" s="112">
        <v>4.5900000000000003E-2</v>
      </c>
      <c r="AW111" s="112">
        <v>4.5900000000000003E-2</v>
      </c>
      <c r="AX111" s="112">
        <v>4.5900000000000003E-2</v>
      </c>
      <c r="AY111" s="112">
        <v>4.5900000000000003E-2</v>
      </c>
      <c r="AZ111" s="112">
        <v>4.5900000000000003E-2</v>
      </c>
      <c r="BA111" s="112">
        <v>4.5900000000000003E-2</v>
      </c>
      <c r="BB111" s="112">
        <v>4.5900000000000003E-2</v>
      </c>
      <c r="BC111" s="112">
        <v>4.5900000000000003E-2</v>
      </c>
      <c r="BD111" s="112">
        <v>4.5900000000000003E-2</v>
      </c>
      <c r="BE111" s="112">
        <v>4.5900000000000003E-2</v>
      </c>
      <c r="BF111" s="112">
        <v>4.5900000000000003E-2</v>
      </c>
      <c r="BG111" s="112">
        <v>4.5900000000000003E-2</v>
      </c>
      <c r="BH111" s="112">
        <v>4.5900000000000003E-2</v>
      </c>
      <c r="BI111" s="112">
        <v>4.5900000000000003E-2</v>
      </c>
      <c r="BJ111" s="112">
        <v>4.5900000000000003E-2</v>
      </c>
      <c r="BK111" s="112">
        <v>4.5900000000000003E-2</v>
      </c>
      <c r="BL111" s="112">
        <v>4.5900000000000003E-2</v>
      </c>
      <c r="BM111" s="112">
        <v>4.5900000000000003E-2</v>
      </c>
      <c r="BN111" s="112">
        <v>4.5900000000000003E-2</v>
      </c>
      <c r="BO111" s="112">
        <v>4.5900000000000003E-2</v>
      </c>
      <c r="BP111" s="112">
        <v>4.5900000000000003E-2</v>
      </c>
      <c r="BQ111" s="112">
        <v>4.5900000000000003E-2</v>
      </c>
      <c r="BR111" s="112">
        <v>4.5900000000000003E-2</v>
      </c>
      <c r="BS111" s="112">
        <v>4.5900000000000003E-2</v>
      </c>
      <c r="BT111" s="112">
        <v>4.5900000000000003E-2</v>
      </c>
      <c r="BU111" s="112">
        <v>4.5900000000000003E-2</v>
      </c>
      <c r="BV111" s="112">
        <v>4.5900000000000003E-2</v>
      </c>
      <c r="BW111" s="112">
        <v>4.5900000000000003E-2</v>
      </c>
      <c r="BX111" s="112">
        <v>4.5900000000000003E-2</v>
      </c>
      <c r="BY111" s="213">
        <v>4.5900000000000003E-2</v>
      </c>
      <c r="BZ111" s="112">
        <v>4.5900000000000003E-2</v>
      </c>
      <c r="CA111" s="112">
        <v>4.5900000000000003E-2</v>
      </c>
      <c r="CB111" s="112">
        <v>4.5900000000000003E-2</v>
      </c>
      <c r="CC111" s="112">
        <v>4.5900000000000003E-2</v>
      </c>
      <c r="CD111" s="112">
        <v>4.5900000000000003E-2</v>
      </c>
    </row>
    <row r="112" spans="1:87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167.35916660014922</v>
      </c>
      <c r="H112" s="186">
        <f>G112*EXP('Model Inputs'!H21)</f>
        <v>170.0597525065601</v>
      </c>
      <c r="I112" s="187">
        <f>H112*EXP('Model Inputs'!I21)</f>
        <v>172.80391633216158</v>
      </c>
      <c r="J112" s="187">
        <f>I112*EXP('Model Inputs'!J21)</f>
        <v>175.59236127067041</v>
      </c>
      <c r="K112" s="187">
        <f>J112*EXP('Model Inputs'!K21)</f>
        <v>178.42580186286656</v>
      </c>
      <c r="L112" s="187">
        <f>K112*EXP('Model Inputs'!L21)</f>
        <v>181.30496417969474</v>
      </c>
      <c r="M112" s="187">
        <f>L112*EXP('Model Inputs'!M21)</f>
        <v>184.2305860083205</v>
      </c>
      <c r="N112" s="187">
        <f>M112*EXP('Model Inputs'!N21)</f>
        <v>187.20341704118874</v>
      </c>
      <c r="O112" s="101">
        <v>9</v>
      </c>
      <c r="P112" s="111">
        <v>110</v>
      </c>
      <c r="Q112" s="111">
        <v>0</v>
      </c>
      <c r="R112" s="163">
        <v>167.35916660014922</v>
      </c>
      <c r="S112" s="163">
        <v>167.35916660014922</v>
      </c>
      <c r="T112" s="163">
        <v>167.35916660014922</v>
      </c>
      <c r="U112" s="163">
        <v>167.35916660014922</v>
      </c>
      <c r="V112" s="163">
        <v>167.35916660014922</v>
      </c>
      <c r="W112" s="163">
        <v>167.35916660014922</v>
      </c>
      <c r="X112" s="163">
        <v>167.35916660014922</v>
      </c>
      <c r="Y112" s="207">
        <v>167.35916660014922</v>
      </c>
      <c r="Z112" s="163">
        <v>167.35916660014922</v>
      </c>
      <c r="AA112" s="163">
        <v>167.35916660014922</v>
      </c>
      <c r="AB112" s="163">
        <v>167.35916660014922</v>
      </c>
      <c r="AC112" s="163">
        <v>167.35916660014922</v>
      </c>
      <c r="AD112" s="163">
        <v>167.35916660014922</v>
      </c>
      <c r="AE112" s="163">
        <v>167.35916660014922</v>
      </c>
      <c r="AF112" s="163">
        <v>167.35916660014922</v>
      </c>
      <c r="AG112" s="163">
        <v>167.35916660014922</v>
      </c>
      <c r="AH112" s="163">
        <v>167.35916660014922</v>
      </c>
      <c r="AI112" s="163">
        <v>167.35916660014922</v>
      </c>
      <c r="AJ112" s="163">
        <v>167.35916660014922</v>
      </c>
      <c r="AK112" s="163">
        <v>167.35916660014922</v>
      </c>
      <c r="AL112" s="163">
        <v>167.35916660014922</v>
      </c>
      <c r="AM112" s="112">
        <v>167.35916660014922</v>
      </c>
      <c r="AN112" s="112">
        <v>167.35916660014922</v>
      </c>
      <c r="AO112" s="112">
        <v>167.35916660014922</v>
      </c>
      <c r="AP112" s="112">
        <v>167.35916660014922</v>
      </c>
      <c r="AQ112" s="112">
        <v>167.35916660014922</v>
      </c>
      <c r="AR112" s="112">
        <v>167.35916660014922</v>
      </c>
      <c r="AS112" s="112">
        <v>167.35916660014922</v>
      </c>
      <c r="AT112" s="112">
        <v>167.35916660014922</v>
      </c>
      <c r="AU112" s="112">
        <v>167.35916660014922</v>
      </c>
      <c r="AV112" s="112">
        <v>167.35916660014922</v>
      </c>
      <c r="AW112" s="112">
        <v>167.35916660014922</v>
      </c>
      <c r="AX112" s="112">
        <v>167.35916660014922</v>
      </c>
      <c r="AY112" s="112">
        <v>167.35916660014922</v>
      </c>
      <c r="AZ112" s="112">
        <v>167.35916660014922</v>
      </c>
      <c r="BA112" s="112">
        <v>167.35916660014922</v>
      </c>
      <c r="BB112" s="112">
        <v>167.35916660014922</v>
      </c>
      <c r="BC112" s="112">
        <v>167.35916660014922</v>
      </c>
      <c r="BD112" s="112">
        <v>167.35916660014922</v>
      </c>
      <c r="BE112" s="112">
        <v>167.35916660014922</v>
      </c>
      <c r="BF112" s="112">
        <v>167.35916660014922</v>
      </c>
      <c r="BG112" s="112">
        <v>167.35916660014922</v>
      </c>
      <c r="BH112" s="112">
        <v>167.35916660014922</v>
      </c>
      <c r="BI112" s="112">
        <v>167.35916660014922</v>
      </c>
      <c r="BJ112" s="112">
        <v>167.35916660014922</v>
      </c>
      <c r="BK112" s="112">
        <v>167.35916660014922</v>
      </c>
      <c r="BL112" s="112">
        <v>167.35916660014922</v>
      </c>
      <c r="BM112" s="112">
        <v>167.35916660014922</v>
      </c>
      <c r="BN112" s="112">
        <v>167.35916660014922</v>
      </c>
      <c r="BO112" s="112">
        <v>167.35916660014922</v>
      </c>
      <c r="BP112" s="112">
        <v>167.35916660014922</v>
      </c>
      <c r="BQ112" s="112">
        <v>167.35916660014922</v>
      </c>
      <c r="BR112" s="112">
        <v>167.35916660014922</v>
      </c>
      <c r="BS112" s="112">
        <v>167.35916660014922</v>
      </c>
      <c r="BT112" s="112">
        <v>167.35916660014922</v>
      </c>
      <c r="BU112" s="112">
        <v>167.35916660014922</v>
      </c>
      <c r="BV112" s="112">
        <v>167.35916660014922</v>
      </c>
      <c r="BW112" s="112">
        <v>167.35916660014922</v>
      </c>
      <c r="BX112" s="112">
        <v>167.35916660014922</v>
      </c>
      <c r="BY112" s="213">
        <v>167.35916660014922</v>
      </c>
      <c r="BZ112" s="112">
        <v>167.35916660014922</v>
      </c>
      <c r="CA112" s="112">
        <v>167.35916660014922</v>
      </c>
      <c r="CB112" s="112">
        <v>167.35916660014922</v>
      </c>
      <c r="CC112" s="112">
        <v>167.35916660014922</v>
      </c>
      <c r="CD112" s="112">
        <v>167.35916660014922</v>
      </c>
    </row>
    <row r="113" spans="1:87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17.035579942885761</v>
      </c>
      <c r="H113" s="29">
        <f t="shared" ref="H113:M113" si="7">G112*H110+H111*H112</f>
        <v>17.88076446938009</v>
      </c>
      <c r="I113" s="29">
        <f t="shared" si="7"/>
        <v>18.169296860541134</v>
      </c>
      <c r="J113" s="29">
        <f t="shared" si="7"/>
        <v>18.462485145519899</v>
      </c>
      <c r="K113" s="29">
        <f t="shared" si="7"/>
        <v>18.760404453999932</v>
      </c>
      <c r="L113" s="29">
        <f t="shared" si="7"/>
        <v>19.063131127992555</v>
      </c>
      <c r="M113" s="29">
        <f t="shared" si="7"/>
        <v>19.370742741399535</v>
      </c>
      <c r="N113" s="29">
        <f>L112*N110+N111*N112</f>
        <v>19.507195685808185</v>
      </c>
      <c r="O113" s="173"/>
      <c r="P113" s="111">
        <v>111</v>
      </c>
      <c r="Q113" s="111">
        <v>0</v>
      </c>
      <c r="R113" s="163">
        <v>17.035579942885761</v>
      </c>
      <c r="S113" s="163">
        <v>17.035579942885761</v>
      </c>
      <c r="T113" s="163">
        <v>17.035579942885761</v>
      </c>
      <c r="U113" s="163">
        <v>17.035579942885761</v>
      </c>
      <c r="V113" s="163">
        <v>17.035579942885761</v>
      </c>
      <c r="W113" s="163">
        <v>17.035579942885761</v>
      </c>
      <c r="X113" s="163">
        <v>17.035579942885761</v>
      </c>
      <c r="Y113" s="207">
        <v>17.035579942885761</v>
      </c>
      <c r="Z113" s="163">
        <v>17.035579942885761</v>
      </c>
      <c r="AA113" s="163">
        <v>17.035579942885761</v>
      </c>
      <c r="AB113" s="163">
        <v>17.035579942885761</v>
      </c>
      <c r="AC113" s="163">
        <v>17.035579942885761</v>
      </c>
      <c r="AD113" s="163">
        <v>17.035579942885761</v>
      </c>
      <c r="AE113" s="163">
        <v>17.035579942885761</v>
      </c>
      <c r="AF113" s="163">
        <v>17.035579942885761</v>
      </c>
      <c r="AG113" s="163">
        <v>17.035579942885761</v>
      </c>
      <c r="AH113" s="163">
        <v>17.035579942885761</v>
      </c>
      <c r="AI113" s="163">
        <v>17.035579942885761</v>
      </c>
      <c r="AJ113" s="163">
        <v>17.035579942885761</v>
      </c>
      <c r="AK113" s="163">
        <v>17.035579942885761</v>
      </c>
      <c r="AL113" s="163">
        <v>17.035579942885761</v>
      </c>
      <c r="AM113" s="112">
        <v>17.035579942885761</v>
      </c>
      <c r="AN113" s="112">
        <v>17.035579942885761</v>
      </c>
      <c r="AO113" s="112">
        <v>17.035579942885761</v>
      </c>
      <c r="AP113" s="112">
        <v>17.035579942885761</v>
      </c>
      <c r="AQ113" s="112">
        <v>17.035579942885761</v>
      </c>
      <c r="AR113" s="112">
        <v>17.035579942885761</v>
      </c>
      <c r="AS113" s="112">
        <v>17.035579942885761</v>
      </c>
      <c r="AT113" s="112">
        <v>17.035579942885761</v>
      </c>
      <c r="AU113" s="112">
        <v>17.035579942885761</v>
      </c>
      <c r="AV113" s="112">
        <v>17.035579942885761</v>
      </c>
      <c r="AW113" s="112">
        <v>17.035579942885761</v>
      </c>
      <c r="AX113" s="112">
        <v>17.035579942885761</v>
      </c>
      <c r="AY113" s="112">
        <v>17.035579942885761</v>
      </c>
      <c r="AZ113" s="112">
        <v>17.035579942885761</v>
      </c>
      <c r="BA113" s="112">
        <v>17.035579942885761</v>
      </c>
      <c r="BB113" s="112">
        <v>17.035579942885761</v>
      </c>
      <c r="BC113" s="112">
        <v>17.035579942885761</v>
      </c>
      <c r="BD113" s="112">
        <v>17.035579942885761</v>
      </c>
      <c r="BE113" s="112">
        <v>17.035579942885761</v>
      </c>
      <c r="BF113" s="112">
        <v>17.035579942885761</v>
      </c>
      <c r="BG113" s="112">
        <v>17.035579942885761</v>
      </c>
      <c r="BH113" s="112">
        <v>17.035579942885761</v>
      </c>
      <c r="BI113" s="112">
        <v>17.035579942885761</v>
      </c>
      <c r="BJ113" s="112">
        <v>17.035579942885761</v>
      </c>
      <c r="BK113" s="112">
        <v>17.035579942885761</v>
      </c>
      <c r="BL113" s="112">
        <v>17.035579942885761</v>
      </c>
      <c r="BM113" s="112">
        <v>17.035579942885761</v>
      </c>
      <c r="BN113" s="112">
        <v>17.035579942885761</v>
      </c>
      <c r="BO113" s="112">
        <v>17.035579942885761</v>
      </c>
      <c r="BP113" s="112">
        <v>17.035579942885761</v>
      </c>
      <c r="BQ113" s="112">
        <v>17.035579942885761</v>
      </c>
      <c r="BR113" s="112">
        <v>17.035579942885761</v>
      </c>
      <c r="BS113" s="112">
        <v>17.035579942885761</v>
      </c>
      <c r="BT113" s="112">
        <v>17.035579942885761</v>
      </c>
      <c r="BU113" s="112">
        <v>17.035579942885761</v>
      </c>
      <c r="BV113" s="112">
        <v>17.035579942885761</v>
      </c>
      <c r="BW113" s="112">
        <v>17.035579942885761</v>
      </c>
      <c r="BX113" s="112">
        <v>17.035579942885761</v>
      </c>
      <c r="BY113" s="213">
        <v>17.035579942885761</v>
      </c>
      <c r="BZ113" s="112">
        <v>17.035579942885761</v>
      </c>
      <c r="CA113" s="112">
        <v>17.035579942885761</v>
      </c>
      <c r="CB113" s="112">
        <v>17.035579942885761</v>
      </c>
      <c r="CC113" s="112">
        <v>17.035579942885761</v>
      </c>
      <c r="CD113" s="112">
        <v>17.035579942885761</v>
      </c>
    </row>
    <row r="114" spans="1:87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7472000</v>
      </c>
      <c r="H114" s="188">
        <f>H92</f>
        <v>7307000</v>
      </c>
      <c r="I114" s="189">
        <f t="shared" ref="I114:J114" si="8">I92</f>
        <v>11257664.099999998</v>
      </c>
      <c r="J114" s="189">
        <f t="shared" si="8"/>
        <v>8743776.0599999987</v>
      </c>
      <c r="K114" s="189">
        <f t="shared" ref="K114:N114" si="9">K92</f>
        <v>14779000</v>
      </c>
      <c r="L114" s="189">
        <f t="shared" si="9"/>
        <v>21532000</v>
      </c>
      <c r="M114" s="189">
        <f t="shared" si="9"/>
        <v>8939000</v>
      </c>
      <c r="N114" s="189">
        <f t="shared" si="9"/>
        <v>6981000</v>
      </c>
      <c r="O114" s="101">
        <v>1</v>
      </c>
      <c r="P114" s="111">
        <v>112</v>
      </c>
      <c r="Q114" s="111">
        <v>0</v>
      </c>
      <c r="R114" s="163">
        <v>319754362.11000001</v>
      </c>
      <c r="S114" s="163">
        <v>7472000</v>
      </c>
      <c r="T114" s="163">
        <v>260787</v>
      </c>
      <c r="U114" s="163">
        <v>7707327</v>
      </c>
      <c r="V114" s="163">
        <v>4357574.1900000004</v>
      </c>
      <c r="W114" s="163">
        <v>13264151.289999999</v>
      </c>
      <c r="X114" s="163">
        <v>10493000</v>
      </c>
      <c r="Y114" s="207">
        <v>1501988.05</v>
      </c>
      <c r="Z114" s="163">
        <v>56756.160000000003</v>
      </c>
      <c r="AA114" s="163">
        <v>3469137</v>
      </c>
      <c r="AB114" s="163">
        <v>1750905</v>
      </c>
      <c r="AC114" s="163">
        <v>815789.24</v>
      </c>
      <c r="AD114" s="163">
        <v>18873628.719999999</v>
      </c>
      <c r="AE114" s="163">
        <v>10212277.800000001</v>
      </c>
      <c r="AF114" s="163">
        <v>16024514</v>
      </c>
      <c r="AG114" s="163">
        <v>3874526</v>
      </c>
      <c r="AH114" s="163">
        <v>641888.93999999994</v>
      </c>
      <c r="AI114" s="163">
        <v>6373188.5099999998</v>
      </c>
      <c r="AJ114" s="163">
        <v>2908328.77</v>
      </c>
      <c r="AK114" s="163">
        <v>641862.68999999994</v>
      </c>
      <c r="AL114" s="163">
        <v>9491828.9199999999</v>
      </c>
      <c r="AM114" s="112">
        <v>2147522.91</v>
      </c>
      <c r="AN114" s="112">
        <v>14785381</v>
      </c>
      <c r="AO114" s="112">
        <v>9883110</v>
      </c>
      <c r="AP114" s="112">
        <v>166897.19</v>
      </c>
      <c r="AQ114" s="112">
        <v>45376.21</v>
      </c>
      <c r="AR114" s="112">
        <v>983216.62</v>
      </c>
      <c r="AS114" s="112">
        <v>744465071.01999998</v>
      </c>
      <c r="AT114" s="112">
        <v>122692101</v>
      </c>
      <c r="AU114" s="112">
        <v>4460324</v>
      </c>
      <c r="AV114" s="112">
        <v>589140</v>
      </c>
      <c r="AW114" s="112">
        <v>8172029</v>
      </c>
      <c r="AX114" s="112">
        <v>22408879</v>
      </c>
      <c r="AY114" s="112">
        <v>2562505</v>
      </c>
      <c r="AZ114" s="112">
        <v>2345613.21</v>
      </c>
      <c r="BA114" s="112">
        <v>32522017.350000001</v>
      </c>
      <c r="BB114" s="112">
        <v>1376632.21</v>
      </c>
      <c r="BC114" s="112">
        <v>8924115</v>
      </c>
      <c r="BD114" s="112">
        <v>6191846</v>
      </c>
      <c r="BE114" s="112">
        <v>14933017</v>
      </c>
      <c r="BF114" s="112">
        <v>1622011.43</v>
      </c>
      <c r="BG114" s="112">
        <v>6191840.1500000004</v>
      </c>
      <c r="BH114" s="112">
        <v>810159</v>
      </c>
      <c r="BI114" s="112">
        <v>17886850.760000002</v>
      </c>
      <c r="BJ114" s="112">
        <v>2551610</v>
      </c>
      <c r="BK114" s="112">
        <v>3572280</v>
      </c>
      <c r="BL114" s="112">
        <v>9083922</v>
      </c>
      <c r="BM114" s="112">
        <v>1692122.56</v>
      </c>
      <c r="BN114" s="112">
        <v>5847000</v>
      </c>
      <c r="BO114" s="112">
        <v>6352193.0499999998</v>
      </c>
      <c r="BP114" s="112">
        <v>558903.22</v>
      </c>
      <c r="BQ114" s="112">
        <v>1201654</v>
      </c>
      <c r="BR114" s="112">
        <v>585165.05000000005</v>
      </c>
      <c r="BS114" s="112">
        <v>2645990.37</v>
      </c>
      <c r="BT114" s="112">
        <v>11256398.640000001</v>
      </c>
      <c r="BU114" s="112">
        <v>1696551.28</v>
      </c>
      <c r="BV114" s="112">
        <v>548964114</v>
      </c>
      <c r="BW114" s="112">
        <v>26811166</v>
      </c>
      <c r="BX114" s="112">
        <v>1737291.4</v>
      </c>
      <c r="BY114" s="213">
        <v>20470098</v>
      </c>
      <c r="BZ114" s="112">
        <v>2332938</v>
      </c>
      <c r="CA114" s="112">
        <v>744253.23</v>
      </c>
      <c r="CB114" s="112">
        <v>850390</v>
      </c>
      <c r="CC114" s="112">
        <v>4901467</v>
      </c>
      <c r="CD114" s="112">
        <v>9790126</v>
      </c>
    </row>
    <row r="115" spans="1:87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190">
        <f>H93</f>
        <v>0</v>
      </c>
      <c r="I115" s="191">
        <f t="shared" ref="I115:J115" si="10">I93</f>
        <v>0</v>
      </c>
      <c r="J115" s="191">
        <f t="shared" si="10"/>
        <v>0</v>
      </c>
      <c r="K115" s="191">
        <f t="shared" ref="K115:N115" si="11">K93</f>
        <v>0</v>
      </c>
      <c r="L115" s="191">
        <f t="shared" si="11"/>
        <v>0</v>
      </c>
      <c r="M115" s="191">
        <f t="shared" si="11"/>
        <v>0</v>
      </c>
      <c r="N115" s="191">
        <f t="shared" si="11"/>
        <v>0</v>
      </c>
      <c r="O115" s="101">
        <v>2</v>
      </c>
      <c r="P115" s="111">
        <v>113</v>
      </c>
      <c r="Q115" s="111">
        <v>0</v>
      </c>
      <c r="R115" s="163">
        <v>31664249.870000001</v>
      </c>
      <c r="S115" s="163">
        <v>0</v>
      </c>
      <c r="T115" s="163">
        <v>0</v>
      </c>
      <c r="U115" s="163">
        <v>0</v>
      </c>
      <c r="V115" s="163">
        <v>0</v>
      </c>
      <c r="W115" s="163">
        <v>0</v>
      </c>
      <c r="X115" s="163">
        <v>0</v>
      </c>
      <c r="Y115" s="207">
        <v>0</v>
      </c>
      <c r="Z115" s="163">
        <v>0</v>
      </c>
      <c r="AA115" s="163">
        <v>0</v>
      </c>
      <c r="AB115" s="163">
        <v>1539094</v>
      </c>
      <c r="AC115" s="163">
        <v>0</v>
      </c>
      <c r="AD115" s="163">
        <v>0</v>
      </c>
      <c r="AE115" s="163">
        <v>0</v>
      </c>
      <c r="AF115" s="163">
        <v>1086645</v>
      </c>
      <c r="AG115" s="163">
        <v>0</v>
      </c>
      <c r="AH115" s="163">
        <v>165932.32</v>
      </c>
      <c r="AI115" s="163">
        <v>0</v>
      </c>
      <c r="AJ115" s="163">
        <v>0</v>
      </c>
      <c r="AK115" s="163">
        <v>0</v>
      </c>
      <c r="AL115" s="163">
        <v>0</v>
      </c>
      <c r="AM115" s="112">
        <v>0</v>
      </c>
      <c r="AN115" s="112">
        <v>4207</v>
      </c>
      <c r="AO115" s="112">
        <v>0</v>
      </c>
      <c r="AP115" s="112">
        <v>0</v>
      </c>
      <c r="AQ115" s="112">
        <v>0</v>
      </c>
      <c r="AR115" s="112">
        <v>0</v>
      </c>
      <c r="AS115" s="112">
        <v>14595693.26</v>
      </c>
      <c r="AT115" s="112">
        <v>42575</v>
      </c>
      <c r="AU115" s="112">
        <v>0</v>
      </c>
      <c r="AV115" s="112">
        <v>0</v>
      </c>
      <c r="AW115" s="112">
        <v>0</v>
      </c>
      <c r="AX115" s="112">
        <v>2484885</v>
      </c>
      <c r="AY115" s="112">
        <v>1617260</v>
      </c>
      <c r="AZ115" s="112">
        <v>0</v>
      </c>
      <c r="BA115" s="112">
        <v>0</v>
      </c>
      <c r="BB115" s="112">
        <v>0</v>
      </c>
      <c r="BC115" s="112">
        <v>0</v>
      </c>
      <c r="BD115" s="112">
        <v>0</v>
      </c>
      <c r="BE115" s="112">
        <v>0</v>
      </c>
      <c r="BF115" s="112">
        <v>62902.18</v>
      </c>
      <c r="BG115" s="112">
        <v>0</v>
      </c>
      <c r="BH115" s="112">
        <v>0</v>
      </c>
      <c r="BI115" s="112">
        <v>0</v>
      </c>
      <c r="BJ115" s="112">
        <v>0</v>
      </c>
      <c r="BK115" s="112">
        <v>0</v>
      </c>
      <c r="BL115" s="112">
        <v>0</v>
      </c>
      <c r="BM115" s="112">
        <v>0</v>
      </c>
      <c r="BN115" s="112">
        <v>0</v>
      </c>
      <c r="BO115" s="112">
        <v>1177040.93</v>
      </c>
      <c r="BP115" s="112">
        <v>0</v>
      </c>
      <c r="BQ115" s="112">
        <v>0</v>
      </c>
      <c r="BR115" s="112">
        <v>0</v>
      </c>
      <c r="BS115" s="112">
        <v>0</v>
      </c>
      <c r="BT115" s="112">
        <v>0</v>
      </c>
      <c r="BU115" s="112">
        <v>0</v>
      </c>
      <c r="BV115" s="112">
        <v>31583172</v>
      </c>
      <c r="BW115" s="112">
        <v>0</v>
      </c>
      <c r="BX115" s="112">
        <v>0</v>
      </c>
      <c r="BY115" s="213">
        <v>193964</v>
      </c>
      <c r="BZ115" s="112">
        <v>0</v>
      </c>
      <c r="CA115" s="112">
        <v>0</v>
      </c>
      <c r="CB115" s="112">
        <v>0</v>
      </c>
      <c r="CC115" s="112">
        <v>0</v>
      </c>
      <c r="CD115" s="112">
        <v>0</v>
      </c>
    </row>
    <row r="116" spans="1:87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44646.493835930334</v>
      </c>
      <c r="H116" s="8">
        <f t="shared" ref="H116:K116" si="12">(H114-H115)/H112</f>
        <v>42967.250582809887</v>
      </c>
      <c r="I116" s="8">
        <f t="shared" si="12"/>
        <v>65147.042607302101</v>
      </c>
      <c r="J116" s="8">
        <f t="shared" si="12"/>
        <v>49795.879483172546</v>
      </c>
      <c r="K116" s="8">
        <f t="shared" si="12"/>
        <v>82829.948615608606</v>
      </c>
      <c r="L116" s="8">
        <f t="shared" ref="L116:N116" si="13">(L114-L115)/L112</f>
        <v>118761.22696044458</v>
      </c>
      <c r="M116" s="8">
        <f t="shared" ref="M116" si="14">(M114-M115)/M112</f>
        <v>48520.716313610836</v>
      </c>
      <c r="N116" s="8">
        <f t="shared" si="13"/>
        <v>37290.985978445206</v>
      </c>
      <c r="O116" s="101"/>
      <c r="P116" s="111">
        <v>114</v>
      </c>
      <c r="Q116" s="111">
        <v>0</v>
      </c>
      <c r="R116" s="163">
        <v>1721388.3057167609</v>
      </c>
      <c r="S116" s="163">
        <v>44646.493835930334</v>
      </c>
      <c r="T116" s="163">
        <v>1558.2474823328109</v>
      </c>
      <c r="U116" s="163">
        <v>46052.613409662663</v>
      </c>
      <c r="V116" s="163">
        <v>26037.26033370505</v>
      </c>
      <c r="W116" s="163">
        <v>79255.600750512895</v>
      </c>
      <c r="X116" s="163">
        <v>62697.491945987284</v>
      </c>
      <c r="Y116" s="207">
        <v>8974.6386798669737</v>
      </c>
      <c r="Z116" s="163">
        <v>339.12788377824893</v>
      </c>
      <c r="AA116" s="163">
        <v>20728.694283524874</v>
      </c>
      <c r="AB116" s="163">
        <v>1265.6074017508352</v>
      </c>
      <c r="AC116" s="163">
        <v>4874.481969362726</v>
      </c>
      <c r="AD116" s="163">
        <v>112773.19972017099</v>
      </c>
      <c r="AE116" s="163">
        <v>61020.128191716838</v>
      </c>
      <c r="AF116" s="163">
        <v>89256.353885229502</v>
      </c>
      <c r="AG116" s="163">
        <v>23150.963754838303</v>
      </c>
      <c r="AH116" s="163">
        <v>2843.9232201552772</v>
      </c>
      <c r="AI116" s="163">
        <v>38080.9049152753</v>
      </c>
      <c r="AJ116" s="163">
        <v>17377.768000891843</v>
      </c>
      <c r="AK116" s="163">
        <v>3835.2407163542102</v>
      </c>
      <c r="AL116" s="163">
        <v>56715.321382291928</v>
      </c>
      <c r="AM116" s="112">
        <v>12831.82124783648</v>
      </c>
      <c r="AN116" s="112">
        <v>88320.074127250235</v>
      </c>
      <c r="AO116" s="112">
        <v>59053.293588707369</v>
      </c>
      <c r="AP116" s="112">
        <v>997.23960981920425</v>
      </c>
      <c r="AQ116" s="112">
        <v>271.13071199985012</v>
      </c>
      <c r="AR116" s="112">
        <v>5874.8895562385251</v>
      </c>
      <c r="AS116" s="112">
        <v>4361095.9147746451</v>
      </c>
      <c r="AT116" s="112">
        <v>732852.15558602475</v>
      </c>
      <c r="AU116" s="112">
        <v>26651.208240397769</v>
      </c>
      <c r="AV116" s="112">
        <v>3520.2135142532115</v>
      </c>
      <c r="AW116" s="112">
        <v>48829.288326491427</v>
      </c>
      <c r="AX116" s="112">
        <v>119049.31414723139</v>
      </c>
      <c r="AY116" s="112">
        <v>5648.00255165203</v>
      </c>
      <c r="AZ116" s="112">
        <v>14015.44509123953</v>
      </c>
      <c r="BA116" s="112">
        <v>194324.68511092002</v>
      </c>
      <c r="BB116" s="112">
        <v>8225.6158295112618</v>
      </c>
      <c r="BC116" s="112">
        <v>53323.132406134027</v>
      </c>
      <c r="BD116" s="112">
        <v>36997.352017134624</v>
      </c>
      <c r="BE116" s="112">
        <v>89227.362345067304</v>
      </c>
      <c r="BF116" s="112">
        <v>9315.9477408547864</v>
      </c>
      <c r="BG116" s="112">
        <v>36997.317062371651</v>
      </c>
      <c r="BH116" s="112">
        <v>4840.840310442115</v>
      </c>
      <c r="BI116" s="112">
        <v>106877.03054075828</v>
      </c>
      <c r="BJ116" s="112">
        <v>15246.311581463891</v>
      </c>
      <c r="BK116" s="112">
        <v>21344.991568551555</v>
      </c>
      <c r="BL116" s="112">
        <v>54278.00690298072</v>
      </c>
      <c r="BM116" s="112">
        <v>10110.725300412027</v>
      </c>
      <c r="BN116" s="112">
        <v>34936.837454320754</v>
      </c>
      <c r="BO116" s="112">
        <v>30922.430035543603</v>
      </c>
      <c r="BP116" s="112">
        <v>3339.5435180154727</v>
      </c>
      <c r="BQ116" s="112">
        <v>7180.0907258994957</v>
      </c>
      <c r="BR116" s="112">
        <v>3496.4624997091632</v>
      </c>
      <c r="BS116" s="112">
        <v>15810.250634921846</v>
      </c>
      <c r="BT116" s="112">
        <v>67258.93100850303</v>
      </c>
      <c r="BU116" s="112">
        <v>10137.187669279941</v>
      </c>
      <c r="BV116" s="112">
        <v>3091440.7170544472</v>
      </c>
      <c r="BW116" s="112">
        <v>160201.35941556544</v>
      </c>
      <c r="BX116" s="112">
        <v>10380.616940754118</v>
      </c>
      <c r="BY116" s="213">
        <v>121153.41162305909</v>
      </c>
      <c r="BZ116" s="112">
        <v>13939.708516676612</v>
      </c>
      <c r="CA116" s="112">
        <v>4447.041922586488</v>
      </c>
      <c r="CB116" s="112">
        <v>5081.2275017581369</v>
      </c>
      <c r="CC116" s="112">
        <v>29287.114052799243</v>
      </c>
      <c r="CD116" s="112">
        <v>58497.698087791927</v>
      </c>
    </row>
    <row r="117" spans="1:87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34155.032688525833</v>
      </c>
      <c r="H117" s="25">
        <f t="shared" ref="H117:M117" si="15">H111*G118</f>
        <v>34636.590755191704</v>
      </c>
      <c r="I117" s="25">
        <f t="shared" si="15"/>
        <v>35018.968041279375</v>
      </c>
      <c r="J117" s="25">
        <f t="shared" si="15"/>
        <v>36401.846663859818</v>
      </c>
      <c r="K117" s="25">
        <f t="shared" si="15"/>
        <v>37016.632770266275</v>
      </c>
      <c r="L117" s="25">
        <f t="shared" si="15"/>
        <v>39119.463967567484</v>
      </c>
      <c r="M117" s="25">
        <f t="shared" si="15"/>
        <v>42775.020888940548</v>
      </c>
      <c r="N117" s="25">
        <f>N111*L118</f>
        <v>42775.020888940548</v>
      </c>
      <c r="O117" s="174"/>
      <c r="P117" s="111">
        <v>115</v>
      </c>
      <c r="Q117" s="111">
        <v>0</v>
      </c>
      <c r="R117" s="163">
        <v>1085613.0335544827</v>
      </c>
      <c r="S117" s="163">
        <v>34155.032688525833</v>
      </c>
      <c r="T117" s="163">
        <v>1371.595785679134</v>
      </c>
      <c r="U117" s="163">
        <v>31737.860874866568</v>
      </c>
      <c r="V117" s="163">
        <v>28645.648803086508</v>
      </c>
      <c r="W117" s="163">
        <v>61536.135858370588</v>
      </c>
      <c r="X117" s="163">
        <v>35067.698717443411</v>
      </c>
      <c r="Y117" s="207">
        <v>6247.4129308958572</v>
      </c>
      <c r="Z117" s="163">
        <v>481.75998700532057</v>
      </c>
      <c r="AA117" s="163">
        <v>10919.075013706739</v>
      </c>
      <c r="AB117" s="163">
        <v>1312.0112517551393</v>
      </c>
      <c r="AC117" s="163">
        <v>6158.0780527720926</v>
      </c>
      <c r="AD117" s="163">
        <v>62659.697478269816</v>
      </c>
      <c r="AE117" s="163">
        <v>35468.154096910133</v>
      </c>
      <c r="AF117" s="163">
        <v>97569.509048575012</v>
      </c>
      <c r="AG117" s="163">
        <v>16867.513329929952</v>
      </c>
      <c r="AH117" s="163">
        <v>1902.7188728532835</v>
      </c>
      <c r="AI117" s="163">
        <v>23913.591002303318</v>
      </c>
      <c r="AJ117" s="163">
        <v>20325.688347021063</v>
      </c>
      <c r="AK117" s="163">
        <v>2271.9192723926485</v>
      </c>
      <c r="AL117" s="163">
        <v>42787.930767354192</v>
      </c>
      <c r="AM117" s="112">
        <v>9033.9931592794819</v>
      </c>
      <c r="AN117" s="112">
        <v>50918.200716961052</v>
      </c>
      <c r="AO117" s="112">
        <v>28062.630784526518</v>
      </c>
      <c r="AP117" s="112">
        <v>885.35480203330849</v>
      </c>
      <c r="AQ117" s="112">
        <v>369.09136544352742</v>
      </c>
      <c r="AR117" s="112">
        <v>1390.8528036642765</v>
      </c>
      <c r="AS117" s="112">
        <v>1922024.2001590508</v>
      </c>
      <c r="AT117" s="112">
        <v>360631.16837198299</v>
      </c>
      <c r="AU117" s="112">
        <v>23578.413609615065</v>
      </c>
      <c r="AV117" s="112">
        <v>3137.4099636119813</v>
      </c>
      <c r="AW117" s="112">
        <v>20698.562946331327</v>
      </c>
      <c r="AX117" s="112">
        <v>80382.105455375626</v>
      </c>
      <c r="AY117" s="112">
        <v>6571.9196488682337</v>
      </c>
      <c r="AZ117" s="112">
        <v>12238.244161377053</v>
      </c>
      <c r="BA117" s="112">
        <v>118657.11743136236</v>
      </c>
      <c r="BB117" s="112">
        <v>6171.690557324594</v>
      </c>
      <c r="BC117" s="112">
        <v>43838.062636879076</v>
      </c>
      <c r="BD117" s="112">
        <v>34990.164218162805</v>
      </c>
      <c r="BE117" s="112">
        <v>60799.627759526877</v>
      </c>
      <c r="BF117" s="112">
        <v>10879.605101285782</v>
      </c>
      <c r="BG117" s="112">
        <v>26399.623487750549</v>
      </c>
      <c r="BH117" s="112">
        <v>3605.4048621177508</v>
      </c>
      <c r="BI117" s="112">
        <v>83721.483008892028</v>
      </c>
      <c r="BJ117" s="112">
        <v>9254.5487116596869</v>
      </c>
      <c r="BK117" s="112">
        <v>10919.662531820979</v>
      </c>
      <c r="BL117" s="112">
        <v>49642.630553636911</v>
      </c>
      <c r="BM117" s="112">
        <v>6295.2609702458067</v>
      </c>
      <c r="BN117" s="112">
        <v>34145.402261760544</v>
      </c>
      <c r="BO117" s="112">
        <v>32158.222458956763</v>
      </c>
      <c r="BP117" s="112">
        <v>3004.9645138494147</v>
      </c>
      <c r="BQ117" s="112">
        <v>2839.7597716955197</v>
      </c>
      <c r="BR117" s="112">
        <v>2231.3459733806853</v>
      </c>
      <c r="BS117" s="112">
        <v>12831.113192892401</v>
      </c>
      <c r="BT117" s="112">
        <v>47643.023046298826</v>
      </c>
      <c r="BU117" s="112">
        <v>5378.0172516656739</v>
      </c>
      <c r="BV117" s="112">
        <v>1450389.3690539058</v>
      </c>
      <c r="BW117" s="112">
        <v>113302.66303331063</v>
      </c>
      <c r="BX117" s="112">
        <v>7068.824996439711</v>
      </c>
      <c r="BY117" s="213">
        <v>82329.186911488287</v>
      </c>
      <c r="BZ117" s="112">
        <v>13078.475250713964</v>
      </c>
      <c r="CA117" s="112">
        <v>3608.5277197478463</v>
      </c>
      <c r="CB117" s="112">
        <v>3773.0267609963512</v>
      </c>
      <c r="CC117" s="112">
        <v>19746.434401646129</v>
      </c>
      <c r="CD117" s="112">
        <v>45217.901460038862</v>
      </c>
    </row>
    <row r="118" spans="1:87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754609.82037454681</v>
      </c>
      <c r="H118" s="25">
        <f t="shared" ref="H118:M118" si="16">G118+H116-H117</f>
        <v>762940.48020216497</v>
      </c>
      <c r="I118" s="25">
        <f t="shared" si="16"/>
        <v>793068.55476818769</v>
      </c>
      <c r="J118" s="25">
        <f t="shared" si="16"/>
        <v>806462.58758750046</v>
      </c>
      <c r="K118" s="25">
        <f t="shared" si="16"/>
        <v>852275.90343284281</v>
      </c>
      <c r="L118" s="25">
        <f t="shared" si="16"/>
        <v>931917.66642571986</v>
      </c>
      <c r="M118" s="25">
        <f t="shared" si="16"/>
        <v>937663.36185039009</v>
      </c>
      <c r="N118" s="25">
        <f>L118+N116-N117</f>
        <v>926433.63151522446</v>
      </c>
      <c r="O118" s="174"/>
      <c r="P118" s="111">
        <v>116</v>
      </c>
      <c r="Q118" s="111">
        <v>0</v>
      </c>
      <c r="R118" s="163">
        <v>24287475.349601988</v>
      </c>
      <c r="S118" s="163">
        <v>754609.82037454681</v>
      </c>
      <c r="T118" s="163">
        <v>30068.912822560735</v>
      </c>
      <c r="U118" s="163">
        <v>705771.4164752441</v>
      </c>
      <c r="V118" s="163">
        <v>621479.82074818946</v>
      </c>
      <c r="W118" s="163">
        <v>1358376.0195407388</v>
      </c>
      <c r="X118" s="163">
        <v>791631.94393537205</v>
      </c>
      <c r="Y118" s="207">
        <v>138836.43992970872</v>
      </c>
      <c r="Z118" s="163">
        <v>10353.228180113245</v>
      </c>
      <c r="AA118" s="163">
        <v>247697.9637950194</v>
      </c>
      <c r="AB118" s="163">
        <v>28537.719281915939</v>
      </c>
      <c r="AC118" s="163">
        <v>132879.32445628764</v>
      </c>
      <c r="AD118" s="163">
        <v>1415248.5235549689</v>
      </c>
      <c r="AE118" s="163">
        <v>798278.64287280513</v>
      </c>
      <c r="AF118" s="163">
        <v>2117384.2097293562</v>
      </c>
      <c r="AG118" s="163">
        <v>373767.40096804447</v>
      </c>
      <c r="AH118" s="163">
        <v>42394.77456197048</v>
      </c>
      <c r="AI118" s="163">
        <v>535160.58193700935</v>
      </c>
      <c r="AJ118" s="163">
        <v>439877.53383733617</v>
      </c>
      <c r="AK118" s="163">
        <v>51060.473347940831</v>
      </c>
      <c r="AL118" s="163">
        <v>946126.31800827512</v>
      </c>
      <c r="AM118" s="112">
        <v>200616.85116654134</v>
      </c>
      <c r="AN118" s="112">
        <v>1146730.865065214</v>
      </c>
      <c r="AO118" s="112">
        <v>642376.95440606575</v>
      </c>
      <c r="AP118" s="112">
        <v>19400.660451213094</v>
      </c>
      <c r="AQ118" s="112">
        <v>7943.245565369557</v>
      </c>
      <c r="AR118" s="112">
        <v>34785.840753974604</v>
      </c>
      <c r="AS118" s="112">
        <v>44313237.2954228</v>
      </c>
      <c r="AT118" s="112">
        <v>8229109.187039379</v>
      </c>
      <c r="AU118" s="112">
        <v>516763.72294483637</v>
      </c>
      <c r="AV118" s="112">
        <v>68735.961799268262</v>
      </c>
      <c r="AW118" s="112">
        <v>479079.8091782282</v>
      </c>
      <c r="AX118" s="112">
        <v>1789911.3362599518</v>
      </c>
      <c r="AY118" s="112">
        <v>142255.1602201745</v>
      </c>
      <c r="AZ118" s="112">
        <v>268405.61403175903</v>
      </c>
      <c r="BA118" s="112">
        <v>2660789.9518050994</v>
      </c>
      <c r="BB118" s="112">
        <v>136513.41453851768</v>
      </c>
      <c r="BC118" s="112">
        <v>964562.68713045481</v>
      </c>
      <c r="BD118" s="112">
        <v>764320.13372844469</v>
      </c>
      <c r="BE118" s="112">
        <v>1353038.3611547532</v>
      </c>
      <c r="BF118" s="112">
        <v>235464.77621877991</v>
      </c>
      <c r="BG118" s="112">
        <v>585752.88938617986</v>
      </c>
      <c r="BH118" s="112">
        <v>79784.560984658805</v>
      </c>
      <c r="BI118" s="112">
        <v>1847152.9987059843</v>
      </c>
      <c r="BJ118" s="112">
        <v>207615.91780792375</v>
      </c>
      <c r="BK118" s="112">
        <v>248326.47352084777</v>
      </c>
      <c r="BL118" s="112">
        <v>1086174.168367577</v>
      </c>
      <c r="BM118" s="112">
        <v>140967.11945534716</v>
      </c>
      <c r="BN118" s="112">
        <v>744699.98120041518</v>
      </c>
      <c r="BO118" s="112">
        <v>699379.07596344443</v>
      </c>
      <c r="BP118" s="112">
        <v>65802.215471473566</v>
      </c>
      <c r="BQ118" s="112">
        <v>66208.735566306801</v>
      </c>
      <c r="BR118" s="112">
        <v>49878.318560766063</v>
      </c>
      <c r="BS118" s="112">
        <v>282524.08717824728</v>
      </c>
      <c r="BT118" s="112">
        <v>1057590.2662693681</v>
      </c>
      <c r="BU118" s="112">
        <v>121927.30226218232</v>
      </c>
      <c r="BV118" s="112">
        <v>33239948.277279533</v>
      </c>
      <c r="BW118" s="112">
        <v>2515366.3005938153</v>
      </c>
      <c r="BX118" s="112">
        <v>157316.69382753249</v>
      </c>
      <c r="BY118" s="213">
        <v>1832488.4275762395</v>
      </c>
      <c r="BZ118" s="112">
        <v>285795.33458870696</v>
      </c>
      <c r="CA118" s="112">
        <v>79455.675853118519</v>
      </c>
      <c r="CB118" s="112">
        <v>83509.219498852224</v>
      </c>
      <c r="CC118" s="112">
        <v>439746.22217067657</v>
      </c>
      <c r="CD118" s="112">
        <v>998419.26198807685</v>
      </c>
    </row>
    <row r="119" spans="1:87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12855215.920677256</v>
      </c>
      <c r="H119" s="25">
        <f t="shared" ref="H119:K119" si="17">H113*H118</f>
        <v>13641959.030650655</v>
      </c>
      <c r="I119" s="25">
        <f t="shared" si="17"/>
        <v>14409498.002343528</v>
      </c>
      <c r="J119" s="25">
        <f t="shared" si="17"/>
        <v>14889303.543751769</v>
      </c>
      <c r="K119" s="25">
        <f t="shared" si="17"/>
        <v>15989040.65479832</v>
      </c>
      <c r="L119" s="25">
        <f t="shared" ref="L119:N119" si="18">L113*L118</f>
        <v>17765268.675566323</v>
      </c>
      <c r="M119" s="25">
        <f t="shared" ref="M119" si="19">M113*M118</f>
        <v>18163235.760439731</v>
      </c>
      <c r="N119" s="25">
        <f t="shared" si="18"/>
        <v>18072122.139881395</v>
      </c>
      <c r="O119" s="174"/>
      <c r="P119" s="111">
        <v>117</v>
      </c>
      <c r="Q119" s="111">
        <v>0</v>
      </c>
      <c r="R119" s="163">
        <v>413751227.92901194</v>
      </c>
      <c r="S119" s="163">
        <v>12855215.920677256</v>
      </c>
      <c r="T119" s="163">
        <v>512241.36818439612</v>
      </c>
      <c r="U119" s="163">
        <v>12023225.386767741</v>
      </c>
      <c r="V119" s="163">
        <v>10587269.169246094</v>
      </c>
      <c r="W119" s="163">
        <v>23140723.273385204</v>
      </c>
      <c r="X119" s="163">
        <v>13485909.26625309</v>
      </c>
      <c r="Y119" s="207">
        <v>2365159.2714082096</v>
      </c>
      <c r="Z119" s="163">
        <v>176373.24632925683</v>
      </c>
      <c r="AA119" s="163">
        <v>4219678.4639200754</v>
      </c>
      <c r="AB119" s="163">
        <v>486156.59821471141</v>
      </c>
      <c r="AC119" s="163">
        <v>2263676.3545317431</v>
      </c>
      <c r="AD119" s="163">
        <v>24109579.362071715</v>
      </c>
      <c r="AE119" s="163">
        <v>13599139.637358025</v>
      </c>
      <c r="AF119" s="163">
        <v>36070867.974648438</v>
      </c>
      <c r="AG119" s="163">
        <v>6367344.439235758</v>
      </c>
      <c r="AH119" s="163">
        <v>722219.57121106773</v>
      </c>
      <c r="AI119" s="163">
        <v>9116770.8758691885</v>
      </c>
      <c r="AJ119" s="163">
        <v>7493568.8927653767</v>
      </c>
      <c r="AK119" s="163">
        <v>869844.77564043377</v>
      </c>
      <c r="AL119" s="163">
        <v>16117810.526498126</v>
      </c>
      <c r="AM119" s="112">
        <v>3417624.4059376293</v>
      </c>
      <c r="AN119" s="112">
        <v>19535225.324792996</v>
      </c>
      <c r="AO119" s="112">
        <v>10943263.960252015</v>
      </c>
      <c r="AP119" s="112">
        <v>330501.5020614228</v>
      </c>
      <c r="AQ119" s="112">
        <v>135317.79483482588</v>
      </c>
      <c r="AR119" s="112">
        <v>592596.97104482783</v>
      </c>
      <c r="AS119" s="112">
        <v>754901696.47424185</v>
      </c>
      <c r="AT119" s="112">
        <v>140187647.414545</v>
      </c>
      <c r="AU119" s="112">
        <v>8803369.7138100285</v>
      </c>
      <c r="AV119" s="112">
        <v>1170956.9721825763</v>
      </c>
      <c r="AW119" s="112">
        <v>8161402.3882781621</v>
      </c>
      <c r="AX119" s="112">
        <v>30492177.659533884</v>
      </c>
      <c r="AY119" s="112">
        <v>2423399.154218805</v>
      </c>
      <c r="AZ119" s="112">
        <v>4572445.2949573714</v>
      </c>
      <c r="BA119" s="112">
        <v>45328099.935202919</v>
      </c>
      <c r="BB119" s="112">
        <v>2325585.1866472214</v>
      </c>
      <c r="BC119" s="112">
        <v>16431884.766535569</v>
      </c>
      <c r="BD119" s="112">
        <v>13020636.740088055</v>
      </c>
      <c r="BE119" s="112">
        <v>23049793.167242933</v>
      </c>
      <c r="BF119" s="112">
        <v>4011279.019008731</v>
      </c>
      <c r="BG119" s="112">
        <v>9978640.1739145871</v>
      </c>
      <c r="BH119" s="112">
        <v>1359176.2668621994</v>
      </c>
      <c r="BI119" s="112">
        <v>31467322.576196954</v>
      </c>
      <c r="BJ119" s="112">
        <v>3536857.5652324846</v>
      </c>
      <c r="BK119" s="112">
        <v>4230385.4915993065</v>
      </c>
      <c r="BL119" s="112">
        <v>18503606.877123315</v>
      </c>
      <c r="BM119" s="112">
        <v>2401456.6327998932</v>
      </c>
      <c r="BN119" s="112">
        <v>12686396.063205196</v>
      </c>
      <c r="BO119" s="112">
        <v>11914328.158956831</v>
      </c>
      <c r="BP119" s="112">
        <v>1120978.9020832821</v>
      </c>
      <c r="BQ119" s="112">
        <v>1127904.2076572033</v>
      </c>
      <c r="BR119" s="112">
        <v>849706.08325865294</v>
      </c>
      <c r="BS119" s="112">
        <v>4812961.6729158573</v>
      </c>
      <c r="BT119" s="112">
        <v>18016663.527849659</v>
      </c>
      <c r="BU119" s="112">
        <v>2077102.3049078027</v>
      </c>
      <c r="BV119" s="112">
        <v>566261796.17498326</v>
      </c>
      <c r="BW119" s="112">
        <v>42850723.699406758</v>
      </c>
      <c r="BX119" s="112">
        <v>2679981.1140494128</v>
      </c>
      <c r="BY119" s="213">
        <v>31217503.10238805</v>
      </c>
      <c r="BZ119" s="112">
        <v>4868689.2696897015</v>
      </c>
      <c r="CA119" s="112">
        <v>1353573.5179118183</v>
      </c>
      <c r="CB119" s="112">
        <v>1422627.9847406915</v>
      </c>
      <c r="CC119" s="112">
        <v>7491331.9223705633</v>
      </c>
      <c r="CD119" s="112">
        <v>17008651.154114887</v>
      </c>
    </row>
    <row r="120" spans="1:87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N120" s="3"/>
      <c r="P120" s="111">
        <v>118</v>
      </c>
      <c r="Q120" s="111">
        <v>0</v>
      </c>
      <c r="R120" s="163">
        <v>0</v>
      </c>
      <c r="S120" s="163">
        <v>0</v>
      </c>
      <c r="T120" s="163">
        <v>0</v>
      </c>
      <c r="U120" s="163">
        <v>0</v>
      </c>
      <c r="V120" s="163">
        <v>0</v>
      </c>
      <c r="W120" s="163">
        <v>0</v>
      </c>
      <c r="X120" s="163">
        <v>0</v>
      </c>
      <c r="Y120" s="207">
        <v>0</v>
      </c>
      <c r="Z120" s="163">
        <v>0</v>
      </c>
      <c r="AA120" s="163">
        <v>0</v>
      </c>
      <c r="AB120" s="163">
        <v>0</v>
      </c>
      <c r="AC120" s="163">
        <v>0</v>
      </c>
      <c r="AD120" s="163">
        <v>0</v>
      </c>
      <c r="AE120" s="163">
        <v>0</v>
      </c>
      <c r="AF120" s="163">
        <v>0</v>
      </c>
      <c r="AG120" s="163">
        <v>0</v>
      </c>
      <c r="AH120" s="163">
        <v>0</v>
      </c>
      <c r="AI120" s="163">
        <v>0</v>
      </c>
      <c r="AJ120" s="163">
        <v>0</v>
      </c>
      <c r="AK120" s="163">
        <v>0</v>
      </c>
      <c r="AL120" s="163">
        <v>0</v>
      </c>
      <c r="AM120" s="112">
        <v>0</v>
      </c>
      <c r="AN120" s="112">
        <v>0</v>
      </c>
      <c r="AO120" s="112">
        <v>0</v>
      </c>
      <c r="AP120" s="112">
        <v>0</v>
      </c>
      <c r="AQ120" s="112">
        <v>0</v>
      </c>
      <c r="AR120" s="112">
        <v>0</v>
      </c>
      <c r="AS120" s="112">
        <v>0</v>
      </c>
      <c r="AT120" s="112">
        <v>0</v>
      </c>
      <c r="AU120" s="112">
        <v>0</v>
      </c>
      <c r="AV120" s="112">
        <v>0</v>
      </c>
      <c r="AW120" s="112">
        <v>0</v>
      </c>
      <c r="AX120" s="112">
        <v>0</v>
      </c>
      <c r="AY120" s="112">
        <v>0</v>
      </c>
      <c r="AZ120" s="112">
        <v>0</v>
      </c>
      <c r="BA120" s="112">
        <v>0</v>
      </c>
      <c r="BB120" s="112">
        <v>0</v>
      </c>
      <c r="BC120" s="112">
        <v>0</v>
      </c>
      <c r="BD120" s="112">
        <v>0</v>
      </c>
      <c r="BE120" s="112">
        <v>0</v>
      </c>
      <c r="BF120" s="112">
        <v>0</v>
      </c>
      <c r="BG120" s="112">
        <v>0</v>
      </c>
      <c r="BH120" s="112">
        <v>0</v>
      </c>
      <c r="BI120" s="112">
        <v>0</v>
      </c>
      <c r="BJ120" s="112">
        <v>0</v>
      </c>
      <c r="BK120" s="112">
        <v>0</v>
      </c>
      <c r="BL120" s="112">
        <v>0</v>
      </c>
      <c r="BM120" s="112">
        <v>0</v>
      </c>
      <c r="BN120" s="112">
        <v>0</v>
      </c>
      <c r="BO120" s="112">
        <v>0</v>
      </c>
      <c r="BP120" s="112">
        <v>0</v>
      </c>
      <c r="BQ120" s="112">
        <v>0</v>
      </c>
      <c r="BR120" s="112">
        <v>0</v>
      </c>
      <c r="BS120" s="112">
        <v>0</v>
      </c>
      <c r="BT120" s="112">
        <v>0</v>
      </c>
      <c r="BU120" s="112">
        <v>0</v>
      </c>
      <c r="BV120" s="112">
        <v>0</v>
      </c>
      <c r="BW120" s="112">
        <v>0</v>
      </c>
      <c r="BX120" s="112">
        <v>0</v>
      </c>
      <c r="BY120" s="213"/>
      <c r="BZ120" s="112">
        <v>0</v>
      </c>
      <c r="CA120" s="112">
        <v>0</v>
      </c>
      <c r="CB120" s="112">
        <v>0</v>
      </c>
      <c r="CC120" s="112">
        <v>0</v>
      </c>
      <c r="CD120" s="112">
        <v>0</v>
      </c>
    </row>
    <row r="121" spans="1:87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HLOOKUP($E$3,$Q$3:$CF$269,P121,FALSE)</f>
        <v>24804672.070677251</v>
      </c>
      <c r="H121" s="25">
        <f t="shared" ref="H121:K121" si="20">H107+H119</f>
        <v>25572581.470650658</v>
      </c>
      <c r="I121" s="25">
        <f t="shared" si="20"/>
        <v>27121757.67234353</v>
      </c>
      <c r="J121" s="25">
        <f t="shared" si="20"/>
        <v>28360368.853751771</v>
      </c>
      <c r="K121" s="25">
        <f t="shared" si="20"/>
        <v>29662171.944448322</v>
      </c>
      <c r="L121" s="25">
        <f t="shared" ref="L121:N121" si="21">L107+L119</f>
        <v>31643496.934561074</v>
      </c>
      <c r="M121" s="25">
        <f t="shared" si="21"/>
        <v>32249637.443319403</v>
      </c>
      <c r="N121" s="25">
        <f t="shared" si="21"/>
        <v>32369819.848004259</v>
      </c>
      <c r="O121" s="174"/>
      <c r="P121" s="111">
        <v>119</v>
      </c>
      <c r="Q121" s="111">
        <v>0</v>
      </c>
      <c r="R121" s="163">
        <v>666886625.51901197</v>
      </c>
      <c r="S121" s="163">
        <v>24804672.070677251</v>
      </c>
      <c r="T121" s="163">
        <v>1640282.3681843961</v>
      </c>
      <c r="U121" s="163">
        <v>25350481.836767741</v>
      </c>
      <c r="V121" s="163">
        <v>19960172.479246095</v>
      </c>
      <c r="W121" s="163">
        <v>40813641.483385205</v>
      </c>
      <c r="X121" s="163">
        <v>22465934.186253089</v>
      </c>
      <c r="Y121" s="207">
        <v>4732070.7214082088</v>
      </c>
      <c r="Z121" s="163">
        <v>891167.56632925686</v>
      </c>
      <c r="AA121" s="163">
        <v>8783945.6639200747</v>
      </c>
      <c r="AB121" s="163">
        <v>1153022.1782147114</v>
      </c>
      <c r="AC121" s="163">
        <v>4864883.2445317432</v>
      </c>
      <c r="AD121" s="163">
        <v>41449283.67207171</v>
      </c>
      <c r="AE121" s="163">
        <v>22846328.137358025</v>
      </c>
      <c r="AF121" s="163">
        <v>62552073.294648439</v>
      </c>
      <c r="AG121" s="163">
        <v>12670488.919235758</v>
      </c>
      <c r="AH121" s="163">
        <v>2174398.889711068</v>
      </c>
      <c r="AI121" s="163">
        <v>16020808.775869189</v>
      </c>
      <c r="AJ121" s="163">
        <v>12917512.562765377</v>
      </c>
      <c r="AK121" s="163">
        <v>2494241.5456404341</v>
      </c>
      <c r="AL121" s="163">
        <v>29854613.056498125</v>
      </c>
      <c r="AM121" s="112">
        <v>6352192.9759376291</v>
      </c>
      <c r="AN121" s="112">
        <v>34475763.964792997</v>
      </c>
      <c r="AO121" s="112">
        <v>16934733.570252016</v>
      </c>
      <c r="AP121" s="112">
        <v>1427596.7220614231</v>
      </c>
      <c r="AQ121" s="112">
        <v>708561.65483482589</v>
      </c>
      <c r="AR121" s="112">
        <v>1660535.3010448278</v>
      </c>
      <c r="AS121" s="112">
        <v>1285910693.8342419</v>
      </c>
      <c r="AT121" s="112">
        <v>216773074.134045</v>
      </c>
      <c r="AU121" s="112">
        <v>14771043.503810029</v>
      </c>
      <c r="AV121" s="112">
        <v>3367799.9721825765</v>
      </c>
      <c r="AW121" s="112">
        <v>14829612.388278162</v>
      </c>
      <c r="AX121" s="112">
        <v>46655633.989533886</v>
      </c>
      <c r="AY121" s="112">
        <v>4715734.1942188051</v>
      </c>
      <c r="AZ121" s="112">
        <v>9405603.9549573716</v>
      </c>
      <c r="BA121" s="112">
        <v>81057869.245202914</v>
      </c>
      <c r="BB121" s="112">
        <v>4914371.9566472219</v>
      </c>
      <c r="BC121" s="112">
        <v>25294070.766535569</v>
      </c>
      <c r="BD121" s="112">
        <v>22181512.180088058</v>
      </c>
      <c r="BE121" s="112">
        <v>40672396.647242934</v>
      </c>
      <c r="BF121" s="112">
        <v>6541743.249008731</v>
      </c>
      <c r="BG121" s="112">
        <v>16206020.033914588</v>
      </c>
      <c r="BH121" s="112">
        <v>3980253.3483622</v>
      </c>
      <c r="BI121" s="112">
        <v>49005241.116196953</v>
      </c>
      <c r="BJ121" s="112">
        <v>6836145.2352324855</v>
      </c>
      <c r="BK121" s="112">
        <v>8939871.4915993065</v>
      </c>
      <c r="BL121" s="112">
        <v>30654401.217123315</v>
      </c>
      <c r="BM121" s="112">
        <v>5570543.3627998922</v>
      </c>
      <c r="BN121" s="112">
        <v>21303186.173205197</v>
      </c>
      <c r="BO121" s="112">
        <v>22600176.298956834</v>
      </c>
      <c r="BP121" s="112">
        <v>2527720.4120832821</v>
      </c>
      <c r="BQ121" s="112">
        <v>3356536.0076572038</v>
      </c>
      <c r="BR121" s="112">
        <v>2409693.3832586524</v>
      </c>
      <c r="BS121" s="112">
        <v>8654568.3229158577</v>
      </c>
      <c r="BT121" s="112">
        <v>33401361.587849662</v>
      </c>
      <c r="BU121" s="112">
        <v>4708418.4249078026</v>
      </c>
      <c r="BV121" s="112">
        <v>800340353.43498325</v>
      </c>
      <c r="BW121" s="112">
        <v>69567507.319406763</v>
      </c>
      <c r="BX121" s="112">
        <v>5774021.704049414</v>
      </c>
      <c r="BY121" s="213">
        <v>44113282.162388049</v>
      </c>
      <c r="BZ121" s="112">
        <v>11465921.369689701</v>
      </c>
      <c r="CA121" s="112">
        <v>3061504.5079118181</v>
      </c>
      <c r="CB121" s="112">
        <v>3053273.9847406913</v>
      </c>
      <c r="CC121" s="112">
        <v>13604886.932370562</v>
      </c>
      <c r="CD121" s="112">
        <v>28969907.154114887</v>
      </c>
    </row>
    <row r="122" spans="1:87" x14ac:dyDescent="0.2">
      <c r="A122" s="3"/>
      <c r="B122" s="3"/>
      <c r="C122" s="3"/>
      <c r="D122" s="3"/>
      <c r="E122" s="3"/>
      <c r="P122" s="111">
        <v>120</v>
      </c>
      <c r="Q122" s="111">
        <v>0</v>
      </c>
      <c r="R122" s="163">
        <v>0</v>
      </c>
      <c r="S122" s="163">
        <v>0</v>
      </c>
      <c r="T122" s="163">
        <v>0</v>
      </c>
      <c r="U122" s="163">
        <v>0</v>
      </c>
      <c r="V122" s="163">
        <v>0</v>
      </c>
      <c r="W122" s="163">
        <v>0</v>
      </c>
      <c r="X122" s="163">
        <v>0</v>
      </c>
      <c r="Y122" s="207">
        <v>0</v>
      </c>
      <c r="Z122" s="163">
        <v>0</v>
      </c>
      <c r="AA122" s="163">
        <v>0</v>
      </c>
      <c r="AB122" s="163">
        <v>0</v>
      </c>
      <c r="AC122" s="163">
        <v>0</v>
      </c>
      <c r="AD122" s="163">
        <v>0</v>
      </c>
      <c r="AE122" s="163">
        <v>0</v>
      </c>
      <c r="AF122" s="163">
        <v>0</v>
      </c>
      <c r="AG122" s="163">
        <v>0</v>
      </c>
      <c r="AH122" s="163">
        <v>0</v>
      </c>
      <c r="AI122" s="163">
        <v>0</v>
      </c>
      <c r="AJ122" s="163">
        <v>0</v>
      </c>
      <c r="AK122" s="163">
        <v>0</v>
      </c>
      <c r="AL122" s="163">
        <v>0</v>
      </c>
      <c r="AM122" s="112">
        <v>0</v>
      </c>
      <c r="AN122" s="112">
        <v>0</v>
      </c>
      <c r="AO122" s="112">
        <v>0</v>
      </c>
      <c r="AP122" s="112">
        <v>0</v>
      </c>
      <c r="AQ122" s="112">
        <v>0</v>
      </c>
      <c r="AR122" s="112">
        <v>0</v>
      </c>
      <c r="AS122" s="112">
        <v>0</v>
      </c>
      <c r="AT122" s="112">
        <v>0</v>
      </c>
      <c r="AU122" s="112">
        <v>0</v>
      </c>
      <c r="AV122" s="112">
        <v>0</v>
      </c>
      <c r="AW122" s="112">
        <v>0</v>
      </c>
      <c r="AX122" s="112">
        <v>0</v>
      </c>
      <c r="AY122" s="112">
        <v>0</v>
      </c>
      <c r="AZ122" s="112">
        <v>0</v>
      </c>
      <c r="BA122" s="112">
        <v>0</v>
      </c>
      <c r="BB122" s="112">
        <v>0</v>
      </c>
      <c r="BC122" s="112">
        <v>0</v>
      </c>
      <c r="BD122" s="112">
        <v>0</v>
      </c>
      <c r="BE122" s="112">
        <v>0</v>
      </c>
      <c r="BF122" s="112">
        <v>0</v>
      </c>
      <c r="BG122" s="112">
        <v>0</v>
      </c>
      <c r="BH122" s="112">
        <v>0</v>
      </c>
      <c r="BI122" s="112">
        <v>0</v>
      </c>
      <c r="BJ122" s="112">
        <v>0</v>
      </c>
      <c r="BK122" s="112">
        <v>0</v>
      </c>
      <c r="BL122" s="112">
        <v>0</v>
      </c>
      <c r="BM122" s="112">
        <v>0</v>
      </c>
      <c r="BN122" s="112">
        <v>0</v>
      </c>
      <c r="BO122" s="112">
        <v>0</v>
      </c>
      <c r="BP122" s="112">
        <v>0</v>
      </c>
      <c r="BQ122" s="112">
        <v>0</v>
      </c>
      <c r="BR122" s="112">
        <v>0</v>
      </c>
      <c r="BS122" s="112">
        <v>0</v>
      </c>
      <c r="BT122" s="112">
        <v>0</v>
      </c>
      <c r="BU122" s="112">
        <v>0</v>
      </c>
      <c r="BV122" s="112">
        <v>0</v>
      </c>
      <c r="BW122" s="112">
        <v>0</v>
      </c>
      <c r="BX122" s="112">
        <v>0</v>
      </c>
      <c r="BY122" s="213"/>
      <c r="BZ122" s="112">
        <v>0</v>
      </c>
      <c r="CA122" s="112">
        <v>0</v>
      </c>
      <c r="CB122" s="112">
        <v>0</v>
      </c>
      <c r="CC122" s="112">
        <v>0</v>
      </c>
      <c r="CD122" s="112">
        <v>0</v>
      </c>
    </row>
    <row r="123" spans="1:87" s="3" customFormat="1" ht="13.5" thickBot="1" x14ac:dyDescent="0.25">
      <c r="A123" s="224" t="s">
        <v>108</v>
      </c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38"/>
      <c r="N123" s="8"/>
      <c r="O123" s="101"/>
      <c r="P123" s="111">
        <v>121</v>
      </c>
      <c r="Q123" s="111">
        <v>0</v>
      </c>
      <c r="R123" s="163">
        <v>0</v>
      </c>
      <c r="S123" s="163">
        <v>0</v>
      </c>
      <c r="T123" s="163">
        <v>0</v>
      </c>
      <c r="U123" s="163">
        <v>0</v>
      </c>
      <c r="V123" s="163">
        <v>0</v>
      </c>
      <c r="W123" s="163">
        <v>0</v>
      </c>
      <c r="X123" s="163">
        <v>0</v>
      </c>
      <c r="Y123" s="207">
        <v>0</v>
      </c>
      <c r="Z123" s="163">
        <v>0</v>
      </c>
      <c r="AA123" s="163">
        <v>0</v>
      </c>
      <c r="AB123" s="163">
        <v>0</v>
      </c>
      <c r="AC123" s="163">
        <v>0</v>
      </c>
      <c r="AD123" s="163">
        <v>0</v>
      </c>
      <c r="AE123" s="163">
        <v>0</v>
      </c>
      <c r="AF123" s="163">
        <v>0</v>
      </c>
      <c r="AG123" s="163">
        <v>0</v>
      </c>
      <c r="AH123" s="163">
        <v>0</v>
      </c>
      <c r="AI123" s="163">
        <v>0</v>
      </c>
      <c r="AJ123" s="163">
        <v>0</v>
      </c>
      <c r="AK123" s="163">
        <v>0</v>
      </c>
      <c r="AL123" s="163">
        <v>0</v>
      </c>
      <c r="AM123" s="112">
        <v>0</v>
      </c>
      <c r="AN123" s="112">
        <v>0</v>
      </c>
      <c r="AO123" s="112">
        <v>0</v>
      </c>
      <c r="AP123" s="112">
        <v>0</v>
      </c>
      <c r="AQ123" s="112">
        <v>0</v>
      </c>
      <c r="AR123" s="112">
        <v>0</v>
      </c>
      <c r="AS123" s="112">
        <v>0</v>
      </c>
      <c r="AT123" s="112">
        <v>0</v>
      </c>
      <c r="AU123" s="112">
        <v>0</v>
      </c>
      <c r="AV123" s="112">
        <v>0</v>
      </c>
      <c r="AW123" s="112">
        <v>0</v>
      </c>
      <c r="AX123" s="112">
        <v>0</v>
      </c>
      <c r="AY123" s="112">
        <v>0</v>
      </c>
      <c r="AZ123" s="112">
        <v>0</v>
      </c>
      <c r="BA123" s="112">
        <v>0</v>
      </c>
      <c r="BB123" s="112">
        <v>0</v>
      </c>
      <c r="BC123" s="112">
        <v>0</v>
      </c>
      <c r="BD123" s="112">
        <v>0</v>
      </c>
      <c r="BE123" s="112">
        <v>0</v>
      </c>
      <c r="BF123" s="112">
        <v>0</v>
      </c>
      <c r="BG123" s="112">
        <v>0</v>
      </c>
      <c r="BH123" s="112">
        <v>0</v>
      </c>
      <c r="BI123" s="112">
        <v>0</v>
      </c>
      <c r="BJ123" s="112">
        <v>0</v>
      </c>
      <c r="BK123" s="112">
        <v>0</v>
      </c>
      <c r="BL123" s="112">
        <v>0</v>
      </c>
      <c r="BM123" s="112">
        <v>0</v>
      </c>
      <c r="BN123" s="112">
        <v>0</v>
      </c>
      <c r="BO123" s="112">
        <v>0</v>
      </c>
      <c r="BP123" s="112">
        <v>0</v>
      </c>
      <c r="BQ123" s="112">
        <v>0</v>
      </c>
      <c r="BR123" s="112">
        <v>0</v>
      </c>
      <c r="BS123" s="112">
        <v>0</v>
      </c>
      <c r="BT123" s="112">
        <v>0</v>
      </c>
      <c r="BU123" s="112">
        <v>0</v>
      </c>
      <c r="BV123" s="112">
        <v>0</v>
      </c>
      <c r="BW123" s="112">
        <v>0</v>
      </c>
      <c r="BX123" s="112">
        <v>0</v>
      </c>
      <c r="BY123" s="213"/>
      <c r="BZ123" s="112">
        <v>0</v>
      </c>
      <c r="CA123" s="112">
        <v>0</v>
      </c>
      <c r="CB123" s="112">
        <v>0</v>
      </c>
      <c r="CC123" s="112">
        <v>0</v>
      </c>
      <c r="CD123" s="112">
        <v>0</v>
      </c>
      <c r="CE123" s="97"/>
      <c r="CF123" s="97"/>
      <c r="CG123" s="8"/>
      <c r="CH123" s="8"/>
      <c r="CI123" s="8"/>
    </row>
    <row r="124" spans="1:87" ht="13.5" thickTop="1" x14ac:dyDescent="0.2">
      <c r="A124" s="3"/>
      <c r="B124" s="3"/>
      <c r="C124" s="3"/>
      <c r="D124" s="3"/>
      <c r="E124" s="3"/>
      <c r="P124" s="111">
        <v>122</v>
      </c>
      <c r="Q124" s="111">
        <v>0</v>
      </c>
      <c r="R124" s="163">
        <v>0</v>
      </c>
      <c r="S124" s="163">
        <v>0</v>
      </c>
      <c r="T124" s="163">
        <v>0</v>
      </c>
      <c r="U124" s="163">
        <v>0</v>
      </c>
      <c r="V124" s="163">
        <v>0</v>
      </c>
      <c r="W124" s="163">
        <v>0</v>
      </c>
      <c r="X124" s="163">
        <v>0</v>
      </c>
      <c r="Y124" s="207">
        <v>0</v>
      </c>
      <c r="Z124" s="163">
        <v>0</v>
      </c>
      <c r="AA124" s="163">
        <v>0</v>
      </c>
      <c r="AB124" s="163">
        <v>0</v>
      </c>
      <c r="AC124" s="163">
        <v>0</v>
      </c>
      <c r="AD124" s="163">
        <v>0</v>
      </c>
      <c r="AE124" s="163">
        <v>0</v>
      </c>
      <c r="AF124" s="163">
        <v>0</v>
      </c>
      <c r="AG124" s="163">
        <v>0</v>
      </c>
      <c r="AH124" s="163">
        <v>0</v>
      </c>
      <c r="AI124" s="163">
        <v>0</v>
      </c>
      <c r="AJ124" s="163">
        <v>0</v>
      </c>
      <c r="AK124" s="163">
        <v>0</v>
      </c>
      <c r="AL124" s="163">
        <v>0</v>
      </c>
      <c r="AM124" s="112">
        <v>0</v>
      </c>
      <c r="AN124" s="112">
        <v>0</v>
      </c>
      <c r="AO124" s="112">
        <v>0</v>
      </c>
      <c r="AP124" s="112">
        <v>0</v>
      </c>
      <c r="AQ124" s="112">
        <v>0</v>
      </c>
      <c r="AR124" s="112">
        <v>0</v>
      </c>
      <c r="AS124" s="112">
        <v>0</v>
      </c>
      <c r="AT124" s="112">
        <v>0</v>
      </c>
      <c r="AU124" s="112">
        <v>0</v>
      </c>
      <c r="AV124" s="112">
        <v>0</v>
      </c>
      <c r="AW124" s="112">
        <v>0</v>
      </c>
      <c r="AX124" s="112">
        <v>0</v>
      </c>
      <c r="AY124" s="112">
        <v>0</v>
      </c>
      <c r="AZ124" s="112">
        <v>0</v>
      </c>
      <c r="BA124" s="112">
        <v>0</v>
      </c>
      <c r="BB124" s="112">
        <v>0</v>
      </c>
      <c r="BC124" s="112">
        <v>0</v>
      </c>
      <c r="BD124" s="112">
        <v>0</v>
      </c>
      <c r="BE124" s="112">
        <v>0</v>
      </c>
      <c r="BF124" s="112">
        <v>0</v>
      </c>
      <c r="BG124" s="112">
        <v>0</v>
      </c>
      <c r="BH124" s="112">
        <v>0</v>
      </c>
      <c r="BI124" s="112">
        <v>0</v>
      </c>
      <c r="BJ124" s="112">
        <v>0</v>
      </c>
      <c r="BK124" s="112">
        <v>0</v>
      </c>
      <c r="BL124" s="112">
        <v>0</v>
      </c>
      <c r="BM124" s="112">
        <v>0</v>
      </c>
      <c r="BN124" s="112">
        <v>0</v>
      </c>
      <c r="BO124" s="112">
        <v>0</v>
      </c>
      <c r="BP124" s="112">
        <v>0</v>
      </c>
      <c r="BQ124" s="112">
        <v>0</v>
      </c>
      <c r="BR124" s="112">
        <v>0</v>
      </c>
      <c r="BS124" s="112">
        <v>0</v>
      </c>
      <c r="BT124" s="112">
        <v>0</v>
      </c>
      <c r="BU124" s="112">
        <v>0</v>
      </c>
      <c r="BV124" s="112">
        <v>0</v>
      </c>
      <c r="BW124" s="112">
        <v>0</v>
      </c>
      <c r="BX124" s="112">
        <v>0</v>
      </c>
      <c r="BY124" s="213"/>
      <c r="BZ124" s="112">
        <v>0</v>
      </c>
      <c r="CA124" s="112">
        <v>0</v>
      </c>
      <c r="CB124" s="112">
        <v>0</v>
      </c>
      <c r="CC124" s="112">
        <v>0</v>
      </c>
      <c r="CD124" s="112">
        <v>0</v>
      </c>
    </row>
    <row r="125" spans="1:87" x14ac:dyDescent="0.2">
      <c r="A125" s="3"/>
      <c r="B125" s="10">
        <v>111</v>
      </c>
      <c r="C125" s="34" t="s">
        <v>109</v>
      </c>
      <c r="D125" s="28"/>
      <c r="E125" s="3"/>
      <c r="P125" s="111">
        <v>123</v>
      </c>
      <c r="Q125" s="111">
        <v>0</v>
      </c>
      <c r="R125" s="163">
        <v>0</v>
      </c>
      <c r="S125" s="163">
        <v>0</v>
      </c>
      <c r="T125" s="163">
        <v>0</v>
      </c>
      <c r="U125" s="163">
        <v>0</v>
      </c>
      <c r="V125" s="163">
        <v>0</v>
      </c>
      <c r="W125" s="163">
        <v>0</v>
      </c>
      <c r="X125" s="163">
        <v>0</v>
      </c>
      <c r="Y125" s="207">
        <v>0</v>
      </c>
      <c r="Z125" s="163">
        <v>0</v>
      </c>
      <c r="AA125" s="163">
        <v>0</v>
      </c>
      <c r="AB125" s="163">
        <v>0</v>
      </c>
      <c r="AC125" s="163">
        <v>0</v>
      </c>
      <c r="AD125" s="163">
        <v>0</v>
      </c>
      <c r="AE125" s="163">
        <v>0</v>
      </c>
      <c r="AF125" s="163">
        <v>0</v>
      </c>
      <c r="AG125" s="163">
        <v>0</v>
      </c>
      <c r="AH125" s="163">
        <v>0</v>
      </c>
      <c r="AI125" s="163">
        <v>0</v>
      </c>
      <c r="AJ125" s="163">
        <v>0</v>
      </c>
      <c r="AK125" s="163">
        <v>0</v>
      </c>
      <c r="AL125" s="163">
        <v>0</v>
      </c>
      <c r="AM125" s="112">
        <v>0</v>
      </c>
      <c r="AN125" s="112">
        <v>0</v>
      </c>
      <c r="AO125" s="112">
        <v>0</v>
      </c>
      <c r="AP125" s="112">
        <v>0</v>
      </c>
      <c r="AQ125" s="112">
        <v>0</v>
      </c>
      <c r="AR125" s="112">
        <v>0</v>
      </c>
      <c r="AS125" s="112">
        <v>0</v>
      </c>
      <c r="AT125" s="112">
        <v>0</v>
      </c>
      <c r="AU125" s="112">
        <v>0</v>
      </c>
      <c r="AV125" s="112">
        <v>0</v>
      </c>
      <c r="AW125" s="112">
        <v>0</v>
      </c>
      <c r="AX125" s="112">
        <v>0</v>
      </c>
      <c r="AY125" s="112">
        <v>0</v>
      </c>
      <c r="AZ125" s="112">
        <v>0</v>
      </c>
      <c r="BA125" s="112">
        <v>0</v>
      </c>
      <c r="BB125" s="112">
        <v>0</v>
      </c>
      <c r="BC125" s="112">
        <v>0</v>
      </c>
      <c r="BD125" s="112">
        <v>0</v>
      </c>
      <c r="BE125" s="112">
        <v>0</v>
      </c>
      <c r="BF125" s="112">
        <v>0</v>
      </c>
      <c r="BG125" s="112">
        <v>0</v>
      </c>
      <c r="BH125" s="112">
        <v>0</v>
      </c>
      <c r="BI125" s="112">
        <v>0</v>
      </c>
      <c r="BJ125" s="112">
        <v>0</v>
      </c>
      <c r="BK125" s="112">
        <v>0</v>
      </c>
      <c r="BL125" s="112">
        <v>0</v>
      </c>
      <c r="BM125" s="112">
        <v>0</v>
      </c>
      <c r="BN125" s="112">
        <v>0</v>
      </c>
      <c r="BO125" s="112">
        <v>0</v>
      </c>
      <c r="BP125" s="112">
        <v>0</v>
      </c>
      <c r="BQ125" s="112">
        <v>0</v>
      </c>
      <c r="BR125" s="112">
        <v>0</v>
      </c>
      <c r="BS125" s="112">
        <v>0</v>
      </c>
      <c r="BT125" s="112">
        <v>0</v>
      </c>
      <c r="BU125" s="112">
        <v>0</v>
      </c>
      <c r="BV125" s="112">
        <v>0</v>
      </c>
      <c r="BW125" s="112">
        <v>0</v>
      </c>
      <c r="BX125" s="112">
        <v>0</v>
      </c>
      <c r="BY125" s="213"/>
      <c r="BZ125" s="112">
        <v>0</v>
      </c>
      <c r="CA125" s="112">
        <v>0</v>
      </c>
      <c r="CB125" s="112">
        <v>0</v>
      </c>
      <c r="CC125" s="112">
        <v>0</v>
      </c>
      <c r="CD125" s="112">
        <v>0</v>
      </c>
    </row>
    <row r="126" spans="1:87" x14ac:dyDescent="0.2">
      <c r="A126" s="3"/>
      <c r="B126" s="10">
        <v>112</v>
      </c>
      <c r="C126" s="3"/>
      <c r="D126" s="3"/>
      <c r="E126" s="3"/>
      <c r="P126" s="111">
        <v>124</v>
      </c>
      <c r="Q126" s="111">
        <v>0</v>
      </c>
      <c r="R126" s="163">
        <v>0</v>
      </c>
      <c r="S126" s="163">
        <v>0</v>
      </c>
      <c r="T126" s="163">
        <v>0</v>
      </c>
      <c r="U126" s="163">
        <v>0</v>
      </c>
      <c r="V126" s="163">
        <v>0</v>
      </c>
      <c r="W126" s="163">
        <v>0</v>
      </c>
      <c r="X126" s="163">
        <v>0</v>
      </c>
      <c r="Y126" s="207">
        <v>0</v>
      </c>
      <c r="Z126" s="163">
        <v>0</v>
      </c>
      <c r="AA126" s="163">
        <v>0</v>
      </c>
      <c r="AB126" s="163">
        <v>0</v>
      </c>
      <c r="AC126" s="163">
        <v>0</v>
      </c>
      <c r="AD126" s="163">
        <v>0</v>
      </c>
      <c r="AE126" s="163">
        <v>0</v>
      </c>
      <c r="AF126" s="163">
        <v>0</v>
      </c>
      <c r="AG126" s="163">
        <v>0</v>
      </c>
      <c r="AH126" s="163">
        <v>0</v>
      </c>
      <c r="AI126" s="163">
        <v>0</v>
      </c>
      <c r="AJ126" s="163">
        <v>0</v>
      </c>
      <c r="AK126" s="163">
        <v>0</v>
      </c>
      <c r="AL126" s="163">
        <v>0</v>
      </c>
      <c r="AM126" s="112">
        <v>0</v>
      </c>
      <c r="AN126" s="112">
        <v>0</v>
      </c>
      <c r="AO126" s="112">
        <v>0</v>
      </c>
      <c r="AP126" s="112">
        <v>0</v>
      </c>
      <c r="AQ126" s="112">
        <v>0</v>
      </c>
      <c r="AR126" s="112">
        <v>0</v>
      </c>
      <c r="AS126" s="112">
        <v>0</v>
      </c>
      <c r="AT126" s="112">
        <v>0</v>
      </c>
      <c r="AU126" s="112">
        <v>0</v>
      </c>
      <c r="AV126" s="112">
        <v>0</v>
      </c>
      <c r="AW126" s="112">
        <v>0</v>
      </c>
      <c r="AX126" s="112">
        <v>0</v>
      </c>
      <c r="AY126" s="112">
        <v>0</v>
      </c>
      <c r="AZ126" s="112">
        <v>0</v>
      </c>
      <c r="BA126" s="112">
        <v>0</v>
      </c>
      <c r="BB126" s="112">
        <v>0</v>
      </c>
      <c r="BC126" s="112">
        <v>0</v>
      </c>
      <c r="BD126" s="112">
        <v>0</v>
      </c>
      <c r="BE126" s="112">
        <v>0</v>
      </c>
      <c r="BF126" s="112">
        <v>0</v>
      </c>
      <c r="BG126" s="112">
        <v>0</v>
      </c>
      <c r="BH126" s="112">
        <v>0</v>
      </c>
      <c r="BI126" s="112">
        <v>0</v>
      </c>
      <c r="BJ126" s="112">
        <v>0</v>
      </c>
      <c r="BK126" s="112">
        <v>0</v>
      </c>
      <c r="BL126" s="112">
        <v>0</v>
      </c>
      <c r="BM126" s="112">
        <v>0</v>
      </c>
      <c r="BN126" s="112">
        <v>0</v>
      </c>
      <c r="BO126" s="112">
        <v>0</v>
      </c>
      <c r="BP126" s="112">
        <v>0</v>
      </c>
      <c r="BQ126" s="112">
        <v>0</v>
      </c>
      <c r="BR126" s="112">
        <v>0</v>
      </c>
      <c r="BS126" s="112">
        <v>0</v>
      </c>
      <c r="BT126" s="112">
        <v>0</v>
      </c>
      <c r="BU126" s="112">
        <v>0</v>
      </c>
      <c r="BV126" s="112">
        <v>0</v>
      </c>
      <c r="BW126" s="112">
        <v>0</v>
      </c>
      <c r="BX126" s="112">
        <v>0</v>
      </c>
      <c r="BY126" s="213"/>
      <c r="BZ126" s="112">
        <v>0</v>
      </c>
      <c r="CA126" s="112">
        <v>0</v>
      </c>
      <c r="CB126" s="112">
        <v>0</v>
      </c>
      <c r="CC126" s="112">
        <v>0</v>
      </c>
      <c r="CD126" s="112">
        <v>0</v>
      </c>
    </row>
    <row r="127" spans="1:87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P127" s="111">
        <v>125</v>
      </c>
      <c r="Q127" s="111">
        <v>0</v>
      </c>
      <c r="R127" s="163">
        <v>0</v>
      </c>
      <c r="S127" s="163">
        <v>0</v>
      </c>
      <c r="T127" s="163">
        <v>0</v>
      </c>
      <c r="U127" s="163">
        <v>0</v>
      </c>
      <c r="V127" s="163">
        <v>0</v>
      </c>
      <c r="W127" s="163">
        <v>0</v>
      </c>
      <c r="X127" s="163">
        <v>0</v>
      </c>
      <c r="Y127" s="207">
        <v>0</v>
      </c>
      <c r="Z127" s="163">
        <v>0</v>
      </c>
      <c r="AA127" s="163">
        <v>0</v>
      </c>
      <c r="AB127" s="163">
        <v>0</v>
      </c>
      <c r="AC127" s="163">
        <v>0</v>
      </c>
      <c r="AD127" s="163">
        <v>0</v>
      </c>
      <c r="AE127" s="163">
        <v>0</v>
      </c>
      <c r="AF127" s="163">
        <v>0</v>
      </c>
      <c r="AG127" s="163">
        <v>0</v>
      </c>
      <c r="AH127" s="163">
        <v>0</v>
      </c>
      <c r="AI127" s="163">
        <v>0</v>
      </c>
      <c r="AJ127" s="163">
        <v>0</v>
      </c>
      <c r="AK127" s="163">
        <v>0</v>
      </c>
      <c r="AL127" s="163">
        <v>0</v>
      </c>
      <c r="AM127" s="112">
        <v>0</v>
      </c>
      <c r="AN127" s="112">
        <v>0</v>
      </c>
      <c r="AO127" s="112">
        <v>0</v>
      </c>
      <c r="AP127" s="112">
        <v>0</v>
      </c>
      <c r="AQ127" s="112">
        <v>0</v>
      </c>
      <c r="AR127" s="112">
        <v>0</v>
      </c>
      <c r="AS127" s="112">
        <v>0</v>
      </c>
      <c r="AT127" s="112">
        <v>0</v>
      </c>
      <c r="AU127" s="112">
        <v>0</v>
      </c>
      <c r="AV127" s="112">
        <v>0</v>
      </c>
      <c r="AW127" s="112">
        <v>0</v>
      </c>
      <c r="AX127" s="112">
        <v>0</v>
      </c>
      <c r="AY127" s="112">
        <v>0</v>
      </c>
      <c r="AZ127" s="112">
        <v>0</v>
      </c>
      <c r="BA127" s="112">
        <v>0</v>
      </c>
      <c r="BB127" s="112">
        <v>0</v>
      </c>
      <c r="BC127" s="112">
        <v>0</v>
      </c>
      <c r="BD127" s="112">
        <v>0</v>
      </c>
      <c r="BE127" s="112">
        <v>0</v>
      </c>
      <c r="BF127" s="112">
        <v>0</v>
      </c>
      <c r="BG127" s="112">
        <v>0</v>
      </c>
      <c r="BH127" s="112">
        <v>0</v>
      </c>
      <c r="BI127" s="112">
        <v>0</v>
      </c>
      <c r="BJ127" s="112">
        <v>0</v>
      </c>
      <c r="BK127" s="112">
        <v>0</v>
      </c>
      <c r="BL127" s="112">
        <v>0</v>
      </c>
      <c r="BM127" s="112">
        <v>0</v>
      </c>
      <c r="BN127" s="112">
        <v>0</v>
      </c>
      <c r="BO127" s="112">
        <v>0</v>
      </c>
      <c r="BP127" s="112">
        <v>0</v>
      </c>
      <c r="BQ127" s="112">
        <v>0</v>
      </c>
      <c r="BR127" s="112">
        <v>0</v>
      </c>
      <c r="BS127" s="112">
        <v>0</v>
      </c>
      <c r="BT127" s="112">
        <v>0</v>
      </c>
      <c r="BU127" s="112">
        <v>0</v>
      </c>
      <c r="BV127" s="112">
        <v>0</v>
      </c>
      <c r="BW127" s="112">
        <v>0</v>
      </c>
      <c r="BX127" s="112">
        <v>0</v>
      </c>
      <c r="BY127" s="213"/>
      <c r="BZ127" s="112">
        <v>0</v>
      </c>
      <c r="CA127" s="112">
        <v>0</v>
      </c>
      <c r="CB127" s="112">
        <v>0</v>
      </c>
      <c r="CC127" s="112">
        <v>0</v>
      </c>
      <c r="CD127" s="112">
        <v>0</v>
      </c>
    </row>
    <row r="128" spans="1:87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HLOOKUP($E$3,$Q$3:$CF$269,P128,FALSE)</f>
        <v>11724</v>
      </c>
      <c r="H128" s="8">
        <f t="shared" ref="H128:K130" si="22">H96</f>
        <v>11721</v>
      </c>
      <c r="I128" s="8">
        <f t="shared" si="22"/>
        <v>11741</v>
      </c>
      <c r="J128" s="8">
        <f t="shared" si="22"/>
        <v>12119</v>
      </c>
      <c r="K128" s="8">
        <f t="shared" si="22"/>
        <v>12144</v>
      </c>
      <c r="L128" s="8">
        <f t="shared" ref="L128:N128" si="23">L96</f>
        <v>12171</v>
      </c>
      <c r="M128" s="8">
        <f t="shared" ref="M128" si="24">M96</f>
        <v>12201</v>
      </c>
      <c r="N128" s="8">
        <f t="shared" si="23"/>
        <v>12233</v>
      </c>
      <c r="O128" s="101"/>
      <c r="P128" s="111">
        <v>126</v>
      </c>
      <c r="Q128" s="111">
        <v>0</v>
      </c>
      <c r="R128" s="163">
        <v>982023</v>
      </c>
      <c r="S128" s="163">
        <v>11724</v>
      </c>
      <c r="T128" s="163">
        <v>1637</v>
      </c>
      <c r="U128" s="163">
        <v>36585</v>
      </c>
      <c r="V128" s="163">
        <v>39623</v>
      </c>
      <c r="W128" s="163">
        <v>67122</v>
      </c>
      <c r="X128" s="163">
        <v>29057</v>
      </c>
      <c r="Y128" s="207">
        <v>6916</v>
      </c>
      <c r="Z128" s="163">
        <v>1241</v>
      </c>
      <c r="AA128" s="163">
        <v>17172</v>
      </c>
      <c r="AB128" s="163">
        <v>2242</v>
      </c>
      <c r="AC128" s="163">
        <v>12345</v>
      </c>
      <c r="AD128" s="163">
        <v>64726</v>
      </c>
      <c r="AE128" s="163">
        <v>41143</v>
      </c>
      <c r="AF128" s="163">
        <v>88422</v>
      </c>
      <c r="AG128" s="163">
        <v>18952</v>
      </c>
      <c r="AH128" s="163">
        <v>3288</v>
      </c>
      <c r="AI128" s="163">
        <v>29756</v>
      </c>
      <c r="AJ128" s="163">
        <v>21108</v>
      </c>
      <c r="AK128" s="163">
        <v>3748</v>
      </c>
      <c r="AL128" s="163">
        <v>47427</v>
      </c>
      <c r="AM128" s="112">
        <v>11354</v>
      </c>
      <c r="AN128" s="112">
        <v>55239</v>
      </c>
      <c r="AO128" s="112">
        <v>22195</v>
      </c>
      <c r="AP128" s="112">
        <v>2697</v>
      </c>
      <c r="AQ128" s="112">
        <v>1254</v>
      </c>
      <c r="AR128" s="112">
        <v>5534</v>
      </c>
      <c r="AS128" s="112">
        <v>1320134</v>
      </c>
      <c r="AT128" s="112">
        <v>331777</v>
      </c>
      <c r="AU128" s="112">
        <v>17228</v>
      </c>
      <c r="AV128" s="112">
        <v>5581</v>
      </c>
      <c r="AW128" s="112">
        <v>27582</v>
      </c>
      <c r="AX128" s="112">
        <v>95758</v>
      </c>
      <c r="AY128" s="112">
        <v>10349</v>
      </c>
      <c r="AZ128" s="112">
        <v>13491</v>
      </c>
      <c r="BA128" s="112">
        <v>157188</v>
      </c>
      <c r="BB128" s="112">
        <v>7267</v>
      </c>
      <c r="BC128" s="112">
        <v>37895</v>
      </c>
      <c r="BD128" s="112">
        <v>35712</v>
      </c>
      <c r="BE128" s="112">
        <v>54919</v>
      </c>
      <c r="BF128" s="112">
        <v>9377</v>
      </c>
      <c r="BG128" s="112">
        <v>24117</v>
      </c>
      <c r="BH128" s="112">
        <v>5980</v>
      </c>
      <c r="BI128" s="112">
        <v>70492</v>
      </c>
      <c r="BJ128" s="112">
        <v>12365</v>
      </c>
      <c r="BK128" s="112">
        <v>13830</v>
      </c>
      <c r="BL128" s="112">
        <v>57584</v>
      </c>
      <c r="BM128" s="112">
        <v>11109</v>
      </c>
      <c r="BN128" s="112">
        <v>37349</v>
      </c>
      <c r="BO128" s="112">
        <v>33579</v>
      </c>
      <c r="BP128" s="112">
        <v>4300</v>
      </c>
      <c r="BQ128" s="112">
        <v>5893</v>
      </c>
      <c r="BR128" s="112">
        <v>2842</v>
      </c>
      <c r="BS128" s="112">
        <v>17519</v>
      </c>
      <c r="BT128" s="112">
        <v>50844</v>
      </c>
      <c r="BU128" s="112">
        <v>7201</v>
      </c>
      <c r="BV128" s="112">
        <v>767946</v>
      </c>
      <c r="BW128" s="112">
        <v>120457</v>
      </c>
      <c r="BX128" s="112">
        <v>13592</v>
      </c>
      <c r="BY128" s="213">
        <v>57042</v>
      </c>
      <c r="BZ128" s="112">
        <v>23048</v>
      </c>
      <c r="CA128" s="112">
        <v>3770</v>
      </c>
      <c r="CB128" s="112">
        <v>3877</v>
      </c>
      <c r="CC128" s="112">
        <v>23373</v>
      </c>
      <c r="CD128" s="112">
        <v>42498</v>
      </c>
    </row>
    <row r="129" spans="1:82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HLOOKUP($E$3,$Q$3:$CF$269,P129,FALSE)</f>
        <v>202481240.72000003</v>
      </c>
      <c r="H129" s="39">
        <f t="shared" si="22"/>
        <v>223988678.07520866</v>
      </c>
      <c r="I129" s="39">
        <f t="shared" si="22"/>
        <v>220215962.93775937</v>
      </c>
      <c r="J129" s="39">
        <f t="shared" si="22"/>
        <v>227437703.8047989</v>
      </c>
      <c r="K129" s="39">
        <f t="shared" si="22"/>
        <v>227437703.8047989</v>
      </c>
      <c r="L129" s="39">
        <f t="shared" ref="L129:N129" si="25">L97</f>
        <v>227437703.8047989</v>
      </c>
      <c r="M129" s="39">
        <f t="shared" ref="M129" si="26">M97</f>
        <v>227437703.8047989</v>
      </c>
      <c r="N129" s="39">
        <f t="shared" si="25"/>
        <v>227437703.8047989</v>
      </c>
      <c r="O129" s="175"/>
      <c r="P129" s="111">
        <v>127</v>
      </c>
      <c r="Q129" s="111">
        <v>0</v>
      </c>
      <c r="R129" s="163">
        <v>24226360755</v>
      </c>
      <c r="S129" s="163">
        <v>202481240.72000003</v>
      </c>
      <c r="T129" s="163">
        <v>29155291.82</v>
      </c>
      <c r="U129" s="163">
        <v>970536909</v>
      </c>
      <c r="V129" s="163">
        <v>933023699.69000006</v>
      </c>
      <c r="W129" s="163">
        <v>1544296648</v>
      </c>
      <c r="X129" s="163">
        <v>449467120.70000005</v>
      </c>
      <c r="Y129" s="207">
        <v>136491826.69999999</v>
      </c>
      <c r="Z129" s="163">
        <v>24275428</v>
      </c>
      <c r="AA129" s="163">
        <v>289670361.49000001</v>
      </c>
      <c r="AB129" s="163">
        <v>27528706</v>
      </c>
      <c r="AC129" s="163">
        <v>218050999</v>
      </c>
      <c r="AD129" s="163">
        <v>1632222561.6700001</v>
      </c>
      <c r="AE129" s="163">
        <v>878822638.74000013</v>
      </c>
      <c r="AF129" s="163">
        <v>2357005920.04</v>
      </c>
      <c r="AG129" s="163">
        <v>475598345.38999999</v>
      </c>
      <c r="AH129" s="163">
        <v>54029013.310000002</v>
      </c>
      <c r="AI129" s="163">
        <v>486056497.75</v>
      </c>
      <c r="AJ129" s="163">
        <v>589356772.60000002</v>
      </c>
      <c r="AK129" s="163">
        <v>71814133.549999997</v>
      </c>
      <c r="AL129" s="163">
        <v>838657079.18999994</v>
      </c>
      <c r="AM129" s="112">
        <v>171849084.98000002</v>
      </c>
      <c r="AN129" s="112">
        <v>1589990377.8799999</v>
      </c>
      <c r="AO129" s="112">
        <v>478905081</v>
      </c>
      <c r="AP129" s="112">
        <v>76802531</v>
      </c>
      <c r="AQ129" s="112">
        <v>8844181</v>
      </c>
      <c r="AR129" s="112">
        <v>138089158.22999999</v>
      </c>
      <c r="AS129" s="112">
        <v>33644689155.620003</v>
      </c>
      <c r="AT129" s="112">
        <v>7167732847.9300003</v>
      </c>
      <c r="AU129" s="112">
        <v>241133567.51999998</v>
      </c>
      <c r="AV129" s="112">
        <v>93475495</v>
      </c>
      <c r="AW129" s="112">
        <v>684577454.99000001</v>
      </c>
      <c r="AX129" s="112">
        <v>1710613898.3195999</v>
      </c>
      <c r="AY129" s="112">
        <v>234672333.33000001</v>
      </c>
      <c r="AZ129" s="112">
        <v>277468488.36000001</v>
      </c>
      <c r="BA129" s="112">
        <v>3044210532.4000001</v>
      </c>
      <c r="BB129" s="112">
        <v>181367705.70999998</v>
      </c>
      <c r="BC129" s="112">
        <v>852977631</v>
      </c>
      <c r="BD129" s="112">
        <v>588204045</v>
      </c>
      <c r="BE129" s="112">
        <v>1158320478.3299999</v>
      </c>
      <c r="BF129" s="112">
        <v>195849659.70000002</v>
      </c>
      <c r="BG129" s="112">
        <v>480190167.87</v>
      </c>
      <c r="BH129" s="112">
        <v>115262629</v>
      </c>
      <c r="BI129" s="112">
        <v>1535329501.6400001</v>
      </c>
      <c r="BJ129" s="112">
        <v>246122190.97999999</v>
      </c>
      <c r="BK129" s="112">
        <v>299586449</v>
      </c>
      <c r="BL129" s="112">
        <v>1030453834</v>
      </c>
      <c r="BM129" s="112">
        <v>175821399.01999998</v>
      </c>
      <c r="BN129" s="112">
        <v>752870945</v>
      </c>
      <c r="BO129" s="112">
        <v>619022917.96000004</v>
      </c>
      <c r="BP129" s="112">
        <v>83879169</v>
      </c>
      <c r="BQ129" s="112">
        <v>97482636</v>
      </c>
      <c r="BR129" s="112">
        <v>73870972.099999994</v>
      </c>
      <c r="BS129" s="112">
        <v>273444573.47000003</v>
      </c>
      <c r="BT129" s="112">
        <v>878540448</v>
      </c>
      <c r="BU129" s="112">
        <v>181827516.44400001</v>
      </c>
      <c r="BV129" s="112">
        <v>23766238909.93755</v>
      </c>
      <c r="BW129" s="112">
        <v>2483896484</v>
      </c>
      <c r="BX129" s="112">
        <v>123771289.62</v>
      </c>
      <c r="BY129" s="213">
        <v>1394725460</v>
      </c>
      <c r="BZ129" s="112">
        <v>350635830</v>
      </c>
      <c r="CA129" s="112">
        <v>100053641</v>
      </c>
      <c r="CB129" s="112">
        <v>138754314</v>
      </c>
      <c r="CC129" s="112">
        <v>415075636.78999996</v>
      </c>
      <c r="CD129" s="112">
        <v>816810815</v>
      </c>
    </row>
    <row r="130" spans="1:82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HLOOKUP($E$3,$Q$3:$CF$269,P130,FALSE)</f>
        <v>41832</v>
      </c>
      <c r="H130" s="8">
        <f t="shared" si="22"/>
        <v>44182</v>
      </c>
      <c r="I130" s="8">
        <f t="shared" si="22"/>
        <v>44182</v>
      </c>
      <c r="J130" s="8">
        <f t="shared" si="22"/>
        <v>44182</v>
      </c>
      <c r="K130" s="8">
        <f t="shared" si="22"/>
        <v>44182</v>
      </c>
      <c r="L130" s="8">
        <f t="shared" ref="L130:N130" si="27">L98</f>
        <v>44182</v>
      </c>
      <c r="M130" s="8">
        <f t="shared" ref="M130" si="28">M98</f>
        <v>44182</v>
      </c>
      <c r="N130" s="8">
        <f t="shared" si="27"/>
        <v>44182</v>
      </c>
      <c r="O130" s="101"/>
      <c r="P130" s="111">
        <v>128</v>
      </c>
      <c r="Q130" s="111">
        <v>0</v>
      </c>
      <c r="R130" s="163">
        <v>4721254</v>
      </c>
      <c r="S130" s="163">
        <v>41832</v>
      </c>
      <c r="T130" s="163">
        <v>8634</v>
      </c>
      <c r="U130" s="163">
        <v>154393</v>
      </c>
      <c r="V130" s="163">
        <v>172881</v>
      </c>
      <c r="W130" s="163">
        <v>321211</v>
      </c>
      <c r="X130" s="163">
        <v>88875</v>
      </c>
      <c r="Y130" s="207">
        <v>24770</v>
      </c>
      <c r="Z130" s="163">
        <v>6489</v>
      </c>
      <c r="AA130" s="163">
        <v>51563</v>
      </c>
      <c r="AB130" s="163">
        <v>6517</v>
      </c>
      <c r="AC130" s="163">
        <v>57221</v>
      </c>
      <c r="AD130" s="163">
        <v>305718</v>
      </c>
      <c r="AE130" s="163">
        <v>173916</v>
      </c>
      <c r="AF130" s="163">
        <v>464200</v>
      </c>
      <c r="AG130" s="163">
        <v>81295</v>
      </c>
      <c r="AH130" s="163">
        <v>11586</v>
      </c>
      <c r="AI130" s="163">
        <v>109252</v>
      </c>
      <c r="AJ130" s="163">
        <v>104450</v>
      </c>
      <c r="AK130" s="163">
        <v>15025</v>
      </c>
      <c r="AL130" s="163">
        <v>163611</v>
      </c>
      <c r="AM130" s="112">
        <v>50033</v>
      </c>
      <c r="AN130" s="112">
        <v>277330</v>
      </c>
      <c r="AO130" s="112">
        <v>95399</v>
      </c>
      <c r="AP130" s="112">
        <v>15428</v>
      </c>
      <c r="AQ130" s="112">
        <v>5590</v>
      </c>
      <c r="AR130" s="112">
        <v>27794</v>
      </c>
      <c r="AS130" s="112">
        <v>5361992</v>
      </c>
      <c r="AT130" s="112">
        <v>1360318</v>
      </c>
      <c r="AU130" s="112">
        <v>51036</v>
      </c>
      <c r="AV130" s="112">
        <v>18576</v>
      </c>
      <c r="AW130" s="112">
        <v>117931</v>
      </c>
      <c r="AX130" s="112">
        <v>325691</v>
      </c>
      <c r="AY130" s="112">
        <v>40516</v>
      </c>
      <c r="AZ130" s="112">
        <v>50947</v>
      </c>
      <c r="BA130" s="112">
        <v>633604</v>
      </c>
      <c r="BB130" s="112">
        <v>33691</v>
      </c>
      <c r="BC130" s="112">
        <v>162865</v>
      </c>
      <c r="BD130" s="112">
        <v>132749</v>
      </c>
      <c r="BE130" s="112">
        <v>234890</v>
      </c>
      <c r="BF130" s="112">
        <v>39670</v>
      </c>
      <c r="BG130" s="112">
        <v>93113</v>
      </c>
      <c r="BH130" s="112">
        <v>23708</v>
      </c>
      <c r="BI130" s="112">
        <v>312509</v>
      </c>
      <c r="BJ130" s="112">
        <v>46147</v>
      </c>
      <c r="BK130" s="112">
        <v>53469</v>
      </c>
      <c r="BL130" s="112">
        <v>208627</v>
      </c>
      <c r="BM130" s="112">
        <v>34903</v>
      </c>
      <c r="BN130" s="112">
        <v>126759</v>
      </c>
      <c r="BO130" s="112">
        <v>125683</v>
      </c>
      <c r="BP130" s="112">
        <v>13888</v>
      </c>
      <c r="BQ130" s="112">
        <v>23593</v>
      </c>
      <c r="BR130" s="112">
        <v>19015</v>
      </c>
      <c r="BS130" s="112">
        <v>54276</v>
      </c>
      <c r="BT130" s="112">
        <v>154390</v>
      </c>
      <c r="BU130" s="112">
        <v>35939</v>
      </c>
      <c r="BV130" s="112">
        <v>4246688</v>
      </c>
      <c r="BW130" s="112">
        <v>450688</v>
      </c>
      <c r="BX130" s="112">
        <v>26920</v>
      </c>
      <c r="BY130" s="213">
        <v>270341</v>
      </c>
      <c r="BZ130" s="112">
        <v>73021</v>
      </c>
      <c r="CA130" s="112">
        <v>16381</v>
      </c>
      <c r="CB130" s="112">
        <v>27235</v>
      </c>
      <c r="CC130" s="112">
        <v>74293</v>
      </c>
      <c r="CD130" s="112">
        <v>175818</v>
      </c>
    </row>
    <row r="131" spans="1:82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HLOOKUP($E$3,$Q$3:$CF$269,P131,FALSE)</f>
        <v>47365</v>
      </c>
      <c r="H131" s="8">
        <f t="shared" ref="H131:N131" si="29">MAX(G131,H130)</f>
        <v>47365</v>
      </c>
      <c r="I131" s="8">
        <f t="shared" si="29"/>
        <v>47365</v>
      </c>
      <c r="J131" s="8">
        <f t="shared" si="29"/>
        <v>47365</v>
      </c>
      <c r="K131" s="8">
        <f t="shared" si="29"/>
        <v>47365</v>
      </c>
      <c r="L131" s="8">
        <f t="shared" si="29"/>
        <v>47365</v>
      </c>
      <c r="M131" s="8">
        <f t="shared" si="29"/>
        <v>47365</v>
      </c>
      <c r="N131" s="8">
        <f t="shared" si="29"/>
        <v>47365</v>
      </c>
      <c r="O131" s="101"/>
      <c r="P131" s="111">
        <v>129</v>
      </c>
      <c r="Q131" s="111">
        <v>0</v>
      </c>
      <c r="R131" s="163">
        <v>5811998.2599999998</v>
      </c>
      <c r="S131" s="163">
        <v>47365</v>
      </c>
      <c r="T131" s="163">
        <v>8722</v>
      </c>
      <c r="U131" s="163">
        <v>219364</v>
      </c>
      <c r="V131" s="163">
        <v>197591</v>
      </c>
      <c r="W131" s="163">
        <v>379690</v>
      </c>
      <c r="X131" s="163">
        <v>116948</v>
      </c>
      <c r="Y131" s="207">
        <v>39945</v>
      </c>
      <c r="Z131" s="163">
        <v>8879</v>
      </c>
      <c r="AA131" s="163">
        <v>70523</v>
      </c>
      <c r="AB131" s="163">
        <v>7251</v>
      </c>
      <c r="AC131" s="163">
        <v>64272</v>
      </c>
      <c r="AD131" s="163">
        <v>382435</v>
      </c>
      <c r="AE131" s="163">
        <v>236974</v>
      </c>
      <c r="AF131" s="163">
        <v>656700</v>
      </c>
      <c r="AG131" s="163">
        <v>108683</v>
      </c>
      <c r="AH131" s="163">
        <v>15590</v>
      </c>
      <c r="AI131" s="163">
        <v>143420</v>
      </c>
      <c r="AJ131" s="163">
        <v>111673</v>
      </c>
      <c r="AK131" s="163">
        <v>18859</v>
      </c>
      <c r="AL131" s="163">
        <v>206940</v>
      </c>
      <c r="AM131" s="112">
        <v>57081</v>
      </c>
      <c r="AN131" s="112">
        <v>298913</v>
      </c>
      <c r="AO131" s="112">
        <v>214152</v>
      </c>
      <c r="AP131" s="112">
        <v>22617</v>
      </c>
      <c r="AQ131" s="112">
        <v>7653</v>
      </c>
      <c r="AR131" s="112">
        <v>40003</v>
      </c>
      <c r="AS131" s="112">
        <v>6507824.9978430755</v>
      </c>
      <c r="AT131" s="112">
        <v>1518168</v>
      </c>
      <c r="AU131" s="112">
        <v>66861</v>
      </c>
      <c r="AV131" s="112">
        <v>23000</v>
      </c>
      <c r="AW131" s="112">
        <v>147462</v>
      </c>
      <c r="AX131" s="112">
        <v>386568</v>
      </c>
      <c r="AY131" s="112">
        <v>50701</v>
      </c>
      <c r="AZ131" s="112">
        <v>69984</v>
      </c>
      <c r="BA131" s="112">
        <v>719375</v>
      </c>
      <c r="BB131" s="112">
        <v>40658</v>
      </c>
      <c r="BC131" s="112">
        <v>178292</v>
      </c>
      <c r="BD131" s="112">
        <v>163930</v>
      </c>
      <c r="BE131" s="112">
        <v>269269</v>
      </c>
      <c r="BF131" s="112">
        <v>45910</v>
      </c>
      <c r="BG131" s="112">
        <v>121809</v>
      </c>
      <c r="BH131" s="112">
        <v>26895</v>
      </c>
      <c r="BI131" s="112">
        <v>380100</v>
      </c>
      <c r="BJ131" s="112">
        <v>53650</v>
      </c>
      <c r="BK131" s="112">
        <v>74924</v>
      </c>
      <c r="BL131" s="112">
        <v>234849</v>
      </c>
      <c r="BM131" s="112">
        <v>47940</v>
      </c>
      <c r="BN131" s="112">
        <v>161697</v>
      </c>
      <c r="BO131" s="112">
        <v>156336</v>
      </c>
      <c r="BP131" s="112">
        <v>19991</v>
      </c>
      <c r="BQ131" s="112">
        <v>39622</v>
      </c>
      <c r="BR131" s="112">
        <v>22753</v>
      </c>
      <c r="BS131" s="112">
        <v>77500</v>
      </c>
      <c r="BT131" s="112">
        <v>198752</v>
      </c>
      <c r="BU131" s="112">
        <v>48436</v>
      </c>
      <c r="BV131" s="112">
        <v>5018278</v>
      </c>
      <c r="BW131" s="112">
        <v>531367</v>
      </c>
      <c r="BX131" s="112">
        <v>31515</v>
      </c>
      <c r="BY131" s="213">
        <v>295130</v>
      </c>
      <c r="BZ131" s="112">
        <v>104372</v>
      </c>
      <c r="CA131" s="112">
        <v>17897</v>
      </c>
      <c r="CB131" s="112">
        <v>27606</v>
      </c>
      <c r="CC131" s="112">
        <v>94390</v>
      </c>
      <c r="CD131" s="112">
        <v>208479</v>
      </c>
    </row>
    <row r="132" spans="1:82" x14ac:dyDescent="0.2">
      <c r="A132" s="3"/>
      <c r="B132" s="10">
        <v>118</v>
      </c>
      <c r="C132" s="3"/>
      <c r="D132" s="3"/>
      <c r="E132" s="37"/>
      <c r="N132" s="90"/>
      <c r="P132" s="111">
        <v>130</v>
      </c>
      <c r="Q132" s="111">
        <v>0</v>
      </c>
      <c r="R132" s="163">
        <v>0</v>
      </c>
      <c r="S132" s="163">
        <v>0</v>
      </c>
      <c r="T132" s="163">
        <v>0</v>
      </c>
      <c r="U132" s="163">
        <v>0</v>
      </c>
      <c r="V132" s="163">
        <v>0</v>
      </c>
      <c r="W132" s="163">
        <v>0</v>
      </c>
      <c r="X132" s="163">
        <v>0</v>
      </c>
      <c r="Y132" s="207">
        <v>0</v>
      </c>
      <c r="Z132" s="163">
        <v>0</v>
      </c>
      <c r="AA132" s="163">
        <v>0</v>
      </c>
      <c r="AB132" s="163">
        <v>0</v>
      </c>
      <c r="AC132" s="163">
        <v>0</v>
      </c>
      <c r="AD132" s="163">
        <v>0</v>
      </c>
      <c r="AE132" s="163">
        <v>0</v>
      </c>
      <c r="AF132" s="163">
        <v>0</v>
      </c>
      <c r="AG132" s="163">
        <v>0</v>
      </c>
      <c r="AH132" s="163">
        <v>0</v>
      </c>
      <c r="AI132" s="163">
        <v>0</v>
      </c>
      <c r="AJ132" s="163">
        <v>0</v>
      </c>
      <c r="AK132" s="163">
        <v>0</v>
      </c>
      <c r="AL132" s="163">
        <v>0</v>
      </c>
      <c r="AM132" s="112">
        <v>0</v>
      </c>
      <c r="AN132" s="112">
        <v>0</v>
      </c>
      <c r="AO132" s="112">
        <v>0</v>
      </c>
      <c r="AP132" s="112">
        <v>0</v>
      </c>
      <c r="AQ132" s="112">
        <v>0</v>
      </c>
      <c r="AR132" s="112">
        <v>0</v>
      </c>
      <c r="AS132" s="112">
        <v>0</v>
      </c>
      <c r="AT132" s="112">
        <v>0</v>
      </c>
      <c r="AU132" s="112">
        <v>0</v>
      </c>
      <c r="AV132" s="112">
        <v>0</v>
      </c>
      <c r="AW132" s="112">
        <v>0</v>
      </c>
      <c r="AX132" s="112">
        <v>0</v>
      </c>
      <c r="AY132" s="112">
        <v>0</v>
      </c>
      <c r="AZ132" s="112">
        <v>0</v>
      </c>
      <c r="BA132" s="112">
        <v>0</v>
      </c>
      <c r="BB132" s="112">
        <v>0</v>
      </c>
      <c r="BC132" s="112">
        <v>0</v>
      </c>
      <c r="BD132" s="112">
        <v>0</v>
      </c>
      <c r="BE132" s="112">
        <v>0</v>
      </c>
      <c r="BF132" s="112">
        <v>0</v>
      </c>
      <c r="BG132" s="112">
        <v>0</v>
      </c>
      <c r="BH132" s="112">
        <v>0</v>
      </c>
      <c r="BI132" s="112">
        <v>0</v>
      </c>
      <c r="BJ132" s="112">
        <v>0</v>
      </c>
      <c r="BK132" s="112">
        <v>0</v>
      </c>
      <c r="BL132" s="112">
        <v>0</v>
      </c>
      <c r="BM132" s="112">
        <v>0</v>
      </c>
      <c r="BN132" s="112">
        <v>0</v>
      </c>
      <c r="BO132" s="112">
        <v>0</v>
      </c>
      <c r="BP132" s="112">
        <v>0</v>
      </c>
      <c r="BQ132" s="112">
        <v>0</v>
      </c>
      <c r="BR132" s="112">
        <v>0</v>
      </c>
      <c r="BS132" s="112">
        <v>0</v>
      </c>
      <c r="BT132" s="112">
        <v>0</v>
      </c>
      <c r="BU132" s="112">
        <v>0</v>
      </c>
      <c r="BV132" s="112">
        <v>0</v>
      </c>
      <c r="BW132" s="112">
        <v>0</v>
      </c>
      <c r="BX132" s="112">
        <v>0</v>
      </c>
      <c r="BY132" s="213"/>
      <c r="BZ132" s="112">
        <v>0</v>
      </c>
      <c r="CA132" s="112">
        <v>0</v>
      </c>
      <c r="CB132" s="112">
        <v>0</v>
      </c>
      <c r="CC132" s="112">
        <v>0</v>
      </c>
      <c r="CD132" s="112">
        <v>0</v>
      </c>
    </row>
    <row r="133" spans="1:82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26"/>
      <c r="O133" s="38"/>
      <c r="P133" s="111">
        <v>131</v>
      </c>
      <c r="Q133" s="111">
        <v>0</v>
      </c>
      <c r="R133" s="163">
        <v>0</v>
      </c>
      <c r="S133" s="163">
        <v>0</v>
      </c>
      <c r="T133" s="163">
        <v>0</v>
      </c>
      <c r="U133" s="163">
        <v>0</v>
      </c>
      <c r="V133" s="163">
        <v>0</v>
      </c>
      <c r="W133" s="163">
        <v>0</v>
      </c>
      <c r="X133" s="163">
        <v>0</v>
      </c>
      <c r="Y133" s="207">
        <v>0</v>
      </c>
      <c r="Z133" s="163">
        <v>0</v>
      </c>
      <c r="AA133" s="163">
        <v>0</v>
      </c>
      <c r="AB133" s="163">
        <v>0</v>
      </c>
      <c r="AC133" s="163">
        <v>0</v>
      </c>
      <c r="AD133" s="163">
        <v>0</v>
      </c>
      <c r="AE133" s="163">
        <v>0</v>
      </c>
      <c r="AF133" s="163">
        <v>0</v>
      </c>
      <c r="AG133" s="163">
        <v>0</v>
      </c>
      <c r="AH133" s="163">
        <v>0</v>
      </c>
      <c r="AI133" s="163">
        <v>0</v>
      </c>
      <c r="AJ133" s="163">
        <v>0</v>
      </c>
      <c r="AK133" s="163">
        <v>0</v>
      </c>
      <c r="AL133" s="163">
        <v>0</v>
      </c>
      <c r="AM133" s="112">
        <v>0</v>
      </c>
      <c r="AN133" s="112">
        <v>0</v>
      </c>
      <c r="AO133" s="112">
        <v>0</v>
      </c>
      <c r="AP133" s="112">
        <v>0</v>
      </c>
      <c r="AQ133" s="112">
        <v>0</v>
      </c>
      <c r="AR133" s="112">
        <v>0</v>
      </c>
      <c r="AS133" s="112">
        <v>0</v>
      </c>
      <c r="AT133" s="112">
        <v>0</v>
      </c>
      <c r="AU133" s="112">
        <v>0</v>
      </c>
      <c r="AV133" s="112">
        <v>0</v>
      </c>
      <c r="AW133" s="112">
        <v>0</v>
      </c>
      <c r="AX133" s="112">
        <v>0</v>
      </c>
      <c r="AY133" s="112">
        <v>0</v>
      </c>
      <c r="AZ133" s="112">
        <v>0</v>
      </c>
      <c r="BA133" s="112">
        <v>0</v>
      </c>
      <c r="BB133" s="112">
        <v>0</v>
      </c>
      <c r="BC133" s="112">
        <v>0</v>
      </c>
      <c r="BD133" s="112">
        <v>0</v>
      </c>
      <c r="BE133" s="112">
        <v>0</v>
      </c>
      <c r="BF133" s="112">
        <v>0</v>
      </c>
      <c r="BG133" s="112">
        <v>0</v>
      </c>
      <c r="BH133" s="112">
        <v>0</v>
      </c>
      <c r="BI133" s="112">
        <v>0</v>
      </c>
      <c r="BJ133" s="112">
        <v>0</v>
      </c>
      <c r="BK133" s="112">
        <v>0</v>
      </c>
      <c r="BL133" s="112">
        <v>0</v>
      </c>
      <c r="BM133" s="112">
        <v>0</v>
      </c>
      <c r="BN133" s="112">
        <v>0</v>
      </c>
      <c r="BO133" s="112">
        <v>0</v>
      </c>
      <c r="BP133" s="112">
        <v>0</v>
      </c>
      <c r="BQ133" s="112">
        <v>0</v>
      </c>
      <c r="BR133" s="112">
        <v>0</v>
      </c>
      <c r="BS133" s="112">
        <v>0</v>
      </c>
      <c r="BT133" s="112">
        <v>0</v>
      </c>
      <c r="BU133" s="112">
        <v>0</v>
      </c>
      <c r="BV133" s="112">
        <v>0</v>
      </c>
      <c r="BW133" s="112">
        <v>0</v>
      </c>
      <c r="BX133" s="112">
        <v>0</v>
      </c>
      <c r="BY133" s="213"/>
      <c r="BZ133" s="112">
        <v>0</v>
      </c>
      <c r="CA133" s="112">
        <v>0</v>
      </c>
      <c r="CB133" s="112">
        <v>0</v>
      </c>
      <c r="CC133" s="112">
        <v>0</v>
      </c>
      <c r="CD133" s="112">
        <v>0</v>
      </c>
    </row>
    <row r="134" spans="1:82" ht="13.5" thickBot="1" x14ac:dyDescent="0.25">
      <c r="A134" s="3"/>
      <c r="B134" s="10">
        <v>120</v>
      </c>
      <c r="C134" s="3"/>
      <c r="D134" s="3"/>
      <c r="E134" s="37" t="s">
        <v>113</v>
      </c>
      <c r="F134" s="104">
        <v>115.35</v>
      </c>
      <c r="G134" s="104">
        <f>HLOOKUP($E$3,$Q$3:$CF$269,P134,FALSE)</f>
        <v>118.425</v>
      </c>
      <c r="H134" s="192">
        <f>G134*EXP('Model Inputs'!H21)</f>
        <v>120.33596127247579</v>
      </c>
      <c r="I134" s="193">
        <f>H134*EXP('Model Inputs'!I21)</f>
        <v>122.2777587111741</v>
      </c>
      <c r="J134" s="193">
        <f>I134*EXP('Model Inputs'!J21)</f>
        <v>124.25088990291734</v>
      </c>
      <c r="K134" s="193">
        <f>J134*EXP('Model Inputs'!K21)</f>
        <v>126.25586046382195</v>
      </c>
      <c r="L134" s="193">
        <f>K134*EXP('Model Inputs'!L21)</f>
        <v>128.29318416886287</v>
      </c>
      <c r="M134" s="193">
        <f>L134*EXP('Model Inputs'!M21)</f>
        <v>130.3633830835287</v>
      </c>
      <c r="N134" s="193">
        <f>M134*EXP('Model Inputs'!N21)</f>
        <v>132.46698769760133</v>
      </c>
      <c r="O134" s="197">
        <v>9</v>
      </c>
      <c r="P134" s="111">
        <v>132</v>
      </c>
      <c r="Q134" s="111">
        <v>0</v>
      </c>
      <c r="R134" s="163">
        <v>118.425</v>
      </c>
      <c r="S134" s="163">
        <v>118.425</v>
      </c>
      <c r="T134" s="163">
        <v>118.425</v>
      </c>
      <c r="U134" s="163">
        <v>118.425</v>
      </c>
      <c r="V134" s="163">
        <v>118.425</v>
      </c>
      <c r="W134" s="163">
        <v>118.425</v>
      </c>
      <c r="X134" s="163">
        <v>118.425</v>
      </c>
      <c r="Y134" s="207">
        <v>118.425</v>
      </c>
      <c r="Z134" s="163">
        <v>118.425</v>
      </c>
      <c r="AA134" s="163">
        <v>118.425</v>
      </c>
      <c r="AB134" s="163">
        <v>118.425</v>
      </c>
      <c r="AC134" s="163">
        <v>118.425</v>
      </c>
      <c r="AD134" s="163">
        <v>118.425</v>
      </c>
      <c r="AE134" s="163">
        <v>118.425</v>
      </c>
      <c r="AF134" s="163">
        <v>118.425</v>
      </c>
      <c r="AG134" s="163">
        <v>118.425</v>
      </c>
      <c r="AH134" s="163">
        <v>118.425</v>
      </c>
      <c r="AI134" s="163">
        <v>118.425</v>
      </c>
      <c r="AJ134" s="163">
        <v>118.425</v>
      </c>
      <c r="AK134" s="163">
        <v>118.425</v>
      </c>
      <c r="AL134" s="163">
        <v>118.425</v>
      </c>
      <c r="AM134" s="112">
        <v>118.425</v>
      </c>
      <c r="AN134" s="112">
        <v>118.425</v>
      </c>
      <c r="AO134" s="112">
        <v>118.425</v>
      </c>
      <c r="AP134" s="112">
        <v>118.425</v>
      </c>
      <c r="AQ134" s="112">
        <v>118.425</v>
      </c>
      <c r="AR134" s="112">
        <v>118.425</v>
      </c>
      <c r="AS134" s="112">
        <v>118.425</v>
      </c>
      <c r="AT134" s="112">
        <v>118.425</v>
      </c>
      <c r="AU134" s="112">
        <v>118.425</v>
      </c>
      <c r="AV134" s="112">
        <v>118.425</v>
      </c>
      <c r="AW134" s="112">
        <v>118.425</v>
      </c>
      <c r="AX134" s="112">
        <v>118.425</v>
      </c>
      <c r="AY134" s="112">
        <v>118.425</v>
      </c>
      <c r="AZ134" s="112">
        <v>118.425</v>
      </c>
      <c r="BA134" s="112">
        <v>118.425</v>
      </c>
      <c r="BB134" s="112">
        <v>118.425</v>
      </c>
      <c r="BC134" s="112">
        <v>118.425</v>
      </c>
      <c r="BD134" s="112">
        <v>118.425</v>
      </c>
      <c r="BE134" s="112">
        <v>118.425</v>
      </c>
      <c r="BF134" s="112">
        <v>118.425</v>
      </c>
      <c r="BG134" s="112">
        <v>118.425</v>
      </c>
      <c r="BH134" s="112">
        <v>118.425</v>
      </c>
      <c r="BI134" s="112">
        <v>118.425</v>
      </c>
      <c r="BJ134" s="112">
        <v>118.425</v>
      </c>
      <c r="BK134" s="112">
        <v>118.425</v>
      </c>
      <c r="BL134" s="112">
        <v>118.425</v>
      </c>
      <c r="BM134" s="112">
        <v>118.425</v>
      </c>
      <c r="BN134" s="112">
        <v>118.425</v>
      </c>
      <c r="BO134" s="112">
        <v>118.425</v>
      </c>
      <c r="BP134" s="112">
        <v>118.425</v>
      </c>
      <c r="BQ134" s="112">
        <v>118.425</v>
      </c>
      <c r="BR134" s="112">
        <v>118.425</v>
      </c>
      <c r="BS134" s="112">
        <v>118.425</v>
      </c>
      <c r="BT134" s="112">
        <v>118.425</v>
      </c>
      <c r="BU134" s="112">
        <v>118.425</v>
      </c>
      <c r="BV134" s="112">
        <v>118.425</v>
      </c>
      <c r="BW134" s="112">
        <v>118.425</v>
      </c>
      <c r="BX134" s="112">
        <v>118.425</v>
      </c>
      <c r="BY134" s="213">
        <v>118.425</v>
      </c>
      <c r="BZ134" s="112">
        <v>118.425</v>
      </c>
      <c r="CA134" s="112">
        <v>118.425</v>
      </c>
      <c r="CB134" s="112">
        <v>118.425</v>
      </c>
      <c r="CC134" s="112">
        <v>118.425</v>
      </c>
      <c r="CD134" s="112">
        <v>118.425</v>
      </c>
    </row>
    <row r="135" spans="1:82" ht="13.5" thickBot="1" x14ac:dyDescent="0.25">
      <c r="A135" s="3"/>
      <c r="B135" s="10">
        <v>121</v>
      </c>
      <c r="C135" s="3"/>
      <c r="D135" s="3"/>
      <c r="E135" s="37" t="s">
        <v>265</v>
      </c>
      <c r="F135" s="41">
        <v>962.94</v>
      </c>
      <c r="G135" s="41">
        <f>HLOOKUP($E$3,$Q$3:$CF$269,P135,FALSE)</f>
        <v>992.55</v>
      </c>
      <c r="H135" s="194">
        <f>G135*EXP('Model Inputs'!H20)</f>
        <v>1021.5337961750064</v>
      </c>
      <c r="I135" s="195">
        <f>H135*EXP('Model Inputs'!I20)</f>
        <v>1051.3639582164319</v>
      </c>
      <c r="J135" s="195">
        <f>I135*EXP('Model Inputs'!J20)</f>
        <v>1082.0652011469574</v>
      </c>
      <c r="K135" s="195">
        <f>J135*EXP('Model Inputs'!K20)</f>
        <v>1113.6629617011972</v>
      </c>
      <c r="L135" s="195">
        <f>K135*EXP('Model Inputs'!L20)</f>
        <v>1146.1834194006597</v>
      </c>
      <c r="M135" s="195">
        <f>L135*EXP('Model Inputs'!M20)</f>
        <v>1179.6535182441241</v>
      </c>
      <c r="N135" s="195">
        <f>M135*EXP('Model Inputs'!N20)</f>
        <v>1214.1009890314065</v>
      </c>
      <c r="O135" s="197">
        <v>8</v>
      </c>
      <c r="P135" s="111">
        <v>133</v>
      </c>
      <c r="Q135" s="111">
        <v>0</v>
      </c>
      <c r="R135" s="163">
        <v>992.55</v>
      </c>
      <c r="S135" s="163">
        <v>992.55</v>
      </c>
      <c r="T135" s="163">
        <v>992.55</v>
      </c>
      <c r="U135" s="163">
        <v>992.55</v>
      </c>
      <c r="V135" s="163">
        <v>992.55</v>
      </c>
      <c r="W135" s="163">
        <v>992.55</v>
      </c>
      <c r="X135" s="163">
        <v>992.55</v>
      </c>
      <c r="Y135" s="207">
        <v>992.55</v>
      </c>
      <c r="Z135" s="163">
        <v>992.55</v>
      </c>
      <c r="AA135" s="163">
        <v>992.55</v>
      </c>
      <c r="AB135" s="163">
        <v>992.55</v>
      </c>
      <c r="AC135" s="163">
        <v>992.55</v>
      </c>
      <c r="AD135" s="163">
        <v>992.55</v>
      </c>
      <c r="AE135" s="163">
        <v>992.55</v>
      </c>
      <c r="AF135" s="163">
        <v>992.55</v>
      </c>
      <c r="AG135" s="163">
        <v>992.55</v>
      </c>
      <c r="AH135" s="163">
        <v>992.55</v>
      </c>
      <c r="AI135" s="163">
        <v>992.55</v>
      </c>
      <c r="AJ135" s="163">
        <v>992.55</v>
      </c>
      <c r="AK135" s="163">
        <v>992.55</v>
      </c>
      <c r="AL135" s="163">
        <v>992.55</v>
      </c>
      <c r="AM135" s="112">
        <v>992.55</v>
      </c>
      <c r="AN135" s="112">
        <v>992.55</v>
      </c>
      <c r="AO135" s="112">
        <v>992.55</v>
      </c>
      <c r="AP135" s="112">
        <v>992.55</v>
      </c>
      <c r="AQ135" s="112">
        <v>992.55</v>
      </c>
      <c r="AR135" s="112">
        <v>992.55</v>
      </c>
      <c r="AS135" s="112">
        <v>992.55</v>
      </c>
      <c r="AT135" s="112">
        <v>992.55</v>
      </c>
      <c r="AU135" s="112">
        <v>992.55</v>
      </c>
      <c r="AV135" s="112">
        <v>992.55</v>
      </c>
      <c r="AW135" s="112">
        <v>992.55</v>
      </c>
      <c r="AX135" s="112">
        <v>992.55</v>
      </c>
      <c r="AY135" s="112">
        <v>992.55</v>
      </c>
      <c r="AZ135" s="112">
        <v>992.55</v>
      </c>
      <c r="BA135" s="112">
        <v>992.55</v>
      </c>
      <c r="BB135" s="112">
        <v>992.55</v>
      </c>
      <c r="BC135" s="112">
        <v>992.55</v>
      </c>
      <c r="BD135" s="112">
        <v>992.55</v>
      </c>
      <c r="BE135" s="112">
        <v>992.55</v>
      </c>
      <c r="BF135" s="112">
        <v>992.55</v>
      </c>
      <c r="BG135" s="112">
        <v>992.55</v>
      </c>
      <c r="BH135" s="112">
        <v>992.55</v>
      </c>
      <c r="BI135" s="112">
        <v>992.55</v>
      </c>
      <c r="BJ135" s="112">
        <v>992.55</v>
      </c>
      <c r="BK135" s="112">
        <v>992.55</v>
      </c>
      <c r="BL135" s="112">
        <v>992.55</v>
      </c>
      <c r="BM135" s="112">
        <v>992.55</v>
      </c>
      <c r="BN135" s="112">
        <v>992.55</v>
      </c>
      <c r="BO135" s="112">
        <v>992.55</v>
      </c>
      <c r="BP135" s="112">
        <v>992.55</v>
      </c>
      <c r="BQ135" s="112">
        <v>992.55</v>
      </c>
      <c r="BR135" s="112">
        <v>992.55</v>
      </c>
      <c r="BS135" s="112">
        <v>992.55</v>
      </c>
      <c r="BT135" s="112">
        <v>992.55</v>
      </c>
      <c r="BU135" s="112">
        <v>992.55</v>
      </c>
      <c r="BV135" s="112">
        <v>992.55</v>
      </c>
      <c r="BW135" s="112">
        <v>992.55</v>
      </c>
      <c r="BX135" s="112">
        <v>992.55</v>
      </c>
      <c r="BY135" s="213">
        <v>992.55</v>
      </c>
      <c r="BZ135" s="112">
        <v>992.55</v>
      </c>
      <c r="CA135" s="112">
        <v>992.55</v>
      </c>
      <c r="CB135" s="112">
        <v>992.55</v>
      </c>
      <c r="CC135" s="112">
        <v>992.55</v>
      </c>
      <c r="CD135" s="112">
        <v>992.55</v>
      </c>
    </row>
    <row r="136" spans="1:82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HLOOKUP($E$3,$Q$3:$CF$269,P136,FALSE)</f>
        <v>1.7466782425851788E-2</v>
      </c>
      <c r="H136" s="40">
        <f>LN(H134/G134)*0.3+LN(H135/G135)*0.7</f>
        <v>2.4950474438225345E-2</v>
      </c>
      <c r="I136" s="40">
        <f t="shared" ref="I136:N136" si="30">LN(I134/H134)*0.3+LN(I135/H135)*0.7</f>
        <v>2.4950474438225345E-2</v>
      </c>
      <c r="J136" s="40">
        <f t="shared" si="30"/>
        <v>2.4950474438225345E-2</v>
      </c>
      <c r="K136" s="40">
        <f t="shared" si="30"/>
        <v>2.4950474438225345E-2</v>
      </c>
      <c r="L136" s="40">
        <f t="shared" si="30"/>
        <v>2.4950474438225345E-2</v>
      </c>
      <c r="M136" s="40">
        <f t="shared" si="30"/>
        <v>2.4950474438225345E-2</v>
      </c>
      <c r="N136" s="40">
        <f t="shared" si="30"/>
        <v>2.4950474438225345E-2</v>
      </c>
      <c r="O136" s="176"/>
      <c r="P136" s="111">
        <v>134</v>
      </c>
      <c r="Q136" s="111">
        <v>0</v>
      </c>
      <c r="R136" s="163">
        <v>1.7466782425851788E-2</v>
      </c>
      <c r="S136" s="163">
        <v>1.7466782425851788E-2</v>
      </c>
      <c r="T136" s="163">
        <v>1.7466782425851788E-2</v>
      </c>
      <c r="U136" s="163">
        <v>1.7466782425851788E-2</v>
      </c>
      <c r="V136" s="163">
        <v>1.7466782425851788E-2</v>
      </c>
      <c r="W136" s="163">
        <v>1.7466782425851788E-2</v>
      </c>
      <c r="X136" s="163">
        <v>1.7466782425851788E-2</v>
      </c>
      <c r="Y136" s="207">
        <v>1.7466782425851788E-2</v>
      </c>
      <c r="Z136" s="163">
        <v>1.7466782425851788E-2</v>
      </c>
      <c r="AA136" s="163">
        <v>1.7466782425851788E-2</v>
      </c>
      <c r="AB136" s="163">
        <v>1.7466782425851788E-2</v>
      </c>
      <c r="AC136" s="163">
        <v>1.7466782425851788E-2</v>
      </c>
      <c r="AD136" s="163">
        <v>1.7466782425851788E-2</v>
      </c>
      <c r="AE136" s="163">
        <v>1.7466782425851788E-2</v>
      </c>
      <c r="AF136" s="163">
        <v>1.7466782425851788E-2</v>
      </c>
      <c r="AG136" s="163">
        <v>1.7466782425851788E-2</v>
      </c>
      <c r="AH136" s="163">
        <v>1.7466782425851788E-2</v>
      </c>
      <c r="AI136" s="163">
        <v>1.7466782425851788E-2</v>
      </c>
      <c r="AJ136" s="163">
        <v>1.7466782425851788E-2</v>
      </c>
      <c r="AK136" s="163">
        <v>1.7466782425851788E-2</v>
      </c>
      <c r="AL136" s="163">
        <v>1.7466782425851788E-2</v>
      </c>
      <c r="AM136" s="112">
        <v>1.7466782425851788E-2</v>
      </c>
      <c r="AN136" s="112">
        <v>1.7466782425851788E-2</v>
      </c>
      <c r="AO136" s="112">
        <v>1.7466782425851788E-2</v>
      </c>
      <c r="AP136" s="112">
        <v>1.7466782425851788E-2</v>
      </c>
      <c r="AQ136" s="112">
        <v>1.7466782425851788E-2</v>
      </c>
      <c r="AR136" s="112">
        <v>1.7466782425851788E-2</v>
      </c>
      <c r="AS136" s="112">
        <v>1.7466782425851788E-2</v>
      </c>
      <c r="AT136" s="112">
        <v>1.7466782425851788E-2</v>
      </c>
      <c r="AU136" s="112">
        <v>1.7466782425851788E-2</v>
      </c>
      <c r="AV136" s="112">
        <v>1.7466782425851788E-2</v>
      </c>
      <c r="AW136" s="112">
        <v>1.7466782425851788E-2</v>
      </c>
      <c r="AX136" s="112">
        <v>1.7466782425851788E-2</v>
      </c>
      <c r="AY136" s="112">
        <v>1.7466782425851788E-2</v>
      </c>
      <c r="AZ136" s="112">
        <v>1.7466782425851788E-2</v>
      </c>
      <c r="BA136" s="112">
        <v>1.7466782425851788E-2</v>
      </c>
      <c r="BB136" s="112">
        <v>1.7466782425851788E-2</v>
      </c>
      <c r="BC136" s="112">
        <v>1.7466782425851788E-2</v>
      </c>
      <c r="BD136" s="112">
        <v>1.7466782425851788E-2</v>
      </c>
      <c r="BE136" s="112">
        <v>1.7466782425851788E-2</v>
      </c>
      <c r="BF136" s="112">
        <v>1.7466782425851788E-2</v>
      </c>
      <c r="BG136" s="112">
        <v>1.7466782425851788E-2</v>
      </c>
      <c r="BH136" s="112">
        <v>1.7466782425851788E-2</v>
      </c>
      <c r="BI136" s="112">
        <v>1.7466782425851788E-2</v>
      </c>
      <c r="BJ136" s="112">
        <v>1.7466782425851788E-2</v>
      </c>
      <c r="BK136" s="112">
        <v>1.7466782425851788E-2</v>
      </c>
      <c r="BL136" s="112">
        <v>1.7466782425851788E-2</v>
      </c>
      <c r="BM136" s="112">
        <v>1.7466782425851788E-2</v>
      </c>
      <c r="BN136" s="112">
        <v>1.7466782425851788E-2</v>
      </c>
      <c r="BO136" s="112">
        <v>1.7466782425851788E-2</v>
      </c>
      <c r="BP136" s="112">
        <v>1.7466782425851788E-2</v>
      </c>
      <c r="BQ136" s="112">
        <v>1.7466782425851788E-2</v>
      </c>
      <c r="BR136" s="112">
        <v>1.7466782425851788E-2</v>
      </c>
      <c r="BS136" s="112">
        <v>1.7466782425851788E-2</v>
      </c>
      <c r="BT136" s="112">
        <v>1.7466782425851788E-2</v>
      </c>
      <c r="BU136" s="112">
        <v>1.7466782425851788E-2</v>
      </c>
      <c r="BV136" s="112">
        <v>1.7466782425851788E-2</v>
      </c>
      <c r="BW136" s="112">
        <v>1.7466782425851788E-2</v>
      </c>
      <c r="BX136" s="112">
        <v>1.7466782425851788E-2</v>
      </c>
      <c r="BY136" s="213">
        <v>1.7466782425851788E-2</v>
      </c>
      <c r="BZ136" s="112">
        <v>1.7466782425851788E-2</v>
      </c>
      <c r="CA136" s="112">
        <v>1.7466782425851788E-2</v>
      </c>
      <c r="CB136" s="112">
        <v>1.7466782425851788E-2</v>
      </c>
      <c r="CC136" s="112">
        <v>1.7466782425851788E-2</v>
      </c>
      <c r="CD136" s="112">
        <v>1.7466782425851788E-2</v>
      </c>
    </row>
    <row r="137" spans="1:82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HLOOKUP($E$3,$Q$3:$CF$269,P137,FALSE)</f>
        <v>114.93650454568989</v>
      </c>
      <c r="H137" s="29">
        <f t="shared" ref="H137:N137" si="31">G137*EXP(H136)</f>
        <v>117.84029975935469</v>
      </c>
      <c r="I137" s="29">
        <f t="shared" si="31"/>
        <v>120.81745744977336</v>
      </c>
      <c r="J137" s="29">
        <f t="shared" si="31"/>
        <v>123.86983107168336</v>
      </c>
      <c r="K137" s="29">
        <f t="shared" si="31"/>
        <v>126.99932090613744</v>
      </c>
      <c r="L137" s="29">
        <f t="shared" si="31"/>
        <v>130.20787524353966</v>
      </c>
      <c r="M137" s="29">
        <f t="shared" si="31"/>
        <v>133.49749159657006</v>
      </c>
      <c r="N137" s="29">
        <f t="shared" si="31"/>
        <v>136.87021794375315</v>
      </c>
      <c r="O137" s="173"/>
      <c r="P137" s="111">
        <v>135</v>
      </c>
      <c r="Q137" s="111">
        <v>0</v>
      </c>
      <c r="R137" s="163">
        <v>144.91918771568427</v>
      </c>
      <c r="S137" s="163">
        <v>114.93650454568989</v>
      </c>
      <c r="T137" s="163">
        <v>122.02164572814232</v>
      </c>
      <c r="U137" s="163">
        <v>132.11194364909412</v>
      </c>
      <c r="V137" s="163">
        <v>123.913509346631</v>
      </c>
      <c r="W137" s="163">
        <v>139.21729358520494</v>
      </c>
      <c r="X137" s="163">
        <v>122.20389238769019</v>
      </c>
      <c r="Y137" s="207">
        <v>130.14327960169641</v>
      </c>
      <c r="Z137" s="163">
        <v>123.62280177898599</v>
      </c>
      <c r="AA137" s="163">
        <v>117.8921714713937</v>
      </c>
      <c r="AB137" s="163">
        <v>143.80565315970563</v>
      </c>
      <c r="AC137" s="163">
        <v>148.33075337123731</v>
      </c>
      <c r="AD137" s="163">
        <v>135.23963297986805</v>
      </c>
      <c r="AE137" s="163">
        <v>126.22162414702781</v>
      </c>
      <c r="AF137" s="163">
        <v>148.33075337123731</v>
      </c>
      <c r="AG137" s="163">
        <v>126.98371470726295</v>
      </c>
      <c r="AH137" s="163">
        <v>123.62280177898599</v>
      </c>
      <c r="AI137" s="163">
        <v>148.33075337123731</v>
      </c>
      <c r="AJ137" s="163">
        <v>124.05142591788095</v>
      </c>
      <c r="AK137" s="163">
        <v>122.02164572814232</v>
      </c>
      <c r="AL137" s="163">
        <v>123.62280177898599</v>
      </c>
      <c r="AM137" s="112">
        <v>139.21729358520494</v>
      </c>
      <c r="AN137" s="112">
        <v>130.14327960169641</v>
      </c>
      <c r="AO137" s="112">
        <v>142.06824065044393</v>
      </c>
      <c r="AP137" s="112">
        <v>123.62280177898599</v>
      </c>
      <c r="AQ137" s="112">
        <v>112.70551904545835</v>
      </c>
      <c r="AR137" s="112">
        <v>112.70551904545835</v>
      </c>
      <c r="AS137" s="112">
        <v>137.15572078157606</v>
      </c>
      <c r="AT137" s="112">
        <v>143.80565315970563</v>
      </c>
      <c r="AU137" s="112">
        <v>135.96570096671709</v>
      </c>
      <c r="AV137" s="112">
        <v>129.75637082571313</v>
      </c>
      <c r="AW137" s="112">
        <v>117.8058730769677</v>
      </c>
      <c r="AX137" s="112">
        <v>135.23963297986805</v>
      </c>
      <c r="AY137" s="112">
        <v>124.49085598722164</v>
      </c>
      <c r="AZ137" s="112">
        <v>125.6117228988757</v>
      </c>
      <c r="BA137" s="112">
        <v>126.98371470726295</v>
      </c>
      <c r="BB137" s="112">
        <v>115.73783362834769</v>
      </c>
      <c r="BC137" s="112">
        <v>139.21729358520494</v>
      </c>
      <c r="BD137" s="112">
        <v>140.44244434120097</v>
      </c>
      <c r="BE137" s="112">
        <v>122.20389238769019</v>
      </c>
      <c r="BF137" s="112">
        <v>122.20389238769019</v>
      </c>
      <c r="BG137" s="112">
        <v>115.2577448310343</v>
      </c>
      <c r="BH137" s="112">
        <v>128.21080302628187</v>
      </c>
      <c r="BI137" s="112">
        <v>142.06824065044393</v>
      </c>
      <c r="BJ137" s="112">
        <v>140.44244434120097</v>
      </c>
      <c r="BK137" s="112">
        <v>135.96570096671709</v>
      </c>
      <c r="BL137" s="112">
        <v>144.91918771568427</v>
      </c>
      <c r="BM137" s="112">
        <v>106.06881743451888</v>
      </c>
      <c r="BN137" s="112">
        <v>117.00776376740274</v>
      </c>
      <c r="BO137" s="112">
        <v>114.93650454568989</v>
      </c>
      <c r="BP137" s="112">
        <v>106.06881743451888</v>
      </c>
      <c r="BQ137" s="112">
        <v>122.6433084448945</v>
      </c>
      <c r="BR137" s="112">
        <v>122.02164572814232</v>
      </c>
      <c r="BS137" s="112">
        <v>126.98371470726295</v>
      </c>
      <c r="BT137" s="112">
        <v>122.02164572814232</v>
      </c>
      <c r="BU137" s="112">
        <v>130.78560058859202</v>
      </c>
      <c r="BV137" s="112">
        <v>144.91918771568427</v>
      </c>
      <c r="BW137" s="112">
        <v>145.60961950288024</v>
      </c>
      <c r="BX137" s="112">
        <v>135.96570096671709</v>
      </c>
      <c r="BY137" s="213">
        <v>135.23963297986805</v>
      </c>
      <c r="BZ137" s="112">
        <v>122.20389238769019</v>
      </c>
      <c r="CA137" s="112">
        <v>123.45347139374337</v>
      </c>
      <c r="CB137" s="112">
        <v>135.23963297986805</v>
      </c>
      <c r="CC137" s="112">
        <v>111.66730980761885</v>
      </c>
      <c r="CD137" s="112">
        <v>145.60961950288024</v>
      </c>
    </row>
    <row r="138" spans="1:82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21"/>
      <c r="O138" s="173"/>
      <c r="P138" s="111">
        <v>136</v>
      </c>
      <c r="Q138" s="111">
        <v>0</v>
      </c>
      <c r="R138" s="163">
        <v>0</v>
      </c>
      <c r="S138" s="163">
        <v>0</v>
      </c>
      <c r="T138" s="163">
        <v>0</v>
      </c>
      <c r="U138" s="163">
        <v>0</v>
      </c>
      <c r="V138" s="163">
        <v>0</v>
      </c>
      <c r="W138" s="163">
        <v>0</v>
      </c>
      <c r="X138" s="163">
        <v>0</v>
      </c>
      <c r="Y138" s="207">
        <v>0</v>
      </c>
      <c r="Z138" s="163">
        <v>0</v>
      </c>
      <c r="AA138" s="163">
        <v>0</v>
      </c>
      <c r="AB138" s="163">
        <v>0</v>
      </c>
      <c r="AC138" s="163">
        <v>0</v>
      </c>
      <c r="AD138" s="163">
        <v>0</v>
      </c>
      <c r="AE138" s="163">
        <v>0</v>
      </c>
      <c r="AF138" s="163">
        <v>0</v>
      </c>
      <c r="AG138" s="163">
        <v>0</v>
      </c>
      <c r="AH138" s="163">
        <v>0</v>
      </c>
      <c r="AI138" s="163">
        <v>0</v>
      </c>
      <c r="AJ138" s="163">
        <v>0</v>
      </c>
      <c r="AK138" s="163">
        <v>0</v>
      </c>
      <c r="AL138" s="163">
        <v>0</v>
      </c>
      <c r="AM138" s="112">
        <v>0</v>
      </c>
      <c r="AN138" s="112">
        <v>0</v>
      </c>
      <c r="AO138" s="112">
        <v>0</v>
      </c>
      <c r="AP138" s="112">
        <v>0</v>
      </c>
      <c r="AQ138" s="112">
        <v>0</v>
      </c>
      <c r="AR138" s="112">
        <v>0</v>
      </c>
      <c r="AS138" s="112">
        <v>0</v>
      </c>
      <c r="AT138" s="112">
        <v>0</v>
      </c>
      <c r="AU138" s="112">
        <v>0</v>
      </c>
      <c r="AV138" s="112">
        <v>0</v>
      </c>
      <c r="AW138" s="112">
        <v>0</v>
      </c>
      <c r="AX138" s="112">
        <v>0</v>
      </c>
      <c r="AY138" s="112">
        <v>0</v>
      </c>
      <c r="AZ138" s="112">
        <v>0</v>
      </c>
      <c r="BA138" s="112">
        <v>0</v>
      </c>
      <c r="BB138" s="112">
        <v>0</v>
      </c>
      <c r="BC138" s="112">
        <v>0</v>
      </c>
      <c r="BD138" s="112">
        <v>0</v>
      </c>
      <c r="BE138" s="112">
        <v>0</v>
      </c>
      <c r="BF138" s="112">
        <v>0</v>
      </c>
      <c r="BG138" s="112">
        <v>0</v>
      </c>
      <c r="BH138" s="112">
        <v>0</v>
      </c>
      <c r="BI138" s="112">
        <v>0</v>
      </c>
      <c r="BJ138" s="112">
        <v>0</v>
      </c>
      <c r="BK138" s="112">
        <v>0</v>
      </c>
      <c r="BL138" s="112">
        <v>0</v>
      </c>
      <c r="BM138" s="112">
        <v>0</v>
      </c>
      <c r="BN138" s="112">
        <v>0</v>
      </c>
      <c r="BO138" s="112">
        <v>0</v>
      </c>
      <c r="BP138" s="112">
        <v>0</v>
      </c>
      <c r="BQ138" s="112">
        <v>0</v>
      </c>
      <c r="BR138" s="112">
        <v>0</v>
      </c>
      <c r="BS138" s="112">
        <v>0</v>
      </c>
      <c r="BT138" s="112">
        <v>0</v>
      </c>
      <c r="BU138" s="112">
        <v>0</v>
      </c>
      <c r="BV138" s="112">
        <v>0</v>
      </c>
      <c r="BW138" s="112">
        <v>0</v>
      </c>
      <c r="BX138" s="112">
        <v>0</v>
      </c>
      <c r="BY138" s="213"/>
      <c r="BZ138" s="112">
        <v>0</v>
      </c>
      <c r="CA138" s="112">
        <v>0</v>
      </c>
      <c r="CB138" s="112">
        <v>0</v>
      </c>
      <c r="CC138" s="112">
        <v>0</v>
      </c>
      <c r="CD138" s="112">
        <v>0</v>
      </c>
    </row>
    <row r="139" spans="1:82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HLOOKUP($E$3,$Q$3:$CF$269,P139,FALSE)</f>
        <v>17.035579942885761</v>
      </c>
      <c r="H139" s="29">
        <f t="shared" ref="H139:K139" si="32">H113</f>
        <v>17.88076446938009</v>
      </c>
      <c r="I139" s="29">
        <f t="shared" si="32"/>
        <v>18.169296860541134</v>
      </c>
      <c r="J139" s="29">
        <f t="shared" si="32"/>
        <v>18.462485145519899</v>
      </c>
      <c r="K139" s="29">
        <f t="shared" si="32"/>
        <v>18.760404453999932</v>
      </c>
      <c r="L139" s="29">
        <f t="shared" ref="L139:N139" si="33">L113</f>
        <v>19.063131127992555</v>
      </c>
      <c r="M139" s="29">
        <f t="shared" si="33"/>
        <v>19.370742741399535</v>
      </c>
      <c r="N139" s="29">
        <f t="shared" si="33"/>
        <v>19.507195685808185</v>
      </c>
      <c r="O139" s="173"/>
      <c r="P139" s="111">
        <v>137</v>
      </c>
      <c r="Q139" s="111">
        <v>0</v>
      </c>
      <c r="R139" s="163">
        <v>17.035579942885761</v>
      </c>
      <c r="S139" s="163">
        <v>17.035579942885761</v>
      </c>
      <c r="T139" s="163">
        <v>17.035579942885761</v>
      </c>
      <c r="U139" s="163">
        <v>17.035579942885761</v>
      </c>
      <c r="V139" s="163">
        <v>17.035579942885761</v>
      </c>
      <c r="W139" s="163">
        <v>17.035579942885761</v>
      </c>
      <c r="X139" s="163">
        <v>17.035579942885761</v>
      </c>
      <c r="Y139" s="207">
        <v>17.035579942885761</v>
      </c>
      <c r="Z139" s="163">
        <v>17.035579942885761</v>
      </c>
      <c r="AA139" s="163">
        <v>17.035579942885761</v>
      </c>
      <c r="AB139" s="163">
        <v>17.035579942885761</v>
      </c>
      <c r="AC139" s="163">
        <v>17.035579942885761</v>
      </c>
      <c r="AD139" s="163">
        <v>17.035579942885761</v>
      </c>
      <c r="AE139" s="163">
        <v>17.035579942885761</v>
      </c>
      <c r="AF139" s="163">
        <v>17.035579942885761</v>
      </c>
      <c r="AG139" s="163">
        <v>17.035579942885761</v>
      </c>
      <c r="AH139" s="163">
        <v>17.035579942885761</v>
      </c>
      <c r="AI139" s="163">
        <v>17.035579942885761</v>
      </c>
      <c r="AJ139" s="163">
        <v>17.035579942885761</v>
      </c>
      <c r="AK139" s="163">
        <v>17.035579942885761</v>
      </c>
      <c r="AL139" s="163">
        <v>17.035579942885761</v>
      </c>
      <c r="AM139" s="112">
        <v>17.035579942885761</v>
      </c>
      <c r="AN139" s="112">
        <v>17.035579942885761</v>
      </c>
      <c r="AO139" s="112">
        <v>17.035579942885761</v>
      </c>
      <c r="AP139" s="112">
        <v>17.035579942885761</v>
      </c>
      <c r="AQ139" s="112">
        <v>17.035579942885761</v>
      </c>
      <c r="AR139" s="112">
        <v>17.035579942885761</v>
      </c>
      <c r="AS139" s="112">
        <v>17.035579942885761</v>
      </c>
      <c r="AT139" s="112">
        <v>17.035579942885761</v>
      </c>
      <c r="AU139" s="112">
        <v>17.035579942885761</v>
      </c>
      <c r="AV139" s="112">
        <v>17.035579942885761</v>
      </c>
      <c r="AW139" s="112">
        <v>17.035579942885761</v>
      </c>
      <c r="AX139" s="112">
        <v>17.035579942885761</v>
      </c>
      <c r="AY139" s="112">
        <v>17.035579942885761</v>
      </c>
      <c r="AZ139" s="112">
        <v>17.035579942885761</v>
      </c>
      <c r="BA139" s="112">
        <v>17.035579942885761</v>
      </c>
      <c r="BB139" s="112">
        <v>17.035579942885761</v>
      </c>
      <c r="BC139" s="112">
        <v>17.035579942885761</v>
      </c>
      <c r="BD139" s="112">
        <v>17.035579942885761</v>
      </c>
      <c r="BE139" s="112">
        <v>17.035579942885761</v>
      </c>
      <c r="BF139" s="112">
        <v>17.035579942885761</v>
      </c>
      <c r="BG139" s="112">
        <v>17.035579942885761</v>
      </c>
      <c r="BH139" s="112">
        <v>17.035579942885761</v>
      </c>
      <c r="BI139" s="112">
        <v>17.035579942885761</v>
      </c>
      <c r="BJ139" s="112">
        <v>17.035579942885761</v>
      </c>
      <c r="BK139" s="112">
        <v>17.035579942885761</v>
      </c>
      <c r="BL139" s="112">
        <v>17.035579942885761</v>
      </c>
      <c r="BM139" s="112">
        <v>17.035579942885761</v>
      </c>
      <c r="BN139" s="112">
        <v>17.035579942885761</v>
      </c>
      <c r="BO139" s="112">
        <v>17.035579942885761</v>
      </c>
      <c r="BP139" s="112">
        <v>17.035579942885761</v>
      </c>
      <c r="BQ139" s="112">
        <v>17.035579942885761</v>
      </c>
      <c r="BR139" s="112">
        <v>17.035579942885761</v>
      </c>
      <c r="BS139" s="112">
        <v>17.035579942885761</v>
      </c>
      <c r="BT139" s="112">
        <v>17.035579942885761</v>
      </c>
      <c r="BU139" s="112">
        <v>17.035579942885761</v>
      </c>
      <c r="BV139" s="112">
        <v>17.035579942885761</v>
      </c>
      <c r="BW139" s="112">
        <v>17.035579942885761</v>
      </c>
      <c r="BX139" s="112">
        <v>17.035579942885761</v>
      </c>
      <c r="BY139" s="213">
        <v>17.035579942885761</v>
      </c>
      <c r="BZ139" s="112">
        <v>17.035579942885761</v>
      </c>
      <c r="CA139" s="112">
        <v>17.035579942885761</v>
      </c>
      <c r="CB139" s="112">
        <v>17.035579942885761</v>
      </c>
      <c r="CC139" s="112">
        <v>17.035579942885761</v>
      </c>
      <c r="CD139" s="112">
        <v>17.035579942885761</v>
      </c>
    </row>
    <row r="140" spans="1:82" x14ac:dyDescent="0.2">
      <c r="A140" s="3"/>
      <c r="B140" s="10">
        <v>126</v>
      </c>
      <c r="C140" s="3"/>
      <c r="D140" s="3"/>
      <c r="P140" s="111">
        <v>138</v>
      </c>
      <c r="Q140" s="111">
        <v>0</v>
      </c>
      <c r="R140" s="163">
        <v>0</v>
      </c>
      <c r="S140" s="163">
        <v>0</v>
      </c>
      <c r="T140" s="163">
        <v>0</v>
      </c>
      <c r="U140" s="163">
        <v>0</v>
      </c>
      <c r="V140" s="163">
        <v>0</v>
      </c>
      <c r="W140" s="163">
        <v>0</v>
      </c>
      <c r="X140" s="163">
        <v>0</v>
      </c>
      <c r="Y140" s="207">
        <v>0</v>
      </c>
      <c r="Z140" s="163">
        <v>0</v>
      </c>
      <c r="AA140" s="163">
        <v>0</v>
      </c>
      <c r="AB140" s="163">
        <v>0</v>
      </c>
      <c r="AC140" s="163">
        <v>0</v>
      </c>
      <c r="AD140" s="163">
        <v>0</v>
      </c>
      <c r="AE140" s="163">
        <v>0</v>
      </c>
      <c r="AF140" s="163">
        <v>0</v>
      </c>
      <c r="AG140" s="163">
        <v>0</v>
      </c>
      <c r="AH140" s="163">
        <v>0</v>
      </c>
      <c r="AI140" s="163">
        <v>0</v>
      </c>
      <c r="AJ140" s="163">
        <v>0</v>
      </c>
      <c r="AK140" s="163">
        <v>0</v>
      </c>
      <c r="AL140" s="163">
        <v>0</v>
      </c>
      <c r="AM140" s="112">
        <v>0</v>
      </c>
      <c r="AN140" s="112">
        <v>0</v>
      </c>
      <c r="AO140" s="112">
        <v>0</v>
      </c>
      <c r="AP140" s="112">
        <v>0</v>
      </c>
      <c r="AQ140" s="112">
        <v>0</v>
      </c>
      <c r="AR140" s="112">
        <v>0</v>
      </c>
      <c r="AS140" s="112">
        <v>0</v>
      </c>
      <c r="AT140" s="112">
        <v>0</v>
      </c>
      <c r="AU140" s="112">
        <v>0</v>
      </c>
      <c r="AV140" s="112">
        <v>0</v>
      </c>
      <c r="AW140" s="112">
        <v>0</v>
      </c>
      <c r="AX140" s="112">
        <v>0</v>
      </c>
      <c r="AY140" s="112">
        <v>0</v>
      </c>
      <c r="AZ140" s="112">
        <v>0</v>
      </c>
      <c r="BA140" s="112">
        <v>0</v>
      </c>
      <c r="BB140" s="112">
        <v>0</v>
      </c>
      <c r="BC140" s="112">
        <v>0</v>
      </c>
      <c r="BD140" s="112">
        <v>0</v>
      </c>
      <c r="BE140" s="112">
        <v>0</v>
      </c>
      <c r="BF140" s="112">
        <v>0</v>
      </c>
      <c r="BG140" s="112">
        <v>0</v>
      </c>
      <c r="BH140" s="112">
        <v>0</v>
      </c>
      <c r="BI140" s="112">
        <v>0</v>
      </c>
      <c r="BJ140" s="112">
        <v>0</v>
      </c>
      <c r="BK140" s="112">
        <v>0</v>
      </c>
      <c r="BL140" s="112">
        <v>0</v>
      </c>
      <c r="BM140" s="112">
        <v>0</v>
      </c>
      <c r="BN140" s="112">
        <v>0</v>
      </c>
      <c r="BO140" s="112">
        <v>0</v>
      </c>
      <c r="BP140" s="112">
        <v>0</v>
      </c>
      <c r="BQ140" s="112">
        <v>0</v>
      </c>
      <c r="BR140" s="112">
        <v>0</v>
      </c>
      <c r="BS140" s="112">
        <v>0</v>
      </c>
      <c r="BT140" s="112">
        <v>0</v>
      </c>
      <c r="BU140" s="112">
        <v>0</v>
      </c>
      <c r="BV140" s="112">
        <v>0</v>
      </c>
      <c r="BW140" s="112">
        <v>0</v>
      </c>
      <c r="BX140" s="112">
        <v>0</v>
      </c>
      <c r="BY140" s="213"/>
      <c r="BZ140" s="112">
        <v>0</v>
      </c>
      <c r="CA140" s="112">
        <v>0</v>
      </c>
      <c r="CB140" s="112">
        <v>0</v>
      </c>
      <c r="CC140" s="112">
        <v>0</v>
      </c>
      <c r="CD140" s="112">
        <v>0</v>
      </c>
    </row>
    <row r="141" spans="1:82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M141" s="26"/>
      <c r="P141" s="111">
        <v>139</v>
      </c>
      <c r="Q141" s="111">
        <v>0</v>
      </c>
      <c r="R141" s="163">
        <v>0</v>
      </c>
      <c r="S141" s="163">
        <v>0</v>
      </c>
      <c r="T141" s="163">
        <v>0</v>
      </c>
      <c r="U141" s="163">
        <v>0</v>
      </c>
      <c r="V141" s="163">
        <v>0</v>
      </c>
      <c r="W141" s="163">
        <v>0</v>
      </c>
      <c r="X141" s="163">
        <v>0</v>
      </c>
      <c r="Y141" s="207">
        <v>0</v>
      </c>
      <c r="Z141" s="163">
        <v>0</v>
      </c>
      <c r="AA141" s="163">
        <v>0</v>
      </c>
      <c r="AB141" s="163">
        <v>0</v>
      </c>
      <c r="AC141" s="163">
        <v>0</v>
      </c>
      <c r="AD141" s="163">
        <v>0</v>
      </c>
      <c r="AE141" s="163">
        <v>0</v>
      </c>
      <c r="AF141" s="163">
        <v>0</v>
      </c>
      <c r="AG141" s="163">
        <v>0</v>
      </c>
      <c r="AH141" s="163">
        <v>0</v>
      </c>
      <c r="AI141" s="163">
        <v>0</v>
      </c>
      <c r="AJ141" s="163">
        <v>0</v>
      </c>
      <c r="AK141" s="163">
        <v>0</v>
      </c>
      <c r="AL141" s="163">
        <v>0</v>
      </c>
      <c r="AM141" s="112">
        <v>0</v>
      </c>
      <c r="AN141" s="112">
        <v>0</v>
      </c>
      <c r="AO141" s="112">
        <v>0</v>
      </c>
      <c r="AP141" s="112">
        <v>0</v>
      </c>
      <c r="AQ141" s="112">
        <v>0</v>
      </c>
      <c r="AR141" s="112">
        <v>0</v>
      </c>
      <c r="AS141" s="112">
        <v>0</v>
      </c>
      <c r="AT141" s="112">
        <v>0</v>
      </c>
      <c r="AU141" s="112">
        <v>0</v>
      </c>
      <c r="AV141" s="112">
        <v>0</v>
      </c>
      <c r="AW141" s="112">
        <v>0</v>
      </c>
      <c r="AX141" s="112">
        <v>0</v>
      </c>
      <c r="AY141" s="112">
        <v>0</v>
      </c>
      <c r="AZ141" s="112">
        <v>0</v>
      </c>
      <c r="BA141" s="112">
        <v>0</v>
      </c>
      <c r="BB141" s="112">
        <v>0</v>
      </c>
      <c r="BC141" s="112">
        <v>0</v>
      </c>
      <c r="BD141" s="112">
        <v>0</v>
      </c>
      <c r="BE141" s="112">
        <v>0</v>
      </c>
      <c r="BF141" s="112">
        <v>0</v>
      </c>
      <c r="BG141" s="112">
        <v>0</v>
      </c>
      <c r="BH141" s="112">
        <v>0</v>
      </c>
      <c r="BI141" s="112">
        <v>0</v>
      </c>
      <c r="BJ141" s="112">
        <v>0</v>
      </c>
      <c r="BK141" s="112">
        <v>0</v>
      </c>
      <c r="BL141" s="112">
        <v>0</v>
      </c>
      <c r="BM141" s="112">
        <v>0</v>
      </c>
      <c r="BN141" s="112">
        <v>0</v>
      </c>
      <c r="BO141" s="112">
        <v>0</v>
      </c>
      <c r="BP141" s="112">
        <v>0</v>
      </c>
      <c r="BQ141" s="112">
        <v>0</v>
      </c>
      <c r="BR141" s="112">
        <v>0</v>
      </c>
      <c r="BS141" s="112">
        <v>0</v>
      </c>
      <c r="BT141" s="112">
        <v>0</v>
      </c>
      <c r="BU141" s="112">
        <v>0</v>
      </c>
      <c r="BV141" s="112">
        <v>0</v>
      </c>
      <c r="BW141" s="112">
        <v>0</v>
      </c>
      <c r="BX141" s="112">
        <v>0</v>
      </c>
      <c r="BY141" s="213"/>
      <c r="BZ141" s="112">
        <v>0</v>
      </c>
      <c r="CA141" s="112">
        <v>0</v>
      </c>
      <c r="CB141" s="112">
        <v>0</v>
      </c>
      <c r="CC141" s="112">
        <v>0</v>
      </c>
      <c r="CD141" s="112">
        <v>0</v>
      </c>
    </row>
    <row r="142" spans="1:82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HLOOKUP($E$3,$Q$3:$CF$269,P142,FALSE)</f>
        <v>1850</v>
      </c>
      <c r="H142" s="42">
        <f>'Model Inputs'!H16</f>
        <v>1849</v>
      </c>
      <c r="I142" s="42">
        <f>'Model Inputs'!I16</f>
        <v>1849</v>
      </c>
      <c r="J142" s="42">
        <f>'Model Inputs'!J16</f>
        <v>1861</v>
      </c>
      <c r="K142" s="42">
        <f>'Model Inputs'!K16</f>
        <v>1861</v>
      </c>
      <c r="L142" s="42">
        <f>'Model Inputs'!L16</f>
        <v>1861</v>
      </c>
      <c r="M142" s="42">
        <f>'Model Inputs'!M16</f>
        <v>1861</v>
      </c>
      <c r="N142" s="42">
        <f>'Model Inputs'!N16</f>
        <v>1861</v>
      </c>
      <c r="O142" s="173"/>
      <c r="P142" s="111">
        <v>140</v>
      </c>
      <c r="Q142" s="111">
        <v>0</v>
      </c>
      <c r="R142" s="163">
        <v>19779</v>
      </c>
      <c r="S142" s="163">
        <v>1850</v>
      </c>
      <c r="T142" s="163">
        <v>92</v>
      </c>
      <c r="U142" s="163">
        <v>775</v>
      </c>
      <c r="V142" s="163">
        <v>507</v>
      </c>
      <c r="W142" s="163">
        <v>1534</v>
      </c>
      <c r="X142" s="163">
        <v>1027</v>
      </c>
      <c r="Y142" s="207">
        <v>156</v>
      </c>
      <c r="Z142" s="163">
        <v>30</v>
      </c>
      <c r="AA142" s="163">
        <v>347</v>
      </c>
      <c r="AB142" s="163">
        <v>36</v>
      </c>
      <c r="AC142" s="163">
        <v>157</v>
      </c>
      <c r="AD142" s="163">
        <v>1487</v>
      </c>
      <c r="AE142" s="163">
        <v>988</v>
      </c>
      <c r="AF142" s="163">
        <v>4777</v>
      </c>
      <c r="AG142" s="163">
        <v>347</v>
      </c>
      <c r="AH142" s="163">
        <v>141</v>
      </c>
      <c r="AI142" s="163">
        <v>455</v>
      </c>
      <c r="AJ142" s="163">
        <v>262</v>
      </c>
      <c r="AK142" s="163">
        <v>81</v>
      </c>
      <c r="AL142" s="163">
        <v>1005</v>
      </c>
      <c r="AM142" s="112">
        <v>677</v>
      </c>
      <c r="AN142" s="112">
        <v>1143</v>
      </c>
      <c r="AO142" s="112">
        <v>1645</v>
      </c>
      <c r="AP142" s="112">
        <v>87</v>
      </c>
      <c r="AQ142" s="112">
        <v>21</v>
      </c>
      <c r="AR142" s="112">
        <v>69</v>
      </c>
      <c r="AS142" s="112">
        <v>123119</v>
      </c>
      <c r="AT142" s="112">
        <v>5712</v>
      </c>
      <c r="AU142" s="112">
        <v>862</v>
      </c>
      <c r="AV142" s="112">
        <v>98</v>
      </c>
      <c r="AW142" s="112">
        <v>334</v>
      </c>
      <c r="AX142" s="112">
        <v>1968</v>
      </c>
      <c r="AY142" s="112">
        <v>219</v>
      </c>
      <c r="AZ142" s="112">
        <v>358</v>
      </c>
      <c r="BA142" s="112">
        <v>2884</v>
      </c>
      <c r="BB142" s="112">
        <v>130</v>
      </c>
      <c r="BC142" s="112">
        <v>2615</v>
      </c>
      <c r="BD142" s="112">
        <v>855</v>
      </c>
      <c r="BE142" s="112">
        <v>2005</v>
      </c>
      <c r="BF142" s="112">
        <v>333</v>
      </c>
      <c r="BG142" s="112">
        <v>574</v>
      </c>
      <c r="BH142" s="112">
        <v>370</v>
      </c>
      <c r="BI142" s="112">
        <v>1912</v>
      </c>
      <c r="BJ142" s="112">
        <v>221</v>
      </c>
      <c r="BK142" s="112">
        <v>242</v>
      </c>
      <c r="BL142" s="112">
        <v>980</v>
      </c>
      <c r="BM142" s="112">
        <v>490</v>
      </c>
      <c r="BN142" s="112">
        <v>571</v>
      </c>
      <c r="BO142" s="112">
        <v>740</v>
      </c>
      <c r="BP142" s="112">
        <v>80</v>
      </c>
      <c r="BQ142" s="112">
        <v>107</v>
      </c>
      <c r="BR142" s="112">
        <v>711</v>
      </c>
      <c r="BS142" s="112">
        <v>248</v>
      </c>
      <c r="BT142" s="112">
        <v>1159</v>
      </c>
      <c r="BU142" s="112">
        <v>134</v>
      </c>
      <c r="BV142" s="112">
        <v>28763</v>
      </c>
      <c r="BW142" s="112">
        <v>2634</v>
      </c>
      <c r="BX142" s="112">
        <v>278</v>
      </c>
      <c r="BY142" s="213">
        <v>1646</v>
      </c>
      <c r="BZ142" s="112">
        <v>479</v>
      </c>
      <c r="CA142" s="112">
        <v>79</v>
      </c>
      <c r="CB142" s="112">
        <v>61</v>
      </c>
      <c r="CC142" s="112">
        <v>541</v>
      </c>
      <c r="CD142" s="112">
        <v>1104</v>
      </c>
    </row>
    <row r="143" spans="1:82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HLOOKUP($E$3,$Q$3:$CF$269,P143,FALSE)</f>
        <v>1840.9875</v>
      </c>
      <c r="H143" s="41">
        <f>(G143*14+H142)/15</f>
        <v>1841.5216666666668</v>
      </c>
      <c r="I143" s="41">
        <f>(H143*15+I142)/16</f>
        <v>1841.9890625</v>
      </c>
      <c r="J143" s="41">
        <f>(I143*16+J142)/17</f>
        <v>1843.1073529411765</v>
      </c>
      <c r="K143" s="41">
        <f>(J143*17+K142)/18</f>
        <v>1844.1013888888888</v>
      </c>
      <c r="L143" s="41">
        <f>(K143*18+L142)/19</f>
        <v>1844.9907894736841</v>
      </c>
      <c r="M143" s="41">
        <f>(L143*19+M142)/20</f>
        <v>1845.7912499999998</v>
      </c>
      <c r="N143" s="41">
        <f>(M143*20+N142)/21</f>
        <v>1846.515476190476</v>
      </c>
      <c r="O143" s="94"/>
      <c r="P143" s="111">
        <v>141</v>
      </c>
      <c r="Q143" s="111">
        <v>0</v>
      </c>
      <c r="R143" s="163">
        <v>18822.056250000001</v>
      </c>
      <c r="S143" s="163">
        <v>1840.9875</v>
      </c>
      <c r="T143" s="163">
        <v>92.09375</v>
      </c>
      <c r="U143" s="163">
        <v>771.73749999999995</v>
      </c>
      <c r="V143" s="163">
        <v>501.25</v>
      </c>
      <c r="W143" s="163">
        <v>1531.6812500000001</v>
      </c>
      <c r="X143" s="163">
        <v>983.23749999999995</v>
      </c>
      <c r="Y143" s="207">
        <v>147.0625</v>
      </c>
      <c r="Z143" s="163">
        <v>27.28125</v>
      </c>
      <c r="AA143" s="163">
        <v>332.625</v>
      </c>
      <c r="AB143" s="163">
        <v>29.256250000000001</v>
      </c>
      <c r="AC143" s="163">
        <v>147.59375000000003</v>
      </c>
      <c r="AD143" s="163">
        <v>1529.54375</v>
      </c>
      <c r="AE143" s="163">
        <v>926.78750000000002</v>
      </c>
      <c r="AF143" s="163">
        <v>1385.0625</v>
      </c>
      <c r="AG143" s="163">
        <v>324.46249999999998</v>
      </c>
      <c r="AH143" s="163">
        <v>137.09999999999997</v>
      </c>
      <c r="AI143" s="163">
        <v>456.20625000000001</v>
      </c>
      <c r="AJ143" s="163">
        <v>270.29374999999993</v>
      </c>
      <c r="AK143" s="163">
        <v>80.424999999999997</v>
      </c>
      <c r="AL143" s="163">
        <v>931.17499999999995</v>
      </c>
      <c r="AM143" s="112">
        <v>258.5625</v>
      </c>
      <c r="AN143" s="112">
        <v>1046.9124999999999</v>
      </c>
      <c r="AO143" s="112">
        <v>1389.5125</v>
      </c>
      <c r="AP143" s="112">
        <v>69.262499999999989</v>
      </c>
      <c r="AQ143" s="112">
        <v>21.1875</v>
      </c>
      <c r="AR143" s="112">
        <v>66.34375</v>
      </c>
      <c r="AS143" s="112">
        <v>122320.15</v>
      </c>
      <c r="AT143" s="112">
        <v>5402</v>
      </c>
      <c r="AU143" s="112">
        <v>716</v>
      </c>
      <c r="AV143" s="112">
        <v>98</v>
      </c>
      <c r="AW143" s="112">
        <v>353.73750000000007</v>
      </c>
      <c r="AX143" s="112">
        <v>1842.5625</v>
      </c>
      <c r="AY143" s="112">
        <v>131.9375</v>
      </c>
      <c r="AZ143" s="112">
        <v>519</v>
      </c>
      <c r="BA143" s="112">
        <v>2717.75</v>
      </c>
      <c r="BB143" s="112">
        <v>130.88749999999999</v>
      </c>
      <c r="BC143" s="112">
        <v>1174.34375</v>
      </c>
      <c r="BD143" s="112">
        <v>940.98749999999995</v>
      </c>
      <c r="BE143" s="112">
        <v>2025.4375</v>
      </c>
      <c r="BF143" s="112">
        <v>332.16249999999997</v>
      </c>
      <c r="BG143" s="112">
        <v>587</v>
      </c>
      <c r="BH143" s="112">
        <v>370</v>
      </c>
      <c r="BI143" s="112">
        <v>1531.5625</v>
      </c>
      <c r="BJ143" s="112">
        <v>186.45625000000001</v>
      </c>
      <c r="BK143" s="112">
        <v>277.95625000000001</v>
      </c>
      <c r="BL143" s="112">
        <v>1140.75</v>
      </c>
      <c r="BM143" s="112">
        <v>174.76249999999999</v>
      </c>
      <c r="BN143" s="112">
        <v>550.1875</v>
      </c>
      <c r="BO143" s="112">
        <v>729.625</v>
      </c>
      <c r="BP143" s="112">
        <v>65.1875</v>
      </c>
      <c r="BQ143" s="112">
        <v>94.462499999999991</v>
      </c>
      <c r="BR143" s="112">
        <v>268.02499999999998</v>
      </c>
      <c r="BS143" s="112">
        <v>245.6875</v>
      </c>
      <c r="BT143" s="112">
        <v>1147.03125</v>
      </c>
      <c r="BU143" s="112">
        <v>151.38124999999997</v>
      </c>
      <c r="BV143" s="112">
        <v>15109</v>
      </c>
      <c r="BW143" s="112">
        <v>2200.3812499999999</v>
      </c>
      <c r="BX143" s="112">
        <v>242.34375</v>
      </c>
      <c r="BY143" s="213">
        <v>1492.98125</v>
      </c>
      <c r="BZ143" s="112">
        <v>436.67500000000001</v>
      </c>
      <c r="CA143" s="112">
        <v>94.25</v>
      </c>
      <c r="CB143" s="112">
        <v>64.15625</v>
      </c>
      <c r="CC143" s="112">
        <v>474.01249999999999</v>
      </c>
      <c r="CD143" s="112">
        <v>1027.5562500000001</v>
      </c>
    </row>
    <row r="144" spans="1:82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HLOOKUP($E$3,$Q$3:$CF$269,P144,FALSE)</f>
        <v>11522</v>
      </c>
      <c r="H144" s="8"/>
      <c r="I144" s="8"/>
      <c r="J144" s="8"/>
      <c r="K144" s="8"/>
      <c r="L144" s="8"/>
      <c r="M144" s="8"/>
      <c r="N144" s="8"/>
      <c r="O144" s="101"/>
      <c r="P144" s="111">
        <v>142</v>
      </c>
      <c r="Q144" s="111">
        <v>0</v>
      </c>
      <c r="R144" s="163">
        <v>846989</v>
      </c>
      <c r="S144" s="163">
        <v>11522</v>
      </c>
      <c r="T144" s="163">
        <v>1711</v>
      </c>
      <c r="U144" s="163">
        <v>35906</v>
      </c>
      <c r="V144" s="163">
        <v>37108</v>
      </c>
      <c r="W144" s="163">
        <v>61776</v>
      </c>
      <c r="X144" s="163">
        <v>28205</v>
      </c>
      <c r="Y144" s="207">
        <v>6239</v>
      </c>
      <c r="Z144" s="163">
        <v>1338</v>
      </c>
      <c r="AA144" s="163">
        <v>14325</v>
      </c>
      <c r="AB144" s="163">
        <v>1882</v>
      </c>
      <c r="AC144" s="163">
        <v>10719</v>
      </c>
      <c r="AD144" s="163">
        <v>48944</v>
      </c>
      <c r="AE144" s="163">
        <v>39163</v>
      </c>
      <c r="AF144" s="163">
        <v>84757</v>
      </c>
      <c r="AG144" s="163">
        <v>17854</v>
      </c>
      <c r="AH144" s="163">
        <v>3316</v>
      </c>
      <c r="AI144" s="163">
        <v>27789</v>
      </c>
      <c r="AJ144" s="163">
        <v>19262</v>
      </c>
      <c r="AK144" s="163">
        <v>3864</v>
      </c>
      <c r="AL144" s="163">
        <v>46451</v>
      </c>
      <c r="AM144" s="112">
        <v>9792</v>
      </c>
      <c r="AN144" s="112">
        <v>47720</v>
      </c>
      <c r="AO144" s="112">
        <v>20078</v>
      </c>
      <c r="AP144" s="112">
        <v>2772</v>
      </c>
      <c r="AQ144" s="112">
        <v>1159</v>
      </c>
      <c r="AR144" s="112">
        <v>5428</v>
      </c>
      <c r="AS144" s="112">
        <v>1173360</v>
      </c>
      <c r="AT144" s="112">
        <v>287006</v>
      </c>
      <c r="AU144" s="112">
        <v>14120</v>
      </c>
      <c r="AV144" s="112">
        <v>5642</v>
      </c>
      <c r="AW144" s="112">
        <v>26632</v>
      </c>
      <c r="AX144" s="112">
        <v>82599</v>
      </c>
      <c r="AY144" s="112">
        <v>9057</v>
      </c>
      <c r="AZ144" s="112">
        <v>9135</v>
      </c>
      <c r="BA144" s="112">
        <v>142105</v>
      </c>
      <c r="BB144" s="112">
        <v>6709</v>
      </c>
      <c r="BC144" s="112">
        <v>22811</v>
      </c>
      <c r="BD144" s="112">
        <v>31193</v>
      </c>
      <c r="BE144" s="112">
        <v>50195</v>
      </c>
      <c r="BF144" s="112">
        <v>7778</v>
      </c>
      <c r="BG144" s="112">
        <v>23642</v>
      </c>
      <c r="BH144" s="112">
        <v>6112</v>
      </c>
      <c r="BI144" s="112">
        <v>59883</v>
      </c>
      <c r="BJ144" s="112">
        <v>10811</v>
      </c>
      <c r="BK144" s="112">
        <v>12648</v>
      </c>
      <c r="BL144" s="112">
        <v>50980</v>
      </c>
      <c r="BM144" s="112">
        <v>10230</v>
      </c>
      <c r="BN144" s="112">
        <v>34161</v>
      </c>
      <c r="BO144" s="112">
        <v>32512</v>
      </c>
      <c r="BP144" s="112">
        <v>4149</v>
      </c>
      <c r="BQ144" s="112">
        <v>5864</v>
      </c>
      <c r="BR144" s="112">
        <v>2754</v>
      </c>
      <c r="BS144" s="112">
        <v>15919</v>
      </c>
      <c r="BT144" s="112">
        <v>49421</v>
      </c>
      <c r="BU144" s="112">
        <v>6571</v>
      </c>
      <c r="BV144" s="112">
        <v>679913</v>
      </c>
      <c r="BW144" s="112">
        <v>109225</v>
      </c>
      <c r="BX144" s="112">
        <v>11311</v>
      </c>
      <c r="BY144" s="213">
        <v>49558</v>
      </c>
      <c r="BZ144" s="112">
        <v>21389</v>
      </c>
      <c r="CA144" s="112">
        <v>3486</v>
      </c>
      <c r="CB144" s="112">
        <v>3853</v>
      </c>
      <c r="CC144" s="112">
        <v>21297</v>
      </c>
      <c r="CD144" s="112">
        <v>38278</v>
      </c>
    </row>
    <row r="145" spans="1:82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HLOOKUP($E$3,$Q$3:$CF$269,P145,FALSE)</f>
        <v>1.7531678528033327E-2</v>
      </c>
      <c r="H145" s="30">
        <f>'Model Inputs'!H17</f>
        <v>1.1564684560283034E-2</v>
      </c>
      <c r="I145" s="30">
        <f>'Model Inputs'!I17</f>
        <v>4.5345653661874596E-3</v>
      </c>
      <c r="J145" s="30">
        <f>'Model Inputs'!J17</f>
        <v>4.3661729245608072E-2</v>
      </c>
      <c r="K145" s="30">
        <f>'Model Inputs'!K17</f>
        <v>4.8614109316984733E-2</v>
      </c>
      <c r="L145" s="30">
        <f>'Model Inputs'!L17</f>
        <v>4.8410715823929751E-2</v>
      </c>
      <c r="M145" s="30">
        <f>'Model Inputs'!M17</f>
        <v>4.6846846846846812E-2</v>
      </c>
      <c r="N145" s="30">
        <f>'Model Inputs'!N17</f>
        <v>5.0042918454935581E-2</v>
      </c>
      <c r="O145" s="61"/>
      <c r="P145" s="111">
        <v>143</v>
      </c>
      <c r="Q145" s="111">
        <v>0</v>
      </c>
      <c r="R145" s="163">
        <v>0.15942828065063419</v>
      </c>
      <c r="S145" s="163">
        <v>1.7531678528033327E-2</v>
      </c>
      <c r="T145" s="163">
        <v>-4.3249561659848043E-2</v>
      </c>
      <c r="U145" s="163">
        <v>1.8910488497744109E-2</v>
      </c>
      <c r="V145" s="163">
        <v>6.7775142826344725E-2</v>
      </c>
      <c r="W145" s="163">
        <v>8.6538461538461536E-2</v>
      </c>
      <c r="X145" s="163">
        <v>3.0207410033681971E-2</v>
      </c>
      <c r="Y145" s="207">
        <v>0.10851097932360955</v>
      </c>
      <c r="Z145" s="163">
        <v>-7.2496263079222717E-2</v>
      </c>
      <c r="AA145" s="163">
        <v>0.1987434554973822</v>
      </c>
      <c r="AB145" s="163">
        <v>0.19128586609989373</v>
      </c>
      <c r="AC145" s="163">
        <v>0.15169325496781416</v>
      </c>
      <c r="AD145" s="163">
        <v>0.32245014710689768</v>
      </c>
      <c r="AE145" s="163">
        <v>5.0557924571662027E-2</v>
      </c>
      <c r="AF145" s="163">
        <v>4.3241266208100808E-2</v>
      </c>
      <c r="AG145" s="163">
        <v>6.1498823792987566E-2</v>
      </c>
      <c r="AH145" s="163">
        <v>-8.4439083232810616E-3</v>
      </c>
      <c r="AI145" s="163">
        <v>7.078340350498398E-2</v>
      </c>
      <c r="AJ145" s="163">
        <v>9.5836361748520407E-2</v>
      </c>
      <c r="AK145" s="163">
        <v>-3.0020703933747412E-2</v>
      </c>
      <c r="AL145" s="163">
        <v>2.1011388344707328E-2</v>
      </c>
      <c r="AM145" s="112">
        <v>0.15951797385620914</v>
      </c>
      <c r="AN145" s="112">
        <v>0.15756496227996647</v>
      </c>
      <c r="AO145" s="112">
        <v>0.1054387887239765</v>
      </c>
      <c r="AP145" s="112">
        <v>-2.7056277056277056E-2</v>
      </c>
      <c r="AQ145" s="112">
        <v>8.1967213114754092E-2</v>
      </c>
      <c r="AR145" s="112">
        <v>1.9528371407516582E-2</v>
      </c>
      <c r="AS145" s="112">
        <v>0.12508863434921932</v>
      </c>
      <c r="AT145" s="112">
        <v>0.15599325449642168</v>
      </c>
      <c r="AU145" s="112">
        <v>0.22011331444759208</v>
      </c>
      <c r="AV145" s="112">
        <v>-1.0811768876285006E-2</v>
      </c>
      <c r="AW145" s="112">
        <v>3.5671372784620008E-2</v>
      </c>
      <c r="AX145" s="112">
        <v>0.15931185607573942</v>
      </c>
      <c r="AY145" s="112">
        <v>0.14265209230429501</v>
      </c>
      <c r="AZ145" s="112">
        <v>0.47684729064039411</v>
      </c>
      <c r="BA145" s="112">
        <v>0.10613982618486331</v>
      </c>
      <c r="BB145" s="112">
        <v>8.3171858697272325E-2</v>
      </c>
      <c r="BC145" s="112">
        <v>0.66125991846039189</v>
      </c>
      <c r="BD145" s="112">
        <v>0.14487224697848877</v>
      </c>
      <c r="BE145" s="112">
        <v>9.4112959458113363E-2</v>
      </c>
      <c r="BF145" s="112">
        <v>0.20557984057598355</v>
      </c>
      <c r="BG145" s="112">
        <v>2.0091362828863885E-2</v>
      </c>
      <c r="BH145" s="112">
        <v>-2.1596858638743454E-2</v>
      </c>
      <c r="BI145" s="112">
        <v>0.17716213282567675</v>
      </c>
      <c r="BJ145" s="112">
        <v>0.14374248450652113</v>
      </c>
      <c r="BK145" s="112">
        <v>9.3453510436432644E-2</v>
      </c>
      <c r="BL145" s="112">
        <v>0.12954099646920361</v>
      </c>
      <c r="BM145" s="112">
        <v>8.5923753665689148E-2</v>
      </c>
      <c r="BN145" s="112">
        <v>9.3322795000146369E-2</v>
      </c>
      <c r="BO145" s="112">
        <v>3.2818651574803147E-2</v>
      </c>
      <c r="BP145" s="112">
        <v>3.6394311882381299E-2</v>
      </c>
      <c r="BQ145" s="112">
        <v>4.9454297407912689E-3</v>
      </c>
      <c r="BR145" s="112">
        <v>3.195352214960058E-2</v>
      </c>
      <c r="BS145" s="112">
        <v>0.10050882593127709</v>
      </c>
      <c r="BT145" s="112">
        <v>2.8793427895024381E-2</v>
      </c>
      <c r="BU145" s="112">
        <v>9.5875817988129663E-2</v>
      </c>
      <c r="BV145" s="112">
        <v>0.12947685953938223</v>
      </c>
      <c r="BW145" s="112">
        <v>0.10283360036621653</v>
      </c>
      <c r="BX145" s="112">
        <v>0.20166209884183539</v>
      </c>
      <c r="BY145" s="213">
        <v>0.15101497235562372</v>
      </c>
      <c r="BZ145" s="112">
        <v>7.7563233437748375E-2</v>
      </c>
      <c r="CA145" s="112">
        <v>8.1468732071141706E-2</v>
      </c>
      <c r="CB145" s="112">
        <v>6.2289125356864783E-3</v>
      </c>
      <c r="CC145" s="112">
        <v>9.7478518101141012E-2</v>
      </c>
      <c r="CD145" s="112">
        <v>0.11024609436229688</v>
      </c>
    </row>
    <row r="146" spans="1:82" x14ac:dyDescent="0.2">
      <c r="A146" s="3"/>
      <c r="B146" s="10">
        <v>132</v>
      </c>
      <c r="C146" s="3"/>
      <c r="D146" s="3"/>
      <c r="N146" s="90"/>
      <c r="P146" s="111">
        <v>144</v>
      </c>
      <c r="Q146" s="111">
        <v>0</v>
      </c>
      <c r="R146" s="163">
        <v>0</v>
      </c>
      <c r="S146" s="163">
        <v>0</v>
      </c>
      <c r="T146" s="163">
        <v>0</v>
      </c>
      <c r="U146" s="163">
        <v>0</v>
      </c>
      <c r="V146" s="163">
        <v>0</v>
      </c>
      <c r="W146" s="163">
        <v>0</v>
      </c>
      <c r="X146" s="163">
        <v>0</v>
      </c>
      <c r="Y146" s="207">
        <v>0</v>
      </c>
      <c r="Z146" s="163">
        <v>0</v>
      </c>
      <c r="AA146" s="163">
        <v>0</v>
      </c>
      <c r="AB146" s="163">
        <v>0</v>
      </c>
      <c r="AC146" s="163">
        <v>0</v>
      </c>
      <c r="AD146" s="163">
        <v>0</v>
      </c>
      <c r="AE146" s="163">
        <v>0</v>
      </c>
      <c r="AF146" s="163">
        <v>0</v>
      </c>
      <c r="AG146" s="163">
        <v>0</v>
      </c>
      <c r="AH146" s="163">
        <v>0</v>
      </c>
      <c r="AI146" s="163">
        <v>0</v>
      </c>
      <c r="AJ146" s="163">
        <v>0</v>
      </c>
      <c r="AK146" s="163">
        <v>0</v>
      </c>
      <c r="AL146" s="163">
        <v>0</v>
      </c>
      <c r="AM146" s="112">
        <v>0</v>
      </c>
      <c r="AN146" s="112">
        <v>0</v>
      </c>
      <c r="AO146" s="112">
        <v>0</v>
      </c>
      <c r="AP146" s="112">
        <v>0</v>
      </c>
      <c r="AQ146" s="112">
        <v>0</v>
      </c>
      <c r="AR146" s="112">
        <v>0</v>
      </c>
      <c r="AS146" s="112">
        <v>0</v>
      </c>
      <c r="AT146" s="112">
        <v>0</v>
      </c>
      <c r="AU146" s="112">
        <v>0</v>
      </c>
      <c r="AV146" s="112">
        <v>0</v>
      </c>
      <c r="AW146" s="112">
        <v>0</v>
      </c>
      <c r="AX146" s="112">
        <v>0</v>
      </c>
      <c r="AY146" s="112">
        <v>0</v>
      </c>
      <c r="AZ146" s="112">
        <v>0</v>
      </c>
      <c r="BA146" s="112">
        <v>0</v>
      </c>
      <c r="BB146" s="112">
        <v>0</v>
      </c>
      <c r="BC146" s="112">
        <v>0</v>
      </c>
      <c r="BD146" s="112">
        <v>0</v>
      </c>
      <c r="BE146" s="112">
        <v>0</v>
      </c>
      <c r="BF146" s="112">
        <v>0</v>
      </c>
      <c r="BG146" s="112">
        <v>0</v>
      </c>
      <c r="BH146" s="112">
        <v>0</v>
      </c>
      <c r="BI146" s="112">
        <v>0</v>
      </c>
      <c r="BJ146" s="112">
        <v>0</v>
      </c>
      <c r="BK146" s="112">
        <v>0</v>
      </c>
      <c r="BL146" s="112">
        <v>0</v>
      </c>
      <c r="BM146" s="112">
        <v>0</v>
      </c>
      <c r="BN146" s="112">
        <v>0</v>
      </c>
      <c r="BO146" s="112">
        <v>0</v>
      </c>
      <c r="BP146" s="112">
        <v>0</v>
      </c>
      <c r="BQ146" s="112">
        <v>0</v>
      </c>
      <c r="BR146" s="112">
        <v>0</v>
      </c>
      <c r="BS146" s="112">
        <v>0</v>
      </c>
      <c r="BT146" s="112">
        <v>0</v>
      </c>
      <c r="BU146" s="112">
        <v>0</v>
      </c>
      <c r="BV146" s="112">
        <v>0</v>
      </c>
      <c r="BW146" s="112">
        <v>0</v>
      </c>
      <c r="BX146" s="112">
        <v>0</v>
      </c>
      <c r="BY146" s="213"/>
      <c r="BZ146" s="112">
        <v>0</v>
      </c>
      <c r="CA146" s="112">
        <v>0</v>
      </c>
      <c r="CB146" s="112">
        <v>0</v>
      </c>
      <c r="CC146" s="112">
        <v>0</v>
      </c>
      <c r="CD146" s="112">
        <v>0</v>
      </c>
    </row>
    <row r="147" spans="1:82" x14ac:dyDescent="0.2">
      <c r="A147" s="3"/>
      <c r="B147" s="10">
        <v>133</v>
      </c>
      <c r="C147" s="43" t="s">
        <v>122</v>
      </c>
      <c r="D147" s="3"/>
      <c r="E147" s="37"/>
      <c r="N147" s="90"/>
      <c r="P147" s="111">
        <v>145</v>
      </c>
      <c r="Q147" s="111">
        <v>0</v>
      </c>
      <c r="R147" s="163">
        <v>0</v>
      </c>
      <c r="S147" s="163">
        <v>0</v>
      </c>
      <c r="T147" s="163">
        <v>0</v>
      </c>
      <c r="U147" s="163">
        <v>0</v>
      </c>
      <c r="V147" s="163">
        <v>0</v>
      </c>
      <c r="W147" s="163">
        <v>0</v>
      </c>
      <c r="X147" s="163">
        <v>0</v>
      </c>
      <c r="Y147" s="207">
        <v>0</v>
      </c>
      <c r="Z147" s="163">
        <v>0</v>
      </c>
      <c r="AA147" s="163">
        <v>0</v>
      </c>
      <c r="AB147" s="163">
        <v>0</v>
      </c>
      <c r="AC147" s="163">
        <v>0</v>
      </c>
      <c r="AD147" s="163">
        <v>0</v>
      </c>
      <c r="AE147" s="163">
        <v>0</v>
      </c>
      <c r="AF147" s="163">
        <v>0</v>
      </c>
      <c r="AG147" s="163">
        <v>0</v>
      </c>
      <c r="AH147" s="163">
        <v>0</v>
      </c>
      <c r="AI147" s="163">
        <v>0</v>
      </c>
      <c r="AJ147" s="163">
        <v>0</v>
      </c>
      <c r="AK147" s="163">
        <v>0</v>
      </c>
      <c r="AL147" s="163">
        <v>0</v>
      </c>
      <c r="AM147" s="112">
        <v>0</v>
      </c>
      <c r="AN147" s="112">
        <v>0</v>
      </c>
      <c r="AO147" s="112">
        <v>0</v>
      </c>
      <c r="AP147" s="112">
        <v>0</v>
      </c>
      <c r="AQ147" s="112">
        <v>0</v>
      </c>
      <c r="AR147" s="112">
        <v>0</v>
      </c>
      <c r="AS147" s="112">
        <v>0</v>
      </c>
      <c r="AT147" s="112">
        <v>0</v>
      </c>
      <c r="AU147" s="112">
        <v>0</v>
      </c>
      <c r="AV147" s="112">
        <v>0</v>
      </c>
      <c r="AW147" s="112">
        <v>0</v>
      </c>
      <c r="AX147" s="112">
        <v>0</v>
      </c>
      <c r="AY147" s="112">
        <v>0</v>
      </c>
      <c r="AZ147" s="112">
        <v>0</v>
      </c>
      <c r="BA147" s="112">
        <v>0</v>
      </c>
      <c r="BB147" s="112">
        <v>0</v>
      </c>
      <c r="BC147" s="112">
        <v>0</v>
      </c>
      <c r="BD147" s="112">
        <v>0</v>
      </c>
      <c r="BE147" s="112">
        <v>0</v>
      </c>
      <c r="BF147" s="112">
        <v>0</v>
      </c>
      <c r="BG147" s="112">
        <v>0</v>
      </c>
      <c r="BH147" s="112">
        <v>0</v>
      </c>
      <c r="BI147" s="112">
        <v>0</v>
      </c>
      <c r="BJ147" s="112">
        <v>0</v>
      </c>
      <c r="BK147" s="112">
        <v>0</v>
      </c>
      <c r="BL147" s="112">
        <v>0</v>
      </c>
      <c r="BM147" s="112">
        <v>0</v>
      </c>
      <c r="BN147" s="112">
        <v>0</v>
      </c>
      <c r="BO147" s="112">
        <v>0</v>
      </c>
      <c r="BP147" s="112">
        <v>0</v>
      </c>
      <c r="BQ147" s="112">
        <v>0</v>
      </c>
      <c r="BR147" s="112">
        <v>0</v>
      </c>
      <c r="BS147" s="112">
        <v>0</v>
      </c>
      <c r="BT147" s="112">
        <v>0</v>
      </c>
      <c r="BU147" s="112">
        <v>0</v>
      </c>
      <c r="BV147" s="112">
        <v>0</v>
      </c>
      <c r="BW147" s="112">
        <v>0</v>
      </c>
      <c r="BX147" s="112">
        <v>0</v>
      </c>
      <c r="BY147" s="213"/>
      <c r="BZ147" s="112">
        <v>0</v>
      </c>
      <c r="CA147" s="112">
        <v>0</v>
      </c>
      <c r="CB147" s="112">
        <v>0</v>
      </c>
      <c r="CC147" s="112">
        <v>0</v>
      </c>
      <c r="CD147" s="112">
        <v>0</v>
      </c>
    </row>
    <row r="148" spans="1:82" x14ac:dyDescent="0.2">
      <c r="A148" s="3"/>
      <c r="B148" s="10">
        <v>134</v>
      </c>
      <c r="C148" s="3"/>
      <c r="D148" s="3"/>
      <c r="E148" s="37"/>
      <c r="N148" s="90"/>
      <c r="P148" s="111">
        <v>146</v>
      </c>
      <c r="Q148" s="111">
        <v>0</v>
      </c>
      <c r="R148" s="163">
        <v>0</v>
      </c>
      <c r="S148" s="163">
        <v>0</v>
      </c>
      <c r="T148" s="163">
        <v>0</v>
      </c>
      <c r="U148" s="163">
        <v>0</v>
      </c>
      <c r="V148" s="163">
        <v>0</v>
      </c>
      <c r="W148" s="163">
        <v>0</v>
      </c>
      <c r="X148" s="163">
        <v>0</v>
      </c>
      <c r="Y148" s="207">
        <v>0</v>
      </c>
      <c r="Z148" s="163">
        <v>0</v>
      </c>
      <c r="AA148" s="163">
        <v>0</v>
      </c>
      <c r="AB148" s="163">
        <v>0</v>
      </c>
      <c r="AC148" s="163">
        <v>0</v>
      </c>
      <c r="AD148" s="163">
        <v>0</v>
      </c>
      <c r="AE148" s="163">
        <v>0</v>
      </c>
      <c r="AF148" s="163">
        <v>0</v>
      </c>
      <c r="AG148" s="163">
        <v>0</v>
      </c>
      <c r="AH148" s="163">
        <v>0</v>
      </c>
      <c r="AI148" s="163">
        <v>0</v>
      </c>
      <c r="AJ148" s="163">
        <v>0</v>
      </c>
      <c r="AK148" s="163">
        <v>0</v>
      </c>
      <c r="AL148" s="163">
        <v>0</v>
      </c>
      <c r="AM148" s="112">
        <v>0</v>
      </c>
      <c r="AN148" s="112">
        <v>0</v>
      </c>
      <c r="AO148" s="112">
        <v>0</v>
      </c>
      <c r="AP148" s="112">
        <v>0</v>
      </c>
      <c r="AQ148" s="112">
        <v>0</v>
      </c>
      <c r="AR148" s="112">
        <v>0</v>
      </c>
      <c r="AS148" s="112">
        <v>0</v>
      </c>
      <c r="AT148" s="112">
        <v>0</v>
      </c>
      <c r="AU148" s="112">
        <v>0</v>
      </c>
      <c r="AV148" s="112">
        <v>0</v>
      </c>
      <c r="AW148" s="112">
        <v>0</v>
      </c>
      <c r="AX148" s="112">
        <v>0</v>
      </c>
      <c r="AY148" s="112">
        <v>0</v>
      </c>
      <c r="AZ148" s="112">
        <v>0</v>
      </c>
      <c r="BA148" s="112">
        <v>0</v>
      </c>
      <c r="BB148" s="112">
        <v>0</v>
      </c>
      <c r="BC148" s="112">
        <v>0</v>
      </c>
      <c r="BD148" s="112">
        <v>0</v>
      </c>
      <c r="BE148" s="112">
        <v>0</v>
      </c>
      <c r="BF148" s="112">
        <v>0</v>
      </c>
      <c r="BG148" s="112">
        <v>0</v>
      </c>
      <c r="BH148" s="112">
        <v>0</v>
      </c>
      <c r="BI148" s="112">
        <v>0</v>
      </c>
      <c r="BJ148" s="112">
        <v>0</v>
      </c>
      <c r="BK148" s="112">
        <v>0</v>
      </c>
      <c r="BL148" s="112">
        <v>0</v>
      </c>
      <c r="BM148" s="112">
        <v>0</v>
      </c>
      <c r="BN148" s="112">
        <v>0</v>
      </c>
      <c r="BO148" s="112">
        <v>0</v>
      </c>
      <c r="BP148" s="112">
        <v>0</v>
      </c>
      <c r="BQ148" s="112">
        <v>0</v>
      </c>
      <c r="BR148" s="112">
        <v>0</v>
      </c>
      <c r="BS148" s="112">
        <v>0</v>
      </c>
      <c r="BT148" s="112">
        <v>0</v>
      </c>
      <c r="BU148" s="112">
        <v>0</v>
      </c>
      <c r="BV148" s="112">
        <v>0</v>
      </c>
      <c r="BW148" s="112">
        <v>0</v>
      </c>
      <c r="BX148" s="112">
        <v>0</v>
      </c>
      <c r="BY148" s="213"/>
      <c r="BZ148" s="112">
        <v>0</v>
      </c>
      <c r="CA148" s="112">
        <v>0</v>
      </c>
      <c r="CB148" s="112">
        <v>0</v>
      </c>
      <c r="CC148" s="112">
        <v>0</v>
      </c>
      <c r="CD148" s="112">
        <v>0</v>
      </c>
    </row>
    <row r="149" spans="1:82" outlineLevel="1" x14ac:dyDescent="0.2">
      <c r="A149" s="3"/>
      <c r="B149" s="10">
        <v>135</v>
      </c>
      <c r="C149" s="28" t="s">
        <v>123</v>
      </c>
      <c r="D149" s="28"/>
      <c r="E149" s="37"/>
      <c r="N149" s="90"/>
      <c r="P149" s="111">
        <v>147</v>
      </c>
      <c r="Q149" s="111">
        <v>0</v>
      </c>
      <c r="R149" s="163">
        <v>0</v>
      </c>
      <c r="S149" s="163">
        <v>0</v>
      </c>
      <c r="T149" s="163">
        <v>0</v>
      </c>
      <c r="U149" s="163">
        <v>0</v>
      </c>
      <c r="V149" s="163">
        <v>0</v>
      </c>
      <c r="W149" s="163">
        <v>0</v>
      </c>
      <c r="X149" s="163">
        <v>0</v>
      </c>
      <c r="Y149" s="207">
        <v>0</v>
      </c>
      <c r="Z149" s="163">
        <v>0</v>
      </c>
      <c r="AA149" s="163">
        <v>0</v>
      </c>
      <c r="AB149" s="163">
        <v>0</v>
      </c>
      <c r="AC149" s="163">
        <v>0</v>
      </c>
      <c r="AD149" s="163">
        <v>0</v>
      </c>
      <c r="AE149" s="163">
        <v>0</v>
      </c>
      <c r="AF149" s="163">
        <v>0</v>
      </c>
      <c r="AG149" s="163">
        <v>0</v>
      </c>
      <c r="AH149" s="163">
        <v>0</v>
      </c>
      <c r="AI149" s="163">
        <v>0</v>
      </c>
      <c r="AJ149" s="163">
        <v>0</v>
      </c>
      <c r="AK149" s="163">
        <v>0</v>
      </c>
      <c r="AL149" s="163">
        <v>0</v>
      </c>
      <c r="AM149" s="112">
        <v>0</v>
      </c>
      <c r="AN149" s="112">
        <v>0</v>
      </c>
      <c r="AO149" s="112">
        <v>0</v>
      </c>
      <c r="AP149" s="112">
        <v>0</v>
      </c>
      <c r="AQ149" s="112">
        <v>0</v>
      </c>
      <c r="AR149" s="112">
        <v>0</v>
      </c>
      <c r="AS149" s="112">
        <v>0</v>
      </c>
      <c r="AT149" s="112">
        <v>0</v>
      </c>
      <c r="AU149" s="112">
        <v>0</v>
      </c>
      <c r="AV149" s="112">
        <v>0</v>
      </c>
      <c r="AW149" s="112">
        <v>0</v>
      </c>
      <c r="AX149" s="112">
        <v>0</v>
      </c>
      <c r="AY149" s="112">
        <v>0</v>
      </c>
      <c r="AZ149" s="112">
        <v>0</v>
      </c>
      <c r="BA149" s="112">
        <v>0</v>
      </c>
      <c r="BB149" s="112">
        <v>0</v>
      </c>
      <c r="BC149" s="112">
        <v>0</v>
      </c>
      <c r="BD149" s="112">
        <v>0</v>
      </c>
      <c r="BE149" s="112">
        <v>0</v>
      </c>
      <c r="BF149" s="112">
        <v>0</v>
      </c>
      <c r="BG149" s="112">
        <v>0</v>
      </c>
      <c r="BH149" s="112">
        <v>0</v>
      </c>
      <c r="BI149" s="112">
        <v>0</v>
      </c>
      <c r="BJ149" s="112">
        <v>0</v>
      </c>
      <c r="BK149" s="112">
        <v>0</v>
      </c>
      <c r="BL149" s="112">
        <v>0</v>
      </c>
      <c r="BM149" s="112">
        <v>0</v>
      </c>
      <c r="BN149" s="112">
        <v>0</v>
      </c>
      <c r="BO149" s="112">
        <v>0</v>
      </c>
      <c r="BP149" s="112">
        <v>0</v>
      </c>
      <c r="BQ149" s="112">
        <v>0</v>
      </c>
      <c r="BR149" s="112">
        <v>0</v>
      </c>
      <c r="BS149" s="112">
        <v>0</v>
      </c>
      <c r="BT149" s="112">
        <v>0</v>
      </c>
      <c r="BU149" s="112">
        <v>0</v>
      </c>
      <c r="BV149" s="112">
        <v>0</v>
      </c>
      <c r="BW149" s="112">
        <v>0</v>
      </c>
      <c r="BX149" s="112">
        <v>0</v>
      </c>
      <c r="BY149" s="213"/>
      <c r="BZ149" s="112">
        <v>0</v>
      </c>
      <c r="CA149" s="112">
        <v>0</v>
      </c>
      <c r="CB149" s="112">
        <v>0</v>
      </c>
      <c r="CC149" s="112">
        <v>0</v>
      </c>
      <c r="CD149" s="112">
        <v>0</v>
      </c>
    </row>
    <row r="150" spans="1:82" outlineLevel="1" x14ac:dyDescent="0.2">
      <c r="A150" s="3"/>
      <c r="B150" s="10">
        <v>136</v>
      </c>
      <c r="C150" s="28"/>
      <c r="D150" s="28"/>
      <c r="E150" s="37"/>
      <c r="N150" s="90"/>
      <c r="P150" s="111">
        <v>148</v>
      </c>
      <c r="Q150" s="111">
        <v>0</v>
      </c>
      <c r="R150" s="163">
        <v>0</v>
      </c>
      <c r="S150" s="163">
        <v>0</v>
      </c>
      <c r="T150" s="163">
        <v>0</v>
      </c>
      <c r="U150" s="163">
        <v>0</v>
      </c>
      <c r="V150" s="163">
        <v>0</v>
      </c>
      <c r="W150" s="163">
        <v>0</v>
      </c>
      <c r="X150" s="163">
        <v>0</v>
      </c>
      <c r="Y150" s="207">
        <v>0</v>
      </c>
      <c r="Z150" s="163">
        <v>0</v>
      </c>
      <c r="AA150" s="163">
        <v>0</v>
      </c>
      <c r="AB150" s="163">
        <v>0</v>
      </c>
      <c r="AC150" s="163">
        <v>0</v>
      </c>
      <c r="AD150" s="163">
        <v>0</v>
      </c>
      <c r="AE150" s="163">
        <v>0</v>
      </c>
      <c r="AF150" s="163">
        <v>0</v>
      </c>
      <c r="AG150" s="163">
        <v>0</v>
      </c>
      <c r="AH150" s="163">
        <v>0</v>
      </c>
      <c r="AI150" s="163">
        <v>0</v>
      </c>
      <c r="AJ150" s="163">
        <v>0</v>
      </c>
      <c r="AK150" s="163">
        <v>0</v>
      </c>
      <c r="AL150" s="163">
        <v>0</v>
      </c>
      <c r="AM150" s="112">
        <v>0</v>
      </c>
      <c r="AN150" s="112">
        <v>0</v>
      </c>
      <c r="AO150" s="112">
        <v>0</v>
      </c>
      <c r="AP150" s="112">
        <v>0</v>
      </c>
      <c r="AQ150" s="112">
        <v>0</v>
      </c>
      <c r="AR150" s="112">
        <v>0</v>
      </c>
      <c r="AS150" s="112">
        <v>0</v>
      </c>
      <c r="AT150" s="112">
        <v>0</v>
      </c>
      <c r="AU150" s="112">
        <v>0</v>
      </c>
      <c r="AV150" s="112">
        <v>0</v>
      </c>
      <c r="AW150" s="112">
        <v>0</v>
      </c>
      <c r="AX150" s="112">
        <v>0</v>
      </c>
      <c r="AY150" s="112">
        <v>0</v>
      </c>
      <c r="AZ150" s="112">
        <v>0</v>
      </c>
      <c r="BA150" s="112">
        <v>0</v>
      </c>
      <c r="BB150" s="112">
        <v>0</v>
      </c>
      <c r="BC150" s="112">
        <v>0</v>
      </c>
      <c r="BD150" s="112">
        <v>0</v>
      </c>
      <c r="BE150" s="112">
        <v>0</v>
      </c>
      <c r="BF150" s="112">
        <v>0</v>
      </c>
      <c r="BG150" s="112">
        <v>0</v>
      </c>
      <c r="BH150" s="112">
        <v>0</v>
      </c>
      <c r="BI150" s="112">
        <v>0</v>
      </c>
      <c r="BJ150" s="112">
        <v>0</v>
      </c>
      <c r="BK150" s="112">
        <v>0</v>
      </c>
      <c r="BL150" s="112">
        <v>0</v>
      </c>
      <c r="BM150" s="112">
        <v>0</v>
      </c>
      <c r="BN150" s="112">
        <v>0</v>
      </c>
      <c r="BO150" s="112">
        <v>0</v>
      </c>
      <c r="BP150" s="112">
        <v>0</v>
      </c>
      <c r="BQ150" s="112">
        <v>0</v>
      </c>
      <c r="BR150" s="112">
        <v>0</v>
      </c>
      <c r="BS150" s="112">
        <v>0</v>
      </c>
      <c r="BT150" s="112">
        <v>0</v>
      </c>
      <c r="BU150" s="112">
        <v>0</v>
      </c>
      <c r="BV150" s="112">
        <v>0</v>
      </c>
      <c r="BW150" s="112">
        <v>0</v>
      </c>
      <c r="BX150" s="112">
        <v>0</v>
      </c>
      <c r="BY150" s="213"/>
      <c r="BZ150" s="112">
        <v>0</v>
      </c>
      <c r="CA150" s="112">
        <v>0</v>
      </c>
      <c r="CB150" s="112">
        <v>0</v>
      </c>
      <c r="CC150" s="112">
        <v>0</v>
      </c>
      <c r="CD150" s="112">
        <v>0</v>
      </c>
    </row>
    <row r="151" spans="1:82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34">HLOOKUP($E$3,$Q$3:$CF$269,P151,FALSE)</f>
        <v>1</v>
      </c>
      <c r="H151" s="32">
        <f t="shared" ref="H151:J151" si="35">G151</f>
        <v>1</v>
      </c>
      <c r="I151" s="32">
        <f t="shared" si="35"/>
        <v>1</v>
      </c>
      <c r="J151" s="32">
        <f t="shared" si="35"/>
        <v>1</v>
      </c>
      <c r="K151" s="32">
        <f t="shared" ref="K151" si="36">J151</f>
        <v>1</v>
      </c>
      <c r="L151" s="32">
        <f t="shared" ref="L151" si="37">K151</f>
        <v>1</v>
      </c>
      <c r="M151" s="32">
        <f t="shared" ref="M151" si="38">L151</f>
        <v>1</v>
      </c>
      <c r="N151" s="32">
        <f t="shared" ref="N151" si="39">M151</f>
        <v>1</v>
      </c>
      <c r="O151" s="177"/>
      <c r="P151" s="111">
        <v>149</v>
      </c>
      <c r="Q151" s="111">
        <v>0</v>
      </c>
      <c r="R151" s="163">
        <v>1</v>
      </c>
      <c r="S151" s="163">
        <v>1</v>
      </c>
      <c r="T151" s="163">
        <v>1</v>
      </c>
      <c r="U151" s="163">
        <v>1</v>
      </c>
      <c r="V151" s="163">
        <v>1</v>
      </c>
      <c r="W151" s="163">
        <v>1</v>
      </c>
      <c r="X151" s="163">
        <v>1</v>
      </c>
      <c r="Y151" s="207">
        <v>1</v>
      </c>
      <c r="Z151" s="163">
        <v>1</v>
      </c>
      <c r="AA151" s="163">
        <v>1</v>
      </c>
      <c r="AB151" s="163">
        <v>1</v>
      </c>
      <c r="AC151" s="163">
        <v>1</v>
      </c>
      <c r="AD151" s="163">
        <v>1</v>
      </c>
      <c r="AE151" s="163">
        <v>1</v>
      </c>
      <c r="AF151" s="163">
        <v>1</v>
      </c>
      <c r="AG151" s="163">
        <v>1</v>
      </c>
      <c r="AH151" s="163">
        <v>1</v>
      </c>
      <c r="AI151" s="163">
        <v>1</v>
      </c>
      <c r="AJ151" s="163">
        <v>1</v>
      </c>
      <c r="AK151" s="163">
        <v>1</v>
      </c>
      <c r="AL151" s="163">
        <v>1</v>
      </c>
      <c r="AM151" s="112">
        <v>1</v>
      </c>
      <c r="AN151" s="112">
        <v>1</v>
      </c>
      <c r="AO151" s="112">
        <v>1</v>
      </c>
      <c r="AP151" s="112">
        <v>1</v>
      </c>
      <c r="AQ151" s="112">
        <v>1</v>
      </c>
      <c r="AR151" s="112">
        <v>1</v>
      </c>
      <c r="AS151" s="112">
        <v>1</v>
      </c>
      <c r="AT151" s="112">
        <v>1</v>
      </c>
      <c r="AU151" s="112">
        <v>1</v>
      </c>
      <c r="AV151" s="112">
        <v>1</v>
      </c>
      <c r="AW151" s="112">
        <v>1</v>
      </c>
      <c r="AX151" s="112">
        <v>1</v>
      </c>
      <c r="AY151" s="112">
        <v>1</v>
      </c>
      <c r="AZ151" s="112">
        <v>1</v>
      </c>
      <c r="BA151" s="112">
        <v>1</v>
      </c>
      <c r="BB151" s="112">
        <v>1</v>
      </c>
      <c r="BC151" s="112">
        <v>1</v>
      </c>
      <c r="BD151" s="112">
        <v>1</v>
      </c>
      <c r="BE151" s="112">
        <v>1</v>
      </c>
      <c r="BF151" s="112">
        <v>1</v>
      </c>
      <c r="BG151" s="112">
        <v>1</v>
      </c>
      <c r="BH151" s="112">
        <v>1</v>
      </c>
      <c r="BI151" s="112">
        <v>1</v>
      </c>
      <c r="BJ151" s="112">
        <v>1</v>
      </c>
      <c r="BK151" s="112">
        <v>1</v>
      </c>
      <c r="BL151" s="112">
        <v>1</v>
      </c>
      <c r="BM151" s="112">
        <v>1</v>
      </c>
      <c r="BN151" s="112">
        <v>1</v>
      </c>
      <c r="BO151" s="112">
        <v>1</v>
      </c>
      <c r="BP151" s="112">
        <v>1</v>
      </c>
      <c r="BQ151" s="112">
        <v>1</v>
      </c>
      <c r="BR151" s="112">
        <v>1</v>
      </c>
      <c r="BS151" s="112">
        <v>1</v>
      </c>
      <c r="BT151" s="112">
        <v>1</v>
      </c>
      <c r="BU151" s="112">
        <v>1</v>
      </c>
      <c r="BV151" s="112">
        <v>1</v>
      </c>
      <c r="BW151" s="112">
        <v>1</v>
      </c>
      <c r="BX151" s="112">
        <v>1</v>
      </c>
      <c r="BY151" s="213">
        <v>1</v>
      </c>
      <c r="BZ151" s="112">
        <v>1</v>
      </c>
      <c r="CA151" s="112">
        <v>1</v>
      </c>
      <c r="CB151" s="112">
        <v>1</v>
      </c>
      <c r="CC151" s="112">
        <v>1</v>
      </c>
      <c r="CD151" s="112">
        <v>1</v>
      </c>
    </row>
    <row r="152" spans="1:82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34"/>
        <v>0.14821731363958202</v>
      </c>
      <c r="H152" s="44">
        <f t="shared" ref="H152:J152" si="40">H113/H137</f>
        <v>0.15173726225998194</v>
      </c>
      <c r="I152" s="44">
        <f t="shared" si="40"/>
        <v>0.15038635346298804</v>
      </c>
      <c r="J152" s="44">
        <f t="shared" si="40"/>
        <v>0.14904747173535479</v>
      </c>
      <c r="K152" s="44">
        <f t="shared" ref="K152:N152" si="41">K113/K137</f>
        <v>0.14772051000072164</v>
      </c>
      <c r="L152" s="44">
        <f t="shared" si="41"/>
        <v>0.1464053621360232</v>
      </c>
      <c r="M152" s="44">
        <f t="shared" si="41"/>
        <v>0.14510192296300214</v>
      </c>
      <c r="N152" s="44">
        <f t="shared" si="41"/>
        <v>0.14252330403846272</v>
      </c>
      <c r="O152" s="178"/>
      <c r="P152" s="111">
        <v>150</v>
      </c>
      <c r="Q152" s="111">
        <v>0</v>
      </c>
      <c r="R152" s="163">
        <v>0.1175522731766046</v>
      </c>
      <c r="S152" s="163">
        <v>0.14821731363958202</v>
      </c>
      <c r="T152" s="163">
        <v>0.13961113080575982</v>
      </c>
      <c r="U152" s="163">
        <v>0.12894806837551642</v>
      </c>
      <c r="V152" s="163">
        <v>0.13747960196358469</v>
      </c>
      <c r="W152" s="163">
        <v>0.12236683751117099</v>
      </c>
      <c r="X152" s="163">
        <v>0.13940292416251862</v>
      </c>
      <c r="Y152" s="207">
        <v>0.13089865258523656</v>
      </c>
      <c r="Z152" s="163">
        <v>0.13780289475514501</v>
      </c>
      <c r="AA152" s="163">
        <v>0.14450136705658537</v>
      </c>
      <c r="AB152" s="163">
        <v>0.11846251916095836</v>
      </c>
      <c r="AC152" s="163">
        <v>0.11484860391863361</v>
      </c>
      <c r="AD152" s="163">
        <v>0.12596588416815432</v>
      </c>
      <c r="AE152" s="163">
        <v>0.1349656214456729</v>
      </c>
      <c r="AF152" s="163">
        <v>0.11484860391863361</v>
      </c>
      <c r="AG152" s="163">
        <v>0.13415562761065924</v>
      </c>
      <c r="AH152" s="163">
        <v>0.13780289475514501</v>
      </c>
      <c r="AI152" s="163">
        <v>0.11484860391863361</v>
      </c>
      <c r="AJ152" s="163">
        <v>0.13732675635798741</v>
      </c>
      <c r="AK152" s="163">
        <v>0.13961113080575982</v>
      </c>
      <c r="AL152" s="163">
        <v>0.13780289475514501</v>
      </c>
      <c r="AM152" s="112">
        <v>0.12236683751117099</v>
      </c>
      <c r="AN152" s="112">
        <v>0.13089865258523656</v>
      </c>
      <c r="AO152" s="112">
        <v>0.11991124733360685</v>
      </c>
      <c r="AP152" s="112">
        <v>0.13780289475514501</v>
      </c>
      <c r="AQ152" s="112">
        <v>0.15115124873356622</v>
      </c>
      <c r="AR152" s="112">
        <v>0.15115124873356622</v>
      </c>
      <c r="AS152" s="112">
        <v>0.12420612021000094</v>
      </c>
      <c r="AT152" s="112">
        <v>0.11846251916095836</v>
      </c>
      <c r="AU152" s="112">
        <v>0.12529321602259003</v>
      </c>
      <c r="AV152" s="112">
        <v>0.13128896742779361</v>
      </c>
      <c r="AW152" s="112">
        <v>0.14460722116762104</v>
      </c>
      <c r="AX152" s="112">
        <v>0.12596588416815432</v>
      </c>
      <c r="AY152" s="112">
        <v>0.13684201789595196</v>
      </c>
      <c r="AZ152" s="112">
        <v>0.13562094006624154</v>
      </c>
      <c r="BA152" s="112">
        <v>0.13415562761065924</v>
      </c>
      <c r="BB152" s="112">
        <v>0.14719110777198124</v>
      </c>
      <c r="BC152" s="112">
        <v>0.12236683751117099</v>
      </c>
      <c r="BD152" s="112">
        <v>0.1212993694520034</v>
      </c>
      <c r="BE152" s="112">
        <v>0.13940292416251862</v>
      </c>
      <c r="BF152" s="112">
        <v>0.13940292416251862</v>
      </c>
      <c r="BG152" s="112">
        <v>0.14780421018873485</v>
      </c>
      <c r="BH152" s="112">
        <v>0.13287164217662412</v>
      </c>
      <c r="BI152" s="112">
        <v>0.11991124733360685</v>
      </c>
      <c r="BJ152" s="112">
        <v>0.1212993694520034</v>
      </c>
      <c r="BK152" s="112">
        <v>0.12529321602259003</v>
      </c>
      <c r="BL152" s="112">
        <v>0.1175522731766046</v>
      </c>
      <c r="BM152" s="112">
        <v>0.160608747744384</v>
      </c>
      <c r="BN152" s="112">
        <v>0.14559358622347857</v>
      </c>
      <c r="BO152" s="112">
        <v>0.14821731363958202</v>
      </c>
      <c r="BP152" s="112">
        <v>0.160608747744384</v>
      </c>
      <c r="BQ152" s="112">
        <v>0.13890346044064936</v>
      </c>
      <c r="BR152" s="112">
        <v>0.13961113080575982</v>
      </c>
      <c r="BS152" s="112">
        <v>0.13415562761065924</v>
      </c>
      <c r="BT152" s="112">
        <v>0.13961113080575982</v>
      </c>
      <c r="BU152" s="112">
        <v>0.13025577637154434</v>
      </c>
      <c r="BV152" s="112">
        <v>0.1175522731766046</v>
      </c>
      <c r="BW152" s="112">
        <v>0.11699487987844641</v>
      </c>
      <c r="BX152" s="112">
        <v>0.12529321602259003</v>
      </c>
      <c r="BY152" s="213">
        <v>0.12596588416815432</v>
      </c>
      <c r="BZ152" s="112">
        <v>0.13940292416251862</v>
      </c>
      <c r="CA152" s="112">
        <v>0.13799190699589453</v>
      </c>
      <c r="CB152" s="112">
        <v>0.12596588416815432</v>
      </c>
      <c r="CC152" s="112">
        <v>0.15255655367927073</v>
      </c>
      <c r="CD152" s="112">
        <v>0.11699487987844641</v>
      </c>
    </row>
    <row r="153" spans="1:82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34"/>
        <v>11724</v>
      </c>
      <c r="H153" s="25">
        <f t="shared" ref="H153:J153" si="42">H96</f>
        <v>11721</v>
      </c>
      <c r="I153" s="25">
        <f t="shared" si="42"/>
        <v>11741</v>
      </c>
      <c r="J153" s="25">
        <f t="shared" si="42"/>
        <v>12119</v>
      </c>
      <c r="K153" s="25">
        <f t="shared" ref="K153:N153" si="43">K96</f>
        <v>12144</v>
      </c>
      <c r="L153" s="25">
        <f t="shared" si="43"/>
        <v>12171</v>
      </c>
      <c r="M153" s="25">
        <f t="shared" si="43"/>
        <v>12201</v>
      </c>
      <c r="N153" s="25">
        <f t="shared" si="43"/>
        <v>12233</v>
      </c>
      <c r="O153" s="174"/>
      <c r="P153" s="111">
        <v>151</v>
      </c>
      <c r="Q153" s="111">
        <v>0</v>
      </c>
      <c r="R153" s="163">
        <v>982023</v>
      </c>
      <c r="S153" s="163">
        <v>11724</v>
      </c>
      <c r="T153" s="163">
        <v>1637</v>
      </c>
      <c r="U153" s="163">
        <v>36585</v>
      </c>
      <c r="V153" s="163">
        <v>39623</v>
      </c>
      <c r="W153" s="163">
        <v>67122</v>
      </c>
      <c r="X153" s="163">
        <v>29057</v>
      </c>
      <c r="Y153" s="207">
        <v>6916</v>
      </c>
      <c r="Z153" s="163">
        <v>1241</v>
      </c>
      <c r="AA153" s="163">
        <v>17172</v>
      </c>
      <c r="AB153" s="163">
        <v>2242</v>
      </c>
      <c r="AC153" s="163">
        <v>12345</v>
      </c>
      <c r="AD153" s="163">
        <v>64726</v>
      </c>
      <c r="AE153" s="163">
        <v>41143</v>
      </c>
      <c r="AF153" s="163">
        <v>88422</v>
      </c>
      <c r="AG153" s="163">
        <v>18952</v>
      </c>
      <c r="AH153" s="163">
        <v>3288</v>
      </c>
      <c r="AI153" s="163">
        <v>29756</v>
      </c>
      <c r="AJ153" s="163">
        <v>21108</v>
      </c>
      <c r="AK153" s="163">
        <v>3748</v>
      </c>
      <c r="AL153" s="163">
        <v>47427</v>
      </c>
      <c r="AM153" s="112">
        <v>11354</v>
      </c>
      <c r="AN153" s="112">
        <v>55239</v>
      </c>
      <c r="AO153" s="112">
        <v>22195</v>
      </c>
      <c r="AP153" s="112">
        <v>2697</v>
      </c>
      <c r="AQ153" s="112">
        <v>1254</v>
      </c>
      <c r="AR153" s="112">
        <v>5534</v>
      </c>
      <c r="AS153" s="112">
        <v>1320134</v>
      </c>
      <c r="AT153" s="112">
        <v>331777</v>
      </c>
      <c r="AU153" s="112">
        <v>17228</v>
      </c>
      <c r="AV153" s="112">
        <v>5581</v>
      </c>
      <c r="AW153" s="112">
        <v>27582</v>
      </c>
      <c r="AX153" s="112">
        <v>95758</v>
      </c>
      <c r="AY153" s="112">
        <v>10349</v>
      </c>
      <c r="AZ153" s="112">
        <v>13491</v>
      </c>
      <c r="BA153" s="112">
        <v>157188</v>
      </c>
      <c r="BB153" s="112">
        <v>7267</v>
      </c>
      <c r="BC153" s="112">
        <v>37895</v>
      </c>
      <c r="BD153" s="112">
        <v>35712</v>
      </c>
      <c r="BE153" s="112">
        <v>54919</v>
      </c>
      <c r="BF153" s="112">
        <v>9377</v>
      </c>
      <c r="BG153" s="112">
        <v>24117</v>
      </c>
      <c r="BH153" s="112">
        <v>5980</v>
      </c>
      <c r="BI153" s="112">
        <v>70492</v>
      </c>
      <c r="BJ153" s="112">
        <v>12365</v>
      </c>
      <c r="BK153" s="112">
        <v>13830</v>
      </c>
      <c r="BL153" s="112">
        <v>57584</v>
      </c>
      <c r="BM153" s="112">
        <v>11109</v>
      </c>
      <c r="BN153" s="112">
        <v>37349</v>
      </c>
      <c r="BO153" s="112">
        <v>33579</v>
      </c>
      <c r="BP153" s="112">
        <v>4300</v>
      </c>
      <c r="BQ153" s="112">
        <v>5893</v>
      </c>
      <c r="BR153" s="112">
        <v>2842</v>
      </c>
      <c r="BS153" s="112">
        <v>17519</v>
      </c>
      <c r="BT153" s="112">
        <v>50844</v>
      </c>
      <c r="BU153" s="112">
        <v>7201</v>
      </c>
      <c r="BV153" s="112">
        <v>767946</v>
      </c>
      <c r="BW153" s="112">
        <v>120457</v>
      </c>
      <c r="BX153" s="112">
        <v>13592</v>
      </c>
      <c r="BY153" s="213">
        <v>57042</v>
      </c>
      <c r="BZ153" s="112">
        <v>23048</v>
      </c>
      <c r="CA153" s="112">
        <v>3770</v>
      </c>
      <c r="CB153" s="112">
        <v>3877</v>
      </c>
      <c r="CC153" s="112">
        <v>23373</v>
      </c>
      <c r="CD153" s="112">
        <v>42498</v>
      </c>
    </row>
    <row r="154" spans="1:82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34"/>
        <v>47365</v>
      </c>
      <c r="H154" s="25">
        <f t="shared" ref="H154:J154" si="44">H131</f>
        <v>47365</v>
      </c>
      <c r="I154" s="25">
        <f t="shared" si="44"/>
        <v>47365</v>
      </c>
      <c r="J154" s="25">
        <f t="shared" si="44"/>
        <v>47365</v>
      </c>
      <c r="K154" s="25">
        <f t="shared" ref="K154:N154" si="45">K131</f>
        <v>47365</v>
      </c>
      <c r="L154" s="25">
        <f t="shared" si="45"/>
        <v>47365</v>
      </c>
      <c r="M154" s="25">
        <f t="shared" si="45"/>
        <v>47365</v>
      </c>
      <c r="N154" s="25">
        <f t="shared" si="45"/>
        <v>47365</v>
      </c>
      <c r="O154" s="174"/>
      <c r="P154" s="111">
        <v>152</v>
      </c>
      <c r="Q154" s="111">
        <v>0</v>
      </c>
      <c r="R154" s="163">
        <v>5811998.2599999998</v>
      </c>
      <c r="S154" s="163">
        <v>47365</v>
      </c>
      <c r="T154" s="163">
        <v>8722</v>
      </c>
      <c r="U154" s="163">
        <v>219364</v>
      </c>
      <c r="V154" s="163">
        <v>197591</v>
      </c>
      <c r="W154" s="163">
        <v>379690</v>
      </c>
      <c r="X154" s="163">
        <v>116948</v>
      </c>
      <c r="Y154" s="207">
        <v>39945</v>
      </c>
      <c r="Z154" s="163">
        <v>8879</v>
      </c>
      <c r="AA154" s="163">
        <v>70523</v>
      </c>
      <c r="AB154" s="163">
        <v>7251</v>
      </c>
      <c r="AC154" s="163">
        <v>64272</v>
      </c>
      <c r="AD154" s="163">
        <v>382435</v>
      </c>
      <c r="AE154" s="163">
        <v>236974</v>
      </c>
      <c r="AF154" s="163">
        <v>656700</v>
      </c>
      <c r="AG154" s="163">
        <v>108683</v>
      </c>
      <c r="AH154" s="163">
        <v>15590</v>
      </c>
      <c r="AI154" s="163">
        <v>143420</v>
      </c>
      <c r="AJ154" s="163">
        <v>111673</v>
      </c>
      <c r="AK154" s="163">
        <v>18859</v>
      </c>
      <c r="AL154" s="163">
        <v>206940</v>
      </c>
      <c r="AM154" s="112">
        <v>57081</v>
      </c>
      <c r="AN154" s="112">
        <v>298913</v>
      </c>
      <c r="AO154" s="112">
        <v>214152</v>
      </c>
      <c r="AP154" s="112">
        <v>22617</v>
      </c>
      <c r="AQ154" s="112">
        <v>7653</v>
      </c>
      <c r="AR154" s="112">
        <v>40003</v>
      </c>
      <c r="AS154" s="112">
        <v>6507824.9978430755</v>
      </c>
      <c r="AT154" s="112">
        <v>1518168</v>
      </c>
      <c r="AU154" s="112">
        <v>66861</v>
      </c>
      <c r="AV154" s="112">
        <v>23000</v>
      </c>
      <c r="AW154" s="112">
        <v>147462</v>
      </c>
      <c r="AX154" s="112">
        <v>386568</v>
      </c>
      <c r="AY154" s="112">
        <v>50701</v>
      </c>
      <c r="AZ154" s="112">
        <v>69984</v>
      </c>
      <c r="BA154" s="112">
        <v>719375</v>
      </c>
      <c r="BB154" s="112">
        <v>40658</v>
      </c>
      <c r="BC154" s="112">
        <v>178292</v>
      </c>
      <c r="BD154" s="112">
        <v>163930</v>
      </c>
      <c r="BE154" s="112">
        <v>269269</v>
      </c>
      <c r="BF154" s="112">
        <v>45910</v>
      </c>
      <c r="BG154" s="112">
        <v>121809</v>
      </c>
      <c r="BH154" s="112">
        <v>26895</v>
      </c>
      <c r="BI154" s="112">
        <v>380100</v>
      </c>
      <c r="BJ154" s="112">
        <v>53650</v>
      </c>
      <c r="BK154" s="112">
        <v>74924</v>
      </c>
      <c r="BL154" s="112">
        <v>234849</v>
      </c>
      <c r="BM154" s="112">
        <v>47940</v>
      </c>
      <c r="BN154" s="112">
        <v>161697</v>
      </c>
      <c r="BO154" s="112">
        <v>156336</v>
      </c>
      <c r="BP154" s="112">
        <v>19991</v>
      </c>
      <c r="BQ154" s="112">
        <v>39622</v>
      </c>
      <c r="BR154" s="112">
        <v>22753</v>
      </c>
      <c r="BS154" s="112">
        <v>77500</v>
      </c>
      <c r="BT154" s="112">
        <v>198752</v>
      </c>
      <c r="BU154" s="112">
        <v>48436</v>
      </c>
      <c r="BV154" s="112">
        <v>5018278</v>
      </c>
      <c r="BW154" s="112">
        <v>531367</v>
      </c>
      <c r="BX154" s="112">
        <v>31515</v>
      </c>
      <c r="BY154" s="213">
        <v>295130</v>
      </c>
      <c r="BZ154" s="112">
        <v>104372</v>
      </c>
      <c r="CA154" s="112">
        <v>17897</v>
      </c>
      <c r="CB154" s="112">
        <v>27606</v>
      </c>
      <c r="CC154" s="112">
        <v>94390</v>
      </c>
      <c r="CD154" s="112">
        <v>208479</v>
      </c>
    </row>
    <row r="155" spans="1:82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34"/>
        <v>202481240.72000003</v>
      </c>
      <c r="H155" s="39">
        <f t="shared" ref="H155:J155" si="46">H97</f>
        <v>223988678.07520866</v>
      </c>
      <c r="I155" s="39">
        <f t="shared" si="46"/>
        <v>220215962.93775937</v>
      </c>
      <c r="J155" s="39">
        <f t="shared" si="46"/>
        <v>227437703.8047989</v>
      </c>
      <c r="K155" s="39">
        <f t="shared" ref="K155:N155" si="47">K97</f>
        <v>227437703.8047989</v>
      </c>
      <c r="L155" s="39">
        <f t="shared" si="47"/>
        <v>227437703.8047989</v>
      </c>
      <c r="M155" s="39">
        <f t="shared" si="47"/>
        <v>227437703.8047989</v>
      </c>
      <c r="N155" s="39">
        <f t="shared" si="47"/>
        <v>227437703.8047989</v>
      </c>
      <c r="O155" s="175"/>
      <c r="P155" s="111">
        <v>153</v>
      </c>
      <c r="Q155" s="111">
        <v>0</v>
      </c>
      <c r="R155" s="163">
        <v>24226360755</v>
      </c>
      <c r="S155" s="163">
        <v>202481240.72000003</v>
      </c>
      <c r="T155" s="163">
        <v>29155291.82</v>
      </c>
      <c r="U155" s="163">
        <v>970536909</v>
      </c>
      <c r="V155" s="163">
        <v>933023699.69000006</v>
      </c>
      <c r="W155" s="163">
        <v>1544296648</v>
      </c>
      <c r="X155" s="163">
        <v>449467120.70000005</v>
      </c>
      <c r="Y155" s="207">
        <v>136491826.69999999</v>
      </c>
      <c r="Z155" s="163">
        <v>24275428</v>
      </c>
      <c r="AA155" s="163">
        <v>289670361.49000001</v>
      </c>
      <c r="AB155" s="163">
        <v>27528706</v>
      </c>
      <c r="AC155" s="163">
        <v>218050999</v>
      </c>
      <c r="AD155" s="163">
        <v>1632222561.6700001</v>
      </c>
      <c r="AE155" s="163">
        <v>878822638.74000013</v>
      </c>
      <c r="AF155" s="163">
        <v>2357005920.04</v>
      </c>
      <c r="AG155" s="163">
        <v>475598345.38999999</v>
      </c>
      <c r="AH155" s="163">
        <v>54029013.310000002</v>
      </c>
      <c r="AI155" s="163">
        <v>486056497.75</v>
      </c>
      <c r="AJ155" s="163">
        <v>589356772.60000002</v>
      </c>
      <c r="AK155" s="163">
        <v>71814133.549999997</v>
      </c>
      <c r="AL155" s="163">
        <v>838657079.18999994</v>
      </c>
      <c r="AM155" s="112">
        <v>171849084.98000002</v>
      </c>
      <c r="AN155" s="112">
        <v>1589990377.8799999</v>
      </c>
      <c r="AO155" s="112">
        <v>478905081</v>
      </c>
      <c r="AP155" s="112">
        <v>76802531</v>
      </c>
      <c r="AQ155" s="112">
        <v>8844181</v>
      </c>
      <c r="AR155" s="112">
        <v>138089158.22999999</v>
      </c>
      <c r="AS155" s="112">
        <v>33644689155.620003</v>
      </c>
      <c r="AT155" s="112">
        <v>7167732847.9300003</v>
      </c>
      <c r="AU155" s="112">
        <v>241133567.51999998</v>
      </c>
      <c r="AV155" s="112">
        <v>93475495</v>
      </c>
      <c r="AW155" s="112">
        <v>684577454.99000001</v>
      </c>
      <c r="AX155" s="112">
        <v>1710613898.3195999</v>
      </c>
      <c r="AY155" s="112">
        <v>234672333.33000001</v>
      </c>
      <c r="AZ155" s="112">
        <v>277468488.36000001</v>
      </c>
      <c r="BA155" s="112">
        <v>3044210532.4000001</v>
      </c>
      <c r="BB155" s="112">
        <v>181367705.70999998</v>
      </c>
      <c r="BC155" s="112">
        <v>852977631</v>
      </c>
      <c r="BD155" s="112">
        <v>588204045</v>
      </c>
      <c r="BE155" s="112">
        <v>1158320478.3299999</v>
      </c>
      <c r="BF155" s="112">
        <v>195849659.70000002</v>
      </c>
      <c r="BG155" s="112">
        <v>480190167.87</v>
      </c>
      <c r="BH155" s="112">
        <v>115262629</v>
      </c>
      <c r="BI155" s="112">
        <v>1535329501.6400001</v>
      </c>
      <c r="BJ155" s="112">
        <v>246122190.97999999</v>
      </c>
      <c r="BK155" s="112">
        <v>299586449</v>
      </c>
      <c r="BL155" s="112">
        <v>1030453834</v>
      </c>
      <c r="BM155" s="112">
        <v>175821399.01999998</v>
      </c>
      <c r="BN155" s="112">
        <v>752870945</v>
      </c>
      <c r="BO155" s="112">
        <v>619022917.96000004</v>
      </c>
      <c r="BP155" s="112">
        <v>83879169</v>
      </c>
      <c r="BQ155" s="112">
        <v>97482636</v>
      </c>
      <c r="BR155" s="112">
        <v>73870972.099999994</v>
      </c>
      <c r="BS155" s="112">
        <v>273444573.47000003</v>
      </c>
      <c r="BT155" s="112">
        <v>878540448</v>
      </c>
      <c r="BU155" s="112">
        <v>181827516.44400001</v>
      </c>
      <c r="BV155" s="112">
        <v>23766238909.93755</v>
      </c>
      <c r="BW155" s="112">
        <v>2483896484</v>
      </c>
      <c r="BX155" s="112">
        <v>123771289.62</v>
      </c>
      <c r="BY155" s="213">
        <v>1394725460</v>
      </c>
      <c r="BZ155" s="112">
        <v>350635830</v>
      </c>
      <c r="CA155" s="112">
        <v>100053641</v>
      </c>
      <c r="CB155" s="112">
        <v>138754314</v>
      </c>
      <c r="CC155" s="112">
        <v>415075636.78999996</v>
      </c>
      <c r="CD155" s="112">
        <v>816810815</v>
      </c>
    </row>
    <row r="156" spans="1:82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34"/>
        <v>1840.9875</v>
      </c>
      <c r="H156" s="45">
        <f t="shared" ref="H156:J156" si="48">H143</f>
        <v>1841.5216666666668</v>
      </c>
      <c r="I156" s="45">
        <f t="shared" si="48"/>
        <v>1841.9890625</v>
      </c>
      <c r="J156" s="45">
        <f t="shared" si="48"/>
        <v>1843.1073529411765</v>
      </c>
      <c r="K156" s="45">
        <f t="shared" ref="K156:N156" si="49">K143</f>
        <v>1844.1013888888888</v>
      </c>
      <c r="L156" s="45">
        <f t="shared" si="49"/>
        <v>1844.9907894736841</v>
      </c>
      <c r="M156" s="45">
        <f t="shared" si="49"/>
        <v>1845.7912499999998</v>
      </c>
      <c r="N156" s="45">
        <f t="shared" si="49"/>
        <v>1846.515476190476</v>
      </c>
      <c r="O156" s="179"/>
      <c r="P156" s="111">
        <v>154</v>
      </c>
      <c r="Q156" s="111">
        <v>0</v>
      </c>
      <c r="R156" s="163">
        <v>18822.056250000001</v>
      </c>
      <c r="S156" s="163">
        <v>1840.9875</v>
      </c>
      <c r="T156" s="163">
        <v>92.09375</v>
      </c>
      <c r="U156" s="163">
        <v>771.73749999999995</v>
      </c>
      <c r="V156" s="163">
        <v>501.25</v>
      </c>
      <c r="W156" s="163">
        <v>1531.6812500000001</v>
      </c>
      <c r="X156" s="163">
        <v>983.23749999999995</v>
      </c>
      <c r="Y156" s="207">
        <v>147.0625</v>
      </c>
      <c r="Z156" s="163">
        <v>27.28125</v>
      </c>
      <c r="AA156" s="163">
        <v>332.625</v>
      </c>
      <c r="AB156" s="163">
        <v>29.256250000000001</v>
      </c>
      <c r="AC156" s="163">
        <v>147.59375000000003</v>
      </c>
      <c r="AD156" s="163">
        <v>1529.54375</v>
      </c>
      <c r="AE156" s="163">
        <v>926.78750000000002</v>
      </c>
      <c r="AF156" s="163">
        <v>1385.0625</v>
      </c>
      <c r="AG156" s="163">
        <v>324.46249999999998</v>
      </c>
      <c r="AH156" s="163">
        <v>137.09999999999997</v>
      </c>
      <c r="AI156" s="163">
        <v>456.20625000000001</v>
      </c>
      <c r="AJ156" s="163">
        <v>270.29374999999993</v>
      </c>
      <c r="AK156" s="163">
        <v>80.424999999999997</v>
      </c>
      <c r="AL156" s="163">
        <v>931.17499999999995</v>
      </c>
      <c r="AM156" s="112">
        <v>258.5625</v>
      </c>
      <c r="AN156" s="112">
        <v>1046.9124999999999</v>
      </c>
      <c r="AO156" s="112">
        <v>1389.5125</v>
      </c>
      <c r="AP156" s="112">
        <v>69.262499999999989</v>
      </c>
      <c r="AQ156" s="112">
        <v>21.1875</v>
      </c>
      <c r="AR156" s="112">
        <v>66.34375</v>
      </c>
      <c r="AS156" s="112">
        <v>122320.15</v>
      </c>
      <c r="AT156" s="112">
        <v>5402</v>
      </c>
      <c r="AU156" s="112">
        <v>716</v>
      </c>
      <c r="AV156" s="112">
        <v>98</v>
      </c>
      <c r="AW156" s="112">
        <v>353.73750000000007</v>
      </c>
      <c r="AX156" s="112">
        <v>1842.5625</v>
      </c>
      <c r="AY156" s="112">
        <v>131.9375</v>
      </c>
      <c r="AZ156" s="112">
        <v>519</v>
      </c>
      <c r="BA156" s="112">
        <v>2717.75</v>
      </c>
      <c r="BB156" s="112">
        <v>130.88749999999999</v>
      </c>
      <c r="BC156" s="112">
        <v>1174.34375</v>
      </c>
      <c r="BD156" s="112">
        <v>940.98749999999995</v>
      </c>
      <c r="BE156" s="112">
        <v>2025.4375</v>
      </c>
      <c r="BF156" s="112">
        <v>332.16249999999997</v>
      </c>
      <c r="BG156" s="112">
        <v>587</v>
      </c>
      <c r="BH156" s="112">
        <v>370</v>
      </c>
      <c r="BI156" s="112">
        <v>1531.5625</v>
      </c>
      <c r="BJ156" s="112">
        <v>186.45625000000001</v>
      </c>
      <c r="BK156" s="112">
        <v>277.95625000000001</v>
      </c>
      <c r="BL156" s="112">
        <v>1140.75</v>
      </c>
      <c r="BM156" s="112">
        <v>174.76249999999999</v>
      </c>
      <c r="BN156" s="112">
        <v>550.1875</v>
      </c>
      <c r="BO156" s="112">
        <v>729.625</v>
      </c>
      <c r="BP156" s="112">
        <v>65.1875</v>
      </c>
      <c r="BQ156" s="112">
        <v>94.462499999999991</v>
      </c>
      <c r="BR156" s="112">
        <v>268.02499999999998</v>
      </c>
      <c r="BS156" s="112">
        <v>245.6875</v>
      </c>
      <c r="BT156" s="112">
        <v>1147.03125</v>
      </c>
      <c r="BU156" s="112">
        <v>151.38124999999997</v>
      </c>
      <c r="BV156" s="112">
        <v>15109</v>
      </c>
      <c r="BW156" s="112">
        <v>2200.3812499999999</v>
      </c>
      <c r="BX156" s="112">
        <v>242.34375</v>
      </c>
      <c r="BY156" s="213">
        <v>1492.98125</v>
      </c>
      <c r="BZ156" s="112">
        <v>436.67500000000001</v>
      </c>
      <c r="CA156" s="112">
        <v>94.25</v>
      </c>
      <c r="CB156" s="112">
        <v>64.15625</v>
      </c>
      <c r="CC156" s="112">
        <v>474.01249999999999</v>
      </c>
      <c r="CD156" s="112">
        <v>1027.5562500000001</v>
      </c>
    </row>
    <row r="157" spans="1:82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34"/>
        <v>1.7531678528033327E-2</v>
      </c>
      <c r="H157" s="31">
        <f t="shared" ref="H157:J157" si="50">H145</f>
        <v>1.1564684560283034E-2</v>
      </c>
      <c r="I157" s="31">
        <f t="shared" si="50"/>
        <v>4.5345653661874596E-3</v>
      </c>
      <c r="J157" s="31">
        <f t="shared" si="50"/>
        <v>4.3661729245608072E-2</v>
      </c>
      <c r="K157" s="31">
        <f t="shared" ref="K157:N157" si="51">K145</f>
        <v>4.8614109316984733E-2</v>
      </c>
      <c r="L157" s="31">
        <f t="shared" si="51"/>
        <v>4.8410715823929751E-2</v>
      </c>
      <c r="M157" s="31">
        <f t="shared" si="51"/>
        <v>4.6846846846846812E-2</v>
      </c>
      <c r="N157" s="31">
        <f t="shared" si="51"/>
        <v>5.0042918454935581E-2</v>
      </c>
      <c r="O157" s="117"/>
      <c r="P157" s="111">
        <v>155</v>
      </c>
      <c r="Q157" s="111">
        <v>0</v>
      </c>
      <c r="R157" s="163">
        <v>0.15942828065063419</v>
      </c>
      <c r="S157" s="163">
        <v>1.7531678528033327E-2</v>
      </c>
      <c r="T157" s="163">
        <v>-4.3249561659848043E-2</v>
      </c>
      <c r="U157" s="163">
        <v>1.8910488497744109E-2</v>
      </c>
      <c r="V157" s="163">
        <v>6.7775142826344725E-2</v>
      </c>
      <c r="W157" s="163">
        <v>8.6538461538461536E-2</v>
      </c>
      <c r="X157" s="163">
        <v>3.0207410033681971E-2</v>
      </c>
      <c r="Y157" s="207">
        <v>0.10851097932360955</v>
      </c>
      <c r="Z157" s="163">
        <v>-7.2496263079222717E-2</v>
      </c>
      <c r="AA157" s="163">
        <v>0.1987434554973822</v>
      </c>
      <c r="AB157" s="163">
        <v>0.19128586609989373</v>
      </c>
      <c r="AC157" s="163">
        <v>0.15169325496781416</v>
      </c>
      <c r="AD157" s="163">
        <v>0.32245014710689768</v>
      </c>
      <c r="AE157" s="163">
        <v>5.0557924571662027E-2</v>
      </c>
      <c r="AF157" s="163">
        <v>4.3241266208100808E-2</v>
      </c>
      <c r="AG157" s="163">
        <v>6.1498823792987566E-2</v>
      </c>
      <c r="AH157" s="163">
        <v>-8.4439083232810616E-3</v>
      </c>
      <c r="AI157" s="163">
        <v>7.078340350498398E-2</v>
      </c>
      <c r="AJ157" s="163">
        <v>9.5836361748520407E-2</v>
      </c>
      <c r="AK157" s="163">
        <v>-3.0020703933747412E-2</v>
      </c>
      <c r="AL157" s="163">
        <v>2.1011388344707328E-2</v>
      </c>
      <c r="AM157" s="112">
        <v>0.15951797385620914</v>
      </c>
      <c r="AN157" s="112">
        <v>0.15756496227996647</v>
      </c>
      <c r="AO157" s="112">
        <v>0.1054387887239765</v>
      </c>
      <c r="AP157" s="112">
        <v>-2.7056277056277056E-2</v>
      </c>
      <c r="AQ157" s="112">
        <v>8.1967213114754092E-2</v>
      </c>
      <c r="AR157" s="112">
        <v>1.9528371407516582E-2</v>
      </c>
      <c r="AS157" s="112">
        <v>0.12508863434921932</v>
      </c>
      <c r="AT157" s="112">
        <v>0.15599325449642168</v>
      </c>
      <c r="AU157" s="112">
        <v>0.22011331444759208</v>
      </c>
      <c r="AV157" s="112">
        <v>-1.0811768876285006E-2</v>
      </c>
      <c r="AW157" s="112">
        <v>3.5671372784620008E-2</v>
      </c>
      <c r="AX157" s="112">
        <v>0.15931185607573942</v>
      </c>
      <c r="AY157" s="112">
        <v>0.14265209230429501</v>
      </c>
      <c r="AZ157" s="112">
        <v>0.47684729064039411</v>
      </c>
      <c r="BA157" s="112">
        <v>0.10613982618486331</v>
      </c>
      <c r="BB157" s="112">
        <v>8.3171858697272325E-2</v>
      </c>
      <c r="BC157" s="112">
        <v>0.66125991846039189</v>
      </c>
      <c r="BD157" s="112">
        <v>0.14487224697848877</v>
      </c>
      <c r="BE157" s="112">
        <v>9.4112959458113363E-2</v>
      </c>
      <c r="BF157" s="112">
        <v>0.20557984057598355</v>
      </c>
      <c r="BG157" s="112">
        <v>2.0091362828863885E-2</v>
      </c>
      <c r="BH157" s="112">
        <v>-2.1596858638743454E-2</v>
      </c>
      <c r="BI157" s="112">
        <v>0.17716213282567675</v>
      </c>
      <c r="BJ157" s="112">
        <v>0.14374248450652113</v>
      </c>
      <c r="BK157" s="112">
        <v>9.3453510436432644E-2</v>
      </c>
      <c r="BL157" s="112">
        <v>0.12954099646920361</v>
      </c>
      <c r="BM157" s="112">
        <v>8.5923753665689148E-2</v>
      </c>
      <c r="BN157" s="112">
        <v>9.3322795000146369E-2</v>
      </c>
      <c r="BO157" s="112">
        <v>3.2818651574803147E-2</v>
      </c>
      <c r="BP157" s="112">
        <v>3.6394311882381299E-2</v>
      </c>
      <c r="BQ157" s="112">
        <v>4.9454297407912689E-3</v>
      </c>
      <c r="BR157" s="112">
        <v>3.195352214960058E-2</v>
      </c>
      <c r="BS157" s="112">
        <v>0.10050882593127709</v>
      </c>
      <c r="BT157" s="112">
        <v>2.8793427895024381E-2</v>
      </c>
      <c r="BU157" s="112">
        <v>9.5875817988129663E-2</v>
      </c>
      <c r="BV157" s="112">
        <v>0.12947685953938223</v>
      </c>
      <c r="BW157" s="112">
        <v>0.10283360036621653</v>
      </c>
      <c r="BX157" s="112">
        <v>0.20166209884183539</v>
      </c>
      <c r="BY157" s="213">
        <v>0.15101497235562372</v>
      </c>
      <c r="BZ157" s="112">
        <v>7.7563233437748375E-2</v>
      </c>
      <c r="CA157" s="112">
        <v>8.1468732071141706E-2</v>
      </c>
      <c r="CB157" s="112">
        <v>6.2289125356864783E-3</v>
      </c>
      <c r="CC157" s="112">
        <v>9.7478518101141012E-2</v>
      </c>
      <c r="CD157" s="112">
        <v>0.11024609436229688</v>
      </c>
    </row>
    <row r="158" spans="1:82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34"/>
        <v>11</v>
      </c>
      <c r="H158" s="3">
        <f t="shared" ref="H158:J158" si="52">H5-2006</f>
        <v>12</v>
      </c>
      <c r="I158" s="3">
        <f t="shared" si="52"/>
        <v>13</v>
      </c>
      <c r="J158" s="3">
        <f t="shared" si="52"/>
        <v>14</v>
      </c>
      <c r="K158" s="3">
        <f t="shared" ref="K158:N158" si="53">K5-2006</f>
        <v>15</v>
      </c>
      <c r="L158" s="3">
        <f t="shared" si="53"/>
        <v>16</v>
      </c>
      <c r="M158" s="3">
        <f t="shared" si="53"/>
        <v>17</v>
      </c>
      <c r="N158" s="3">
        <f t="shared" si="53"/>
        <v>18</v>
      </c>
      <c r="P158" s="111">
        <v>156</v>
      </c>
      <c r="Q158" s="111">
        <v>0</v>
      </c>
      <c r="R158" s="163">
        <v>11</v>
      </c>
      <c r="S158" s="163">
        <v>11</v>
      </c>
      <c r="T158" s="163">
        <v>11</v>
      </c>
      <c r="U158" s="163">
        <v>11</v>
      </c>
      <c r="V158" s="163">
        <v>11</v>
      </c>
      <c r="W158" s="163">
        <v>11</v>
      </c>
      <c r="X158" s="163">
        <v>11</v>
      </c>
      <c r="Y158" s="207">
        <v>11</v>
      </c>
      <c r="Z158" s="163">
        <v>11</v>
      </c>
      <c r="AA158" s="163">
        <v>11</v>
      </c>
      <c r="AB158" s="163">
        <v>11</v>
      </c>
      <c r="AC158" s="163">
        <v>11</v>
      </c>
      <c r="AD158" s="163">
        <v>11</v>
      </c>
      <c r="AE158" s="163">
        <v>11</v>
      </c>
      <c r="AF158" s="163">
        <v>11</v>
      </c>
      <c r="AG158" s="163">
        <v>11</v>
      </c>
      <c r="AH158" s="163">
        <v>11</v>
      </c>
      <c r="AI158" s="163">
        <v>11</v>
      </c>
      <c r="AJ158" s="163">
        <v>11</v>
      </c>
      <c r="AK158" s="163">
        <v>11</v>
      </c>
      <c r="AL158" s="163">
        <v>11</v>
      </c>
      <c r="AM158" s="112">
        <v>11</v>
      </c>
      <c r="AN158" s="112">
        <v>11</v>
      </c>
      <c r="AO158" s="112">
        <v>11</v>
      </c>
      <c r="AP158" s="112">
        <v>11</v>
      </c>
      <c r="AQ158" s="112">
        <v>11</v>
      </c>
      <c r="AR158" s="112">
        <v>11</v>
      </c>
      <c r="AS158" s="112">
        <v>11</v>
      </c>
      <c r="AT158" s="112">
        <v>11</v>
      </c>
      <c r="AU158" s="112">
        <v>11</v>
      </c>
      <c r="AV158" s="112">
        <v>11</v>
      </c>
      <c r="AW158" s="112">
        <v>11</v>
      </c>
      <c r="AX158" s="112">
        <v>11</v>
      </c>
      <c r="AY158" s="112">
        <v>11</v>
      </c>
      <c r="AZ158" s="112">
        <v>11</v>
      </c>
      <c r="BA158" s="112">
        <v>11</v>
      </c>
      <c r="BB158" s="112">
        <v>11</v>
      </c>
      <c r="BC158" s="112">
        <v>11</v>
      </c>
      <c r="BD158" s="112">
        <v>11</v>
      </c>
      <c r="BE158" s="112">
        <v>11</v>
      </c>
      <c r="BF158" s="112">
        <v>11</v>
      </c>
      <c r="BG158" s="112">
        <v>11</v>
      </c>
      <c r="BH158" s="112">
        <v>11</v>
      </c>
      <c r="BI158" s="112">
        <v>11</v>
      </c>
      <c r="BJ158" s="112">
        <v>11</v>
      </c>
      <c r="BK158" s="112">
        <v>11</v>
      </c>
      <c r="BL158" s="112">
        <v>11</v>
      </c>
      <c r="BM158" s="112">
        <v>11</v>
      </c>
      <c r="BN158" s="112">
        <v>11</v>
      </c>
      <c r="BO158" s="112">
        <v>11</v>
      </c>
      <c r="BP158" s="112">
        <v>11</v>
      </c>
      <c r="BQ158" s="112">
        <v>11</v>
      </c>
      <c r="BR158" s="112">
        <v>11</v>
      </c>
      <c r="BS158" s="112">
        <v>11</v>
      </c>
      <c r="BT158" s="112">
        <v>11</v>
      </c>
      <c r="BU158" s="112">
        <v>11</v>
      </c>
      <c r="BV158" s="112">
        <v>11</v>
      </c>
      <c r="BW158" s="112">
        <v>11</v>
      </c>
      <c r="BX158" s="112">
        <v>11</v>
      </c>
      <c r="BY158" s="213">
        <v>11</v>
      </c>
      <c r="BZ158" s="112">
        <v>11</v>
      </c>
      <c r="CA158" s="112">
        <v>11</v>
      </c>
      <c r="CB158" s="112">
        <v>11</v>
      </c>
      <c r="CC158" s="112">
        <v>11</v>
      </c>
      <c r="CD158" s="112">
        <v>11</v>
      </c>
    </row>
    <row r="159" spans="1:82" outlineLevel="1" x14ac:dyDescent="0.2">
      <c r="A159" s="3"/>
      <c r="B159" s="10">
        <v>145</v>
      </c>
      <c r="D159" s="3"/>
      <c r="E159" s="37"/>
      <c r="N159" s="90"/>
      <c r="P159" s="111">
        <v>157</v>
      </c>
      <c r="Q159" s="111">
        <v>0</v>
      </c>
      <c r="R159" s="163">
        <v>0</v>
      </c>
      <c r="S159" s="163">
        <v>0</v>
      </c>
      <c r="T159" s="163">
        <v>0</v>
      </c>
      <c r="U159" s="163">
        <v>0</v>
      </c>
      <c r="V159" s="163">
        <v>0</v>
      </c>
      <c r="W159" s="163">
        <v>0</v>
      </c>
      <c r="X159" s="163">
        <v>0</v>
      </c>
      <c r="Y159" s="207">
        <v>0</v>
      </c>
      <c r="Z159" s="163">
        <v>0</v>
      </c>
      <c r="AA159" s="163">
        <v>0</v>
      </c>
      <c r="AB159" s="163">
        <v>0</v>
      </c>
      <c r="AC159" s="163">
        <v>0</v>
      </c>
      <c r="AD159" s="163">
        <v>0</v>
      </c>
      <c r="AE159" s="163">
        <v>0</v>
      </c>
      <c r="AF159" s="163">
        <v>0</v>
      </c>
      <c r="AG159" s="163">
        <v>0</v>
      </c>
      <c r="AH159" s="163">
        <v>0</v>
      </c>
      <c r="AI159" s="163">
        <v>0</v>
      </c>
      <c r="AJ159" s="163">
        <v>0</v>
      </c>
      <c r="AK159" s="163">
        <v>0</v>
      </c>
      <c r="AL159" s="163">
        <v>0</v>
      </c>
      <c r="AM159" s="112">
        <v>0</v>
      </c>
      <c r="AN159" s="112">
        <v>0</v>
      </c>
      <c r="AO159" s="112">
        <v>0</v>
      </c>
      <c r="AP159" s="112">
        <v>0</v>
      </c>
      <c r="AQ159" s="112">
        <v>0</v>
      </c>
      <c r="AR159" s="112">
        <v>0</v>
      </c>
      <c r="AS159" s="112">
        <v>0</v>
      </c>
      <c r="AT159" s="112">
        <v>0</v>
      </c>
      <c r="AU159" s="112">
        <v>0</v>
      </c>
      <c r="AV159" s="112">
        <v>0</v>
      </c>
      <c r="AW159" s="112">
        <v>0</v>
      </c>
      <c r="AX159" s="112">
        <v>0</v>
      </c>
      <c r="AY159" s="112">
        <v>0</v>
      </c>
      <c r="AZ159" s="112">
        <v>0</v>
      </c>
      <c r="BA159" s="112">
        <v>0</v>
      </c>
      <c r="BB159" s="112">
        <v>0</v>
      </c>
      <c r="BC159" s="112">
        <v>0</v>
      </c>
      <c r="BD159" s="112">
        <v>0</v>
      </c>
      <c r="BE159" s="112">
        <v>0</v>
      </c>
      <c r="BF159" s="112">
        <v>0</v>
      </c>
      <c r="BG159" s="112">
        <v>0</v>
      </c>
      <c r="BH159" s="112">
        <v>0</v>
      </c>
      <c r="BI159" s="112">
        <v>0</v>
      </c>
      <c r="BJ159" s="112">
        <v>0</v>
      </c>
      <c r="BK159" s="112">
        <v>0</v>
      </c>
      <c r="BL159" s="112">
        <v>0</v>
      </c>
      <c r="BM159" s="112">
        <v>0</v>
      </c>
      <c r="BN159" s="112">
        <v>0</v>
      </c>
      <c r="BO159" s="112">
        <v>0</v>
      </c>
      <c r="BP159" s="112">
        <v>0</v>
      </c>
      <c r="BQ159" s="112">
        <v>0</v>
      </c>
      <c r="BR159" s="112">
        <v>0</v>
      </c>
      <c r="BS159" s="112">
        <v>0</v>
      </c>
      <c r="BT159" s="112">
        <v>0</v>
      </c>
      <c r="BU159" s="112">
        <v>0</v>
      </c>
      <c r="BV159" s="112">
        <v>0</v>
      </c>
      <c r="BW159" s="112">
        <v>0</v>
      </c>
      <c r="BX159" s="112">
        <v>0</v>
      </c>
      <c r="BY159" s="213"/>
      <c r="BZ159" s="112">
        <v>0</v>
      </c>
      <c r="CA159" s="112">
        <v>0</v>
      </c>
      <c r="CB159" s="112">
        <v>0</v>
      </c>
      <c r="CC159" s="112">
        <v>0</v>
      </c>
      <c r="CD159" s="112">
        <v>0</v>
      </c>
    </row>
    <row r="160" spans="1:82" outlineLevel="1" x14ac:dyDescent="0.2">
      <c r="A160" s="3"/>
      <c r="B160" s="10">
        <v>146</v>
      </c>
      <c r="D160" s="28"/>
      <c r="E160" s="37"/>
      <c r="N160" s="90"/>
      <c r="P160" s="111">
        <v>158</v>
      </c>
      <c r="Q160" s="111">
        <v>0</v>
      </c>
      <c r="R160" s="163">
        <v>0</v>
      </c>
      <c r="S160" s="163">
        <v>0</v>
      </c>
      <c r="T160" s="163">
        <v>0</v>
      </c>
      <c r="U160" s="163">
        <v>0</v>
      </c>
      <c r="V160" s="163">
        <v>0</v>
      </c>
      <c r="W160" s="163">
        <v>0</v>
      </c>
      <c r="X160" s="163">
        <v>0</v>
      </c>
      <c r="Y160" s="207">
        <v>0</v>
      </c>
      <c r="Z160" s="163">
        <v>0</v>
      </c>
      <c r="AA160" s="163">
        <v>0</v>
      </c>
      <c r="AB160" s="163">
        <v>0</v>
      </c>
      <c r="AC160" s="163">
        <v>0</v>
      </c>
      <c r="AD160" s="163">
        <v>0</v>
      </c>
      <c r="AE160" s="163">
        <v>0</v>
      </c>
      <c r="AF160" s="163">
        <v>0</v>
      </c>
      <c r="AG160" s="163">
        <v>0</v>
      </c>
      <c r="AH160" s="163">
        <v>0</v>
      </c>
      <c r="AI160" s="163">
        <v>0</v>
      </c>
      <c r="AJ160" s="163">
        <v>0</v>
      </c>
      <c r="AK160" s="163">
        <v>0</v>
      </c>
      <c r="AL160" s="163">
        <v>0</v>
      </c>
      <c r="AM160" s="112">
        <v>0</v>
      </c>
      <c r="AN160" s="112">
        <v>0</v>
      </c>
      <c r="AO160" s="112">
        <v>0</v>
      </c>
      <c r="AP160" s="112">
        <v>0</v>
      </c>
      <c r="AQ160" s="112">
        <v>0</v>
      </c>
      <c r="AR160" s="112">
        <v>0</v>
      </c>
      <c r="AS160" s="112">
        <v>0</v>
      </c>
      <c r="AT160" s="112">
        <v>0</v>
      </c>
      <c r="AU160" s="112">
        <v>0</v>
      </c>
      <c r="AV160" s="112">
        <v>0</v>
      </c>
      <c r="AW160" s="112">
        <v>0</v>
      </c>
      <c r="AX160" s="112">
        <v>0</v>
      </c>
      <c r="AY160" s="112">
        <v>0</v>
      </c>
      <c r="AZ160" s="112">
        <v>0</v>
      </c>
      <c r="BA160" s="112">
        <v>0</v>
      </c>
      <c r="BB160" s="112">
        <v>0</v>
      </c>
      <c r="BC160" s="112">
        <v>0</v>
      </c>
      <c r="BD160" s="112">
        <v>0</v>
      </c>
      <c r="BE160" s="112">
        <v>0</v>
      </c>
      <c r="BF160" s="112">
        <v>0</v>
      </c>
      <c r="BG160" s="112">
        <v>0</v>
      </c>
      <c r="BH160" s="112">
        <v>0</v>
      </c>
      <c r="BI160" s="112">
        <v>0</v>
      </c>
      <c r="BJ160" s="112">
        <v>0</v>
      </c>
      <c r="BK160" s="112">
        <v>0</v>
      </c>
      <c r="BL160" s="112">
        <v>0</v>
      </c>
      <c r="BM160" s="112">
        <v>0</v>
      </c>
      <c r="BN160" s="112">
        <v>0</v>
      </c>
      <c r="BO160" s="112">
        <v>0</v>
      </c>
      <c r="BP160" s="112">
        <v>0</v>
      </c>
      <c r="BQ160" s="112">
        <v>0</v>
      </c>
      <c r="BR160" s="112">
        <v>0</v>
      </c>
      <c r="BS160" s="112">
        <v>0</v>
      </c>
      <c r="BT160" s="112">
        <v>0</v>
      </c>
      <c r="BU160" s="112">
        <v>0</v>
      </c>
      <c r="BV160" s="112">
        <v>0</v>
      </c>
      <c r="BW160" s="112">
        <v>0</v>
      </c>
      <c r="BX160" s="112">
        <v>0</v>
      </c>
      <c r="BY160" s="213"/>
      <c r="BZ160" s="112">
        <v>0</v>
      </c>
      <c r="CA160" s="112">
        <v>0</v>
      </c>
      <c r="CB160" s="112">
        <v>0</v>
      </c>
      <c r="CC160" s="112">
        <v>0</v>
      </c>
      <c r="CD160" s="112">
        <v>0</v>
      </c>
    </row>
    <row r="161" spans="1:82" outlineLevel="1" x14ac:dyDescent="0.2">
      <c r="A161" s="3"/>
      <c r="B161" s="10">
        <v>147</v>
      </c>
      <c r="C161" s="28" t="s">
        <v>124</v>
      </c>
      <c r="D161" s="28"/>
      <c r="E161" s="37"/>
      <c r="N161" s="90"/>
      <c r="P161" s="111">
        <v>159</v>
      </c>
      <c r="Q161" s="111">
        <v>0</v>
      </c>
      <c r="R161" s="163">
        <v>0</v>
      </c>
      <c r="S161" s="163">
        <v>0</v>
      </c>
      <c r="T161" s="163">
        <v>0</v>
      </c>
      <c r="U161" s="163">
        <v>0</v>
      </c>
      <c r="V161" s="163">
        <v>0</v>
      </c>
      <c r="W161" s="163">
        <v>0</v>
      </c>
      <c r="X161" s="163">
        <v>0</v>
      </c>
      <c r="Y161" s="207">
        <v>0</v>
      </c>
      <c r="Z161" s="163">
        <v>0</v>
      </c>
      <c r="AA161" s="163">
        <v>0</v>
      </c>
      <c r="AB161" s="163">
        <v>0</v>
      </c>
      <c r="AC161" s="163">
        <v>0</v>
      </c>
      <c r="AD161" s="163">
        <v>0</v>
      </c>
      <c r="AE161" s="163">
        <v>0</v>
      </c>
      <c r="AF161" s="163">
        <v>0</v>
      </c>
      <c r="AG161" s="163">
        <v>0</v>
      </c>
      <c r="AH161" s="163">
        <v>0</v>
      </c>
      <c r="AI161" s="163">
        <v>0</v>
      </c>
      <c r="AJ161" s="163">
        <v>0</v>
      </c>
      <c r="AK161" s="163">
        <v>0</v>
      </c>
      <c r="AL161" s="163">
        <v>0</v>
      </c>
      <c r="AM161" s="112">
        <v>0</v>
      </c>
      <c r="AN161" s="112">
        <v>0</v>
      </c>
      <c r="AO161" s="112">
        <v>0</v>
      </c>
      <c r="AP161" s="112">
        <v>0</v>
      </c>
      <c r="AQ161" s="112">
        <v>0</v>
      </c>
      <c r="AR161" s="112">
        <v>0</v>
      </c>
      <c r="AS161" s="112">
        <v>0</v>
      </c>
      <c r="AT161" s="112">
        <v>0</v>
      </c>
      <c r="AU161" s="112">
        <v>0</v>
      </c>
      <c r="AV161" s="112">
        <v>0</v>
      </c>
      <c r="AW161" s="112">
        <v>0</v>
      </c>
      <c r="AX161" s="112">
        <v>0</v>
      </c>
      <c r="AY161" s="112">
        <v>0</v>
      </c>
      <c r="AZ161" s="112">
        <v>0</v>
      </c>
      <c r="BA161" s="112">
        <v>0</v>
      </c>
      <c r="BB161" s="112">
        <v>0</v>
      </c>
      <c r="BC161" s="112">
        <v>0</v>
      </c>
      <c r="BD161" s="112">
        <v>0</v>
      </c>
      <c r="BE161" s="112">
        <v>0</v>
      </c>
      <c r="BF161" s="112">
        <v>0</v>
      </c>
      <c r="BG161" s="112">
        <v>0</v>
      </c>
      <c r="BH161" s="112">
        <v>0</v>
      </c>
      <c r="BI161" s="112">
        <v>0</v>
      </c>
      <c r="BJ161" s="112">
        <v>0</v>
      </c>
      <c r="BK161" s="112">
        <v>0</v>
      </c>
      <c r="BL161" s="112">
        <v>0</v>
      </c>
      <c r="BM161" s="112">
        <v>0</v>
      </c>
      <c r="BN161" s="112">
        <v>0</v>
      </c>
      <c r="BO161" s="112">
        <v>0</v>
      </c>
      <c r="BP161" s="112">
        <v>0</v>
      </c>
      <c r="BQ161" s="112">
        <v>0</v>
      </c>
      <c r="BR161" s="112">
        <v>0</v>
      </c>
      <c r="BS161" s="112">
        <v>0</v>
      </c>
      <c r="BT161" s="112">
        <v>0</v>
      </c>
      <c r="BU161" s="112">
        <v>0</v>
      </c>
      <c r="BV161" s="112">
        <v>0</v>
      </c>
      <c r="BW161" s="112">
        <v>0</v>
      </c>
      <c r="BX161" s="112">
        <v>0</v>
      </c>
      <c r="BY161" s="213"/>
      <c r="BZ161" s="112">
        <v>0</v>
      </c>
      <c r="CA161" s="112">
        <v>0</v>
      </c>
      <c r="CB161" s="112">
        <v>0</v>
      </c>
      <c r="CC161" s="112">
        <v>0</v>
      </c>
      <c r="CD161" s="112">
        <v>0</v>
      </c>
    </row>
    <row r="162" spans="1:82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5"/>
      <c r="G162" s="105">
        <f t="shared" ref="G162:G179" si="54">HLOOKUP($E$3,$Q$3:$CF$269,P162,FALSE)</f>
        <v>12.809732041092667</v>
      </c>
      <c r="H162" s="49">
        <f t="shared" ref="H162:J179" si="55">G162</f>
        <v>12.809732041092667</v>
      </c>
      <c r="I162" s="49">
        <f t="shared" si="55"/>
        <v>12.809732041092667</v>
      </c>
      <c r="J162" s="49">
        <f t="shared" si="55"/>
        <v>12.809732041092667</v>
      </c>
      <c r="K162" s="49">
        <f t="shared" ref="K162:K179" si="56">J162</f>
        <v>12.809732041092667</v>
      </c>
      <c r="L162" s="49">
        <f t="shared" ref="L162:L179" si="57">K162</f>
        <v>12.809732041092667</v>
      </c>
      <c r="M162" s="49">
        <f t="shared" ref="M162:M179" si="58">L162</f>
        <v>12.809732041092667</v>
      </c>
      <c r="N162" s="49">
        <f t="shared" ref="N162:N179" si="59">M162</f>
        <v>12.809732041092667</v>
      </c>
      <c r="O162" s="180"/>
      <c r="P162" s="111">
        <v>160</v>
      </c>
      <c r="Q162" s="111">
        <v>0</v>
      </c>
      <c r="R162" s="163">
        <v>12.817219145404639</v>
      </c>
      <c r="S162" s="163">
        <v>12.809732041092667</v>
      </c>
      <c r="T162" s="163">
        <v>12.815667288766317</v>
      </c>
      <c r="U162" s="163">
        <v>12.814549938113361</v>
      </c>
      <c r="V162" s="163">
        <v>12.81527413480965</v>
      </c>
      <c r="W162" s="163">
        <v>12.816805233884939</v>
      </c>
      <c r="X162" s="163">
        <v>12.81288440307239</v>
      </c>
      <c r="Y162" s="207">
        <v>12.81331330994302</v>
      </c>
      <c r="Z162" s="163">
        <v>12.814736982825067</v>
      </c>
      <c r="AA162" s="163">
        <v>12.812338831390388</v>
      </c>
      <c r="AB162" s="163">
        <v>12.810934558134596</v>
      </c>
      <c r="AC162" s="163">
        <v>12.811148202512005</v>
      </c>
      <c r="AD162" s="163">
        <v>12.816571389915095</v>
      </c>
      <c r="AE162" s="163">
        <v>12.821412544937436</v>
      </c>
      <c r="AF162" s="163">
        <v>12.819095782593745</v>
      </c>
      <c r="AG162" s="163">
        <v>12.812096781482326</v>
      </c>
      <c r="AH162" s="163">
        <v>12.820454839694522</v>
      </c>
      <c r="AI162" s="163">
        <v>12.815345078290729</v>
      </c>
      <c r="AJ162" s="163">
        <v>12.815711468242117</v>
      </c>
      <c r="AK162" s="163">
        <v>12.812372588661209</v>
      </c>
      <c r="AL162" s="163">
        <v>12.816091448430351</v>
      </c>
      <c r="AM162" s="112">
        <v>12.814546852239651</v>
      </c>
      <c r="AN162" s="112">
        <v>12.810940759039308</v>
      </c>
      <c r="AO162" s="112">
        <v>12.81145662132478</v>
      </c>
      <c r="AP162" s="112">
        <v>12.814922528786086</v>
      </c>
      <c r="AQ162" s="112">
        <v>12.817662753008971</v>
      </c>
      <c r="AR162" s="112">
        <v>12.806567709189416</v>
      </c>
      <c r="AS162" s="112">
        <v>12.815090519596231</v>
      </c>
      <c r="AT162" s="112">
        <v>12.815281989642113</v>
      </c>
      <c r="AU162" s="112">
        <v>12.815901074724351</v>
      </c>
      <c r="AV162" s="112">
        <v>12.813206597855897</v>
      </c>
      <c r="AW162" s="112">
        <v>12.814116835927887</v>
      </c>
      <c r="AX162" s="112">
        <v>12.820177946526355</v>
      </c>
      <c r="AY162" s="112">
        <v>12.812859046489152</v>
      </c>
      <c r="AZ162" s="112">
        <v>12.819461334344746</v>
      </c>
      <c r="BA162" s="112">
        <v>12.813083541286099</v>
      </c>
      <c r="BB162" s="112">
        <v>12.814420946768353</v>
      </c>
      <c r="BC162" s="112">
        <v>12.819261214706257</v>
      </c>
      <c r="BD162" s="112">
        <v>12.814306444850608</v>
      </c>
      <c r="BE162" s="112">
        <v>12.787701892268222</v>
      </c>
      <c r="BF162" s="112">
        <v>12.810935258155617</v>
      </c>
      <c r="BG162" s="112">
        <v>12.814773798938791</v>
      </c>
      <c r="BH162" s="112">
        <v>12.831090199996751</v>
      </c>
      <c r="BI162" s="112">
        <v>12.811928566157505</v>
      </c>
      <c r="BJ162" s="112">
        <v>12.814734709841771</v>
      </c>
      <c r="BK162" s="112">
        <v>12.814137975902941</v>
      </c>
      <c r="BL162" s="112">
        <v>12.819457458886518</v>
      </c>
      <c r="BM162" s="112">
        <v>12.814374704096441</v>
      </c>
      <c r="BN162" s="112">
        <v>12.812937993392623</v>
      </c>
      <c r="BO162" s="112">
        <v>12.806437742471982</v>
      </c>
      <c r="BP162" s="112">
        <v>12.822060011014516</v>
      </c>
      <c r="BQ162" s="112">
        <v>12.812317891678893</v>
      </c>
      <c r="BR162" s="112">
        <v>12.814570121024731</v>
      </c>
      <c r="BS162" s="112">
        <v>12.814778731479111</v>
      </c>
      <c r="BT162" s="112">
        <v>12.809840579464703</v>
      </c>
      <c r="BU162" s="112">
        <v>12.814244071673096</v>
      </c>
      <c r="BV162" s="112">
        <v>12.802268129032575</v>
      </c>
      <c r="BW162" s="112">
        <v>12.814879887835255</v>
      </c>
      <c r="BX162" s="112">
        <v>12.815287046759257</v>
      </c>
      <c r="BY162" s="213">
        <v>12.81359917943923</v>
      </c>
      <c r="BZ162" s="112">
        <v>12.815763359841434</v>
      </c>
      <c r="CA162" s="112">
        <v>12.815289735331385</v>
      </c>
      <c r="CB162" s="112">
        <v>12.814503173948188</v>
      </c>
      <c r="CC162" s="112">
        <v>12.813463903341642</v>
      </c>
      <c r="CD162" s="112">
        <v>12.813263187749161</v>
      </c>
    </row>
    <row r="163" spans="1:82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5"/>
      <c r="G163" s="105">
        <f t="shared" si="54"/>
        <v>0.62643242664315246</v>
      </c>
      <c r="H163" s="49">
        <f t="shared" si="55"/>
        <v>0.62643242664315246</v>
      </c>
      <c r="I163" s="49">
        <f t="shared" si="55"/>
        <v>0.62643242664315246</v>
      </c>
      <c r="J163" s="49">
        <f t="shared" si="55"/>
        <v>0.62643242664315246</v>
      </c>
      <c r="K163" s="49">
        <f t="shared" si="56"/>
        <v>0.62643242664315246</v>
      </c>
      <c r="L163" s="49">
        <f t="shared" si="57"/>
        <v>0.62643242664315246</v>
      </c>
      <c r="M163" s="49">
        <f t="shared" si="58"/>
        <v>0.62643242664315246</v>
      </c>
      <c r="N163" s="49">
        <f t="shared" si="59"/>
        <v>0.62643242664315246</v>
      </c>
      <c r="O163" s="180"/>
      <c r="P163" s="111">
        <v>161</v>
      </c>
      <c r="Q163" s="111">
        <v>0</v>
      </c>
      <c r="R163" s="163">
        <v>0.62712970811613922</v>
      </c>
      <c r="S163" s="163">
        <v>0.62643242664315246</v>
      </c>
      <c r="T163" s="163">
        <v>0.62653853064688692</v>
      </c>
      <c r="U163" s="163">
        <v>0.6328047547232748</v>
      </c>
      <c r="V163" s="163">
        <v>0.6266420475927259</v>
      </c>
      <c r="W163" s="163">
        <v>0.62645281025512112</v>
      </c>
      <c r="X163" s="163">
        <v>0.62777892695115167</v>
      </c>
      <c r="Y163" s="207">
        <v>0.62722193683244376</v>
      </c>
      <c r="Z163" s="163">
        <v>0.62665786861574369</v>
      </c>
      <c r="AA163" s="163">
        <v>0.6293676487913592</v>
      </c>
      <c r="AB163" s="163">
        <v>0.63118119214696933</v>
      </c>
      <c r="AC163" s="163">
        <v>0.62748695413763633</v>
      </c>
      <c r="AD163" s="163">
        <v>0.62625791288463828</v>
      </c>
      <c r="AE163" s="163">
        <v>0.62821524004612495</v>
      </c>
      <c r="AF163" s="163">
        <v>0.62671730298834671</v>
      </c>
      <c r="AG163" s="163">
        <v>0.62771962840268625</v>
      </c>
      <c r="AH163" s="163">
        <v>0.62649571916465363</v>
      </c>
      <c r="AI163" s="163">
        <v>0.62607624823750918</v>
      </c>
      <c r="AJ163" s="163">
        <v>0.62209521131343637</v>
      </c>
      <c r="AK163" s="163">
        <v>0.62704150513783619</v>
      </c>
      <c r="AL163" s="163">
        <v>0.62747095513449158</v>
      </c>
      <c r="AM163" s="112">
        <v>0.6287665026882101</v>
      </c>
      <c r="AN163" s="112">
        <v>0.62628012665005395</v>
      </c>
      <c r="AO163" s="112">
        <v>0.62561845200004551</v>
      </c>
      <c r="AP163" s="112">
        <v>0.62749416150340098</v>
      </c>
      <c r="AQ163" s="112">
        <v>0.62696440111624496</v>
      </c>
      <c r="AR163" s="112">
        <v>0.630250030542991</v>
      </c>
      <c r="AS163" s="112">
        <v>0.63013282520267999</v>
      </c>
      <c r="AT163" s="112">
        <v>0.62764389189673109</v>
      </c>
      <c r="AU163" s="112">
        <v>0.62779738691986353</v>
      </c>
      <c r="AV163" s="112">
        <v>0.62593041592282184</v>
      </c>
      <c r="AW163" s="112">
        <v>0.62903862070960403</v>
      </c>
      <c r="AX163" s="112">
        <v>0.62523314168334332</v>
      </c>
      <c r="AY163" s="112">
        <v>0.62667799323262352</v>
      </c>
      <c r="AZ163" s="112">
        <v>0.62706798998948121</v>
      </c>
      <c r="BA163" s="112">
        <v>0.63057730008522872</v>
      </c>
      <c r="BB163" s="112">
        <v>0.62706462770942051</v>
      </c>
      <c r="BC163" s="112">
        <v>0.62545240797989465</v>
      </c>
      <c r="BD163" s="112">
        <v>0.62769902096511809</v>
      </c>
      <c r="BE163" s="112">
        <v>0.62881456567055571</v>
      </c>
      <c r="BF163" s="112">
        <v>0.62469391589931944</v>
      </c>
      <c r="BG163" s="112">
        <v>0.62569353366657343</v>
      </c>
      <c r="BH163" s="112">
        <v>0.62680751453324146</v>
      </c>
      <c r="BI163" s="112">
        <v>0.62460732905682403</v>
      </c>
      <c r="BJ163" s="112">
        <v>0.62743525406525413</v>
      </c>
      <c r="BK163" s="112">
        <v>0.62651916394216123</v>
      </c>
      <c r="BL163" s="112">
        <v>0.62689304939036861</v>
      </c>
      <c r="BM163" s="112">
        <v>0.62692417872216433</v>
      </c>
      <c r="BN163" s="112">
        <v>0.62560506060476007</v>
      </c>
      <c r="BO163" s="112">
        <v>0.63089926250244477</v>
      </c>
      <c r="BP163" s="112">
        <v>0.62426122025757624</v>
      </c>
      <c r="BQ163" s="112">
        <v>0.62763723446719488</v>
      </c>
      <c r="BR163" s="112">
        <v>0.62666654379396858</v>
      </c>
      <c r="BS163" s="112">
        <v>0.62669041886364918</v>
      </c>
      <c r="BT163" s="112">
        <v>0.63219180354371862</v>
      </c>
      <c r="BU163" s="112">
        <v>0.62698617183391536</v>
      </c>
      <c r="BV163" s="112">
        <v>0.63227166604871299</v>
      </c>
      <c r="BW163" s="112">
        <v>0.62695084028967196</v>
      </c>
      <c r="BX163" s="112">
        <v>0.62622775446724177</v>
      </c>
      <c r="BY163" s="213">
        <v>0.62557067618694218</v>
      </c>
      <c r="BZ163" s="112">
        <v>0.62845189561653692</v>
      </c>
      <c r="CA163" s="112">
        <v>0.62705212360064444</v>
      </c>
      <c r="CB163" s="112">
        <v>0.62665140849649814</v>
      </c>
      <c r="CC163" s="112">
        <v>0.62689728434480774</v>
      </c>
      <c r="CD163" s="112">
        <v>0.62650156425066361</v>
      </c>
    </row>
    <row r="164" spans="1:82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5"/>
      <c r="G164" s="105">
        <f t="shared" si="54"/>
        <v>0.45713993689039062</v>
      </c>
      <c r="H164" s="49">
        <f t="shared" si="55"/>
        <v>0.45713993689039062</v>
      </c>
      <c r="I164" s="49">
        <f t="shared" si="55"/>
        <v>0.45713993689039062</v>
      </c>
      <c r="J164" s="49">
        <f t="shared" si="55"/>
        <v>0.45713993689039062</v>
      </c>
      <c r="K164" s="49">
        <f t="shared" si="56"/>
        <v>0.45713993689039062</v>
      </c>
      <c r="L164" s="49">
        <f t="shared" si="57"/>
        <v>0.45713993689039062</v>
      </c>
      <c r="M164" s="49">
        <f t="shared" si="58"/>
        <v>0.45713993689039062</v>
      </c>
      <c r="N164" s="49">
        <f t="shared" si="59"/>
        <v>0.45713993689039062</v>
      </c>
      <c r="O164" s="180"/>
      <c r="P164" s="111">
        <v>162</v>
      </c>
      <c r="Q164" s="111">
        <v>0</v>
      </c>
      <c r="R164" s="163">
        <v>0.42381762023795266</v>
      </c>
      <c r="S164" s="163">
        <v>0.45713993689039062</v>
      </c>
      <c r="T164" s="163">
        <v>0.4439023607460244</v>
      </c>
      <c r="U164" s="163">
        <v>0.44057142147939932</v>
      </c>
      <c r="V164" s="163">
        <v>0.44477792881448552</v>
      </c>
      <c r="W164" s="163">
        <v>0.43873386187248575</v>
      </c>
      <c r="X164" s="163">
        <v>0.44479564805494209</v>
      </c>
      <c r="Y164" s="207">
        <v>0.44755158910340032</v>
      </c>
      <c r="Z164" s="163">
        <v>0.44524665751828291</v>
      </c>
      <c r="AA164" s="163">
        <v>0.44061715082506375</v>
      </c>
      <c r="AB164" s="163">
        <v>0.44745410998208301</v>
      </c>
      <c r="AC164" s="163">
        <v>0.44313835605104801</v>
      </c>
      <c r="AD164" s="163">
        <v>0.4358896076051535</v>
      </c>
      <c r="AE164" s="163">
        <v>0.42638488478866743</v>
      </c>
      <c r="AF164" s="163">
        <v>0.45244742162916041</v>
      </c>
      <c r="AG164" s="163">
        <v>0.45271762057555354</v>
      </c>
      <c r="AH164" s="163">
        <v>0.44521613602173082</v>
      </c>
      <c r="AI164" s="163">
        <v>0.44682826788847246</v>
      </c>
      <c r="AJ164" s="163">
        <v>0.45201542149564689</v>
      </c>
      <c r="AK164" s="163">
        <v>0.4464027375197227</v>
      </c>
      <c r="AL164" s="163">
        <v>0.43862936786240148</v>
      </c>
      <c r="AM164" s="112">
        <v>0.43902133767751522</v>
      </c>
      <c r="AN164" s="112">
        <v>0.4744381767411836</v>
      </c>
      <c r="AO164" s="112">
        <v>0.43647701585188614</v>
      </c>
      <c r="AP164" s="112">
        <v>0.43962692290821337</v>
      </c>
      <c r="AQ164" s="112">
        <v>0.45389437066785804</v>
      </c>
      <c r="AR164" s="112">
        <v>0.44425993474703762</v>
      </c>
      <c r="AS164" s="112">
        <v>0.40372588554868494</v>
      </c>
      <c r="AT164" s="112">
        <v>0.44481289096321819</v>
      </c>
      <c r="AU164" s="112">
        <v>0.44245966585891083</v>
      </c>
      <c r="AV164" s="112">
        <v>0.44821775695201793</v>
      </c>
      <c r="AW164" s="112">
        <v>0.44290459816855243</v>
      </c>
      <c r="AX164" s="112">
        <v>0.48009712300465496</v>
      </c>
      <c r="AY164" s="112">
        <v>0.448688905956176</v>
      </c>
      <c r="AZ164" s="112">
        <v>0.43982965445396532</v>
      </c>
      <c r="BA164" s="112">
        <v>0.4500217885029455</v>
      </c>
      <c r="BB164" s="112">
        <v>0.4457443182280692</v>
      </c>
      <c r="BC164" s="112">
        <v>0.45820846274877775</v>
      </c>
      <c r="BD164" s="112">
        <v>0.44786381497226846</v>
      </c>
      <c r="BE164" s="112">
        <v>0.49067198763245296</v>
      </c>
      <c r="BF164" s="112">
        <v>0.44850949404180862</v>
      </c>
      <c r="BG164" s="112">
        <v>0.44530287863498574</v>
      </c>
      <c r="BH164" s="112">
        <v>0.42476869962767549</v>
      </c>
      <c r="BI164" s="112">
        <v>0.45612132967833618</v>
      </c>
      <c r="BJ164" s="112">
        <v>0.44337554057814377</v>
      </c>
      <c r="BK164" s="112">
        <v>0.44709862395546524</v>
      </c>
      <c r="BL164" s="112">
        <v>0.45682379493569403</v>
      </c>
      <c r="BM164" s="112">
        <v>0.44494767057280865</v>
      </c>
      <c r="BN164" s="112">
        <v>0.37201213786515019</v>
      </c>
      <c r="BO164" s="112">
        <v>0.44131893231242408</v>
      </c>
      <c r="BP164" s="112">
        <v>0.43709079094380021</v>
      </c>
      <c r="BQ164" s="112">
        <v>0.45048620372916154</v>
      </c>
      <c r="BR164" s="112">
        <v>0.44556299156779983</v>
      </c>
      <c r="BS164" s="112">
        <v>0.444646753415468</v>
      </c>
      <c r="BT164" s="112">
        <v>0.42625427330755833</v>
      </c>
      <c r="BU164" s="112">
        <v>0.44494104793733213</v>
      </c>
      <c r="BV164" s="112">
        <v>0.46436063113248105</v>
      </c>
      <c r="BW164" s="112">
        <v>0.44037823971385298</v>
      </c>
      <c r="BX164" s="112">
        <v>0.44449362529585673</v>
      </c>
      <c r="BY164" s="213">
        <v>0.44953008725980731</v>
      </c>
      <c r="BZ164" s="112">
        <v>0.44342744550240265</v>
      </c>
      <c r="CA164" s="112">
        <v>0.44683231305323856</v>
      </c>
      <c r="CB164" s="112">
        <v>0.45067578913947226</v>
      </c>
      <c r="CC164" s="112">
        <v>0.44532584848564594</v>
      </c>
      <c r="CD164" s="112">
        <v>0.44551658211236922</v>
      </c>
    </row>
    <row r="165" spans="1:82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5"/>
      <c r="G165" s="105">
        <f t="shared" si="54"/>
        <v>0.15665784699970534</v>
      </c>
      <c r="H165" s="49">
        <f t="shared" si="55"/>
        <v>0.15665784699970534</v>
      </c>
      <c r="I165" s="49">
        <f t="shared" si="55"/>
        <v>0.15665784699970534</v>
      </c>
      <c r="J165" s="49">
        <f t="shared" si="55"/>
        <v>0.15665784699970534</v>
      </c>
      <c r="K165" s="49">
        <f t="shared" si="56"/>
        <v>0.15665784699970534</v>
      </c>
      <c r="L165" s="49">
        <f t="shared" si="57"/>
        <v>0.15665784699970534</v>
      </c>
      <c r="M165" s="49">
        <f t="shared" si="58"/>
        <v>0.15665784699970534</v>
      </c>
      <c r="N165" s="49">
        <f t="shared" si="59"/>
        <v>0.15665784699970534</v>
      </c>
      <c r="O165" s="180"/>
      <c r="P165" s="111">
        <v>163</v>
      </c>
      <c r="Q165" s="111">
        <v>0</v>
      </c>
      <c r="R165" s="163">
        <v>0.19096276480396263</v>
      </c>
      <c r="S165" s="163">
        <v>0.15665784699970534</v>
      </c>
      <c r="T165" s="163">
        <v>0.1617444919555816</v>
      </c>
      <c r="U165" s="163">
        <v>0.16082604962565611</v>
      </c>
      <c r="V165" s="163">
        <v>0.15980624732477092</v>
      </c>
      <c r="W165" s="163">
        <v>0.16310337583390586</v>
      </c>
      <c r="X165" s="163">
        <v>0.16252049393951762</v>
      </c>
      <c r="Y165" s="207">
        <v>0.15481466094418173</v>
      </c>
      <c r="Z165" s="163">
        <v>0.15517605381023231</v>
      </c>
      <c r="AA165" s="163">
        <v>0.16553001458055727</v>
      </c>
      <c r="AB165" s="163">
        <v>0.16256292839174574</v>
      </c>
      <c r="AC165" s="163">
        <v>0.16819202909035297</v>
      </c>
      <c r="AD165" s="163">
        <v>0.16831921619179602</v>
      </c>
      <c r="AE165" s="163">
        <v>0.16915297456674111</v>
      </c>
      <c r="AF165" s="163">
        <v>0.16696938333937167</v>
      </c>
      <c r="AG165" s="163">
        <v>0.15509730054549328</v>
      </c>
      <c r="AH165" s="163">
        <v>0.15784576240515069</v>
      </c>
      <c r="AI165" s="163">
        <v>0.16157425539342624</v>
      </c>
      <c r="AJ165" s="163">
        <v>0.15455513331555285</v>
      </c>
      <c r="AK165" s="163">
        <v>0.16160336889525384</v>
      </c>
      <c r="AL165" s="163">
        <v>0.16456895098040686</v>
      </c>
      <c r="AM165" s="112">
        <v>0.15671309770681655</v>
      </c>
      <c r="AN165" s="112">
        <v>0.1441581876797372</v>
      </c>
      <c r="AO165" s="112">
        <v>0.17461819600232706</v>
      </c>
      <c r="AP165" s="112">
        <v>0.15973801818190592</v>
      </c>
      <c r="AQ165" s="112">
        <v>0.15558244874183169</v>
      </c>
      <c r="AR165" s="112">
        <v>0.16039174713949583</v>
      </c>
      <c r="AS165" s="112">
        <v>0.19340777889018368</v>
      </c>
      <c r="AT165" s="112">
        <v>0.16028930385074378</v>
      </c>
      <c r="AU165" s="112">
        <v>0.16088555495078627</v>
      </c>
      <c r="AV165" s="112">
        <v>0.16089871597868671</v>
      </c>
      <c r="AW165" s="112">
        <v>0.16303950431475447</v>
      </c>
      <c r="AX165" s="112">
        <v>0.13324360811210118</v>
      </c>
      <c r="AY165" s="112">
        <v>0.16588739365653263</v>
      </c>
      <c r="AZ165" s="112">
        <v>0.15708779987464641</v>
      </c>
      <c r="BA165" s="112">
        <v>0.15932646742524642</v>
      </c>
      <c r="BB165" s="112">
        <v>0.15813459527300394</v>
      </c>
      <c r="BC165" s="112">
        <v>0.16040733392949291</v>
      </c>
      <c r="BD165" s="112">
        <v>0.15920812956331759</v>
      </c>
      <c r="BE165" s="112">
        <v>0.13794101340892354</v>
      </c>
      <c r="BF165" s="112">
        <v>0.16228813491112656</v>
      </c>
      <c r="BG165" s="112">
        <v>0.15851879459963403</v>
      </c>
      <c r="BH165" s="112">
        <v>0.14776809242987449</v>
      </c>
      <c r="BI165" s="112">
        <v>0.15299708425545441</v>
      </c>
      <c r="BJ165" s="112">
        <v>0.16051635196057754</v>
      </c>
      <c r="BK165" s="112">
        <v>0.15840720771787323</v>
      </c>
      <c r="BL165" s="112">
        <v>0.15097438860357479</v>
      </c>
      <c r="BM165" s="112">
        <v>0.16021524631856379</v>
      </c>
      <c r="BN165" s="112">
        <v>0.22133468679295701</v>
      </c>
      <c r="BO165" s="112">
        <v>0.16787525933291775</v>
      </c>
      <c r="BP165" s="112">
        <v>0.1556297157235631</v>
      </c>
      <c r="BQ165" s="112">
        <v>0.15673422967828587</v>
      </c>
      <c r="BR165" s="112">
        <v>0.15984140060233723</v>
      </c>
      <c r="BS165" s="112">
        <v>0.16111502938499189</v>
      </c>
      <c r="BT165" s="112">
        <v>0.1755219698118943</v>
      </c>
      <c r="BU165" s="112">
        <v>0.15947803333162081</v>
      </c>
      <c r="BV165" s="112">
        <v>0.13103812705228901</v>
      </c>
      <c r="BW165" s="112">
        <v>0.16531318919302812</v>
      </c>
      <c r="BX165" s="112">
        <v>0.16304420261765296</v>
      </c>
      <c r="BY165" s="213">
        <v>0.15805738529391053</v>
      </c>
      <c r="BZ165" s="112">
        <v>0.1623917780574746</v>
      </c>
      <c r="CA165" s="112">
        <v>0.15925517629622021</v>
      </c>
      <c r="CB165" s="112">
        <v>0.1613932911786638</v>
      </c>
      <c r="CC165" s="112">
        <v>0.16259340762324623</v>
      </c>
      <c r="CD165" s="112">
        <v>0.1624092653520125</v>
      </c>
    </row>
    <row r="166" spans="1:82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5"/>
      <c r="G166" s="105">
        <f t="shared" si="54"/>
        <v>0.11095634019827018</v>
      </c>
      <c r="H166" s="49">
        <f t="shared" si="55"/>
        <v>0.11095634019827018</v>
      </c>
      <c r="I166" s="49">
        <f t="shared" si="55"/>
        <v>0.11095634019827018</v>
      </c>
      <c r="J166" s="49">
        <f t="shared" si="55"/>
        <v>0.11095634019827018</v>
      </c>
      <c r="K166" s="49">
        <f t="shared" si="56"/>
        <v>0.11095634019827018</v>
      </c>
      <c r="L166" s="49">
        <f t="shared" si="57"/>
        <v>0.11095634019827018</v>
      </c>
      <c r="M166" s="49">
        <f t="shared" si="58"/>
        <v>0.11095634019827018</v>
      </c>
      <c r="N166" s="49">
        <f t="shared" si="59"/>
        <v>0.11095634019827018</v>
      </c>
      <c r="O166" s="180"/>
      <c r="P166" s="111">
        <v>164</v>
      </c>
      <c r="Q166" s="111">
        <v>0</v>
      </c>
      <c r="R166" s="163">
        <v>9.4677511393098171E-2</v>
      </c>
      <c r="S166" s="163">
        <v>0.11095634019827018</v>
      </c>
      <c r="T166" s="163">
        <v>9.9479524361308885E-2</v>
      </c>
      <c r="U166" s="163">
        <v>0.11006314761137045</v>
      </c>
      <c r="V166" s="163">
        <v>0.10505984096412749</v>
      </c>
      <c r="W166" s="163">
        <v>0.10907159670629264</v>
      </c>
      <c r="X166" s="163">
        <v>0.10179342606131343</v>
      </c>
      <c r="Y166" s="207">
        <v>0.10977007445625103</v>
      </c>
      <c r="Z166" s="163">
        <v>0.10876831095024361</v>
      </c>
      <c r="AA166" s="163">
        <v>0.10466523755598584</v>
      </c>
      <c r="AB166" s="163">
        <v>0.10661130436832145</v>
      </c>
      <c r="AC166" s="163">
        <v>0.1018364785179439</v>
      </c>
      <c r="AD166" s="163">
        <v>0.10745367871077752</v>
      </c>
      <c r="AE166" s="163">
        <v>0.11285150840872868</v>
      </c>
      <c r="AF166" s="163">
        <v>8.6397660773184212E-2</v>
      </c>
      <c r="AG166" s="163">
        <v>0.1057203064698805</v>
      </c>
      <c r="AH166" s="163">
        <v>0.10302773180002736</v>
      </c>
      <c r="AI166" s="163">
        <v>0.10431420693070237</v>
      </c>
      <c r="AJ166" s="163">
        <v>9.2676138236125125E-2</v>
      </c>
      <c r="AK166" s="163">
        <v>0.10612395466848289</v>
      </c>
      <c r="AL166" s="163">
        <v>0.10433170770676883</v>
      </c>
      <c r="AM166" s="112">
        <v>0.11427851674253658</v>
      </c>
      <c r="AN166" s="112">
        <v>9.5699160131832592E-2</v>
      </c>
      <c r="AO166" s="112">
        <v>0.10573805416740537</v>
      </c>
      <c r="AP166" s="112">
        <v>0.10851015848503008</v>
      </c>
      <c r="AQ166" s="112">
        <v>9.9503014400384018E-2</v>
      </c>
      <c r="AR166" s="112">
        <v>0.11689601504617993</v>
      </c>
      <c r="AS166" s="112">
        <v>0.10604040724435995</v>
      </c>
      <c r="AT166" s="112">
        <v>0.10539415660645776</v>
      </c>
      <c r="AU166" s="112">
        <v>0.10313938778589071</v>
      </c>
      <c r="AV166" s="112">
        <v>0.10307493055803828</v>
      </c>
      <c r="AW166" s="112">
        <v>0.10524242364690309</v>
      </c>
      <c r="AX166" s="112">
        <v>0.10888926911656939</v>
      </c>
      <c r="AY166" s="112">
        <v>0.10020252734990942</v>
      </c>
      <c r="AZ166" s="112">
        <v>0.10423208482699614</v>
      </c>
      <c r="BA166" s="112">
        <v>0.10628989100841502</v>
      </c>
      <c r="BB166" s="112">
        <v>0.10737515684912674</v>
      </c>
      <c r="BC166" s="112">
        <v>0.10062789653882867</v>
      </c>
      <c r="BD166" s="112">
        <v>0.10380892089426159</v>
      </c>
      <c r="BE166" s="112">
        <v>0.10317535760217442</v>
      </c>
      <c r="BF166" s="112">
        <v>0.1083221198069267</v>
      </c>
      <c r="BG166" s="112">
        <v>0.10727913758209669</v>
      </c>
      <c r="BH166" s="112">
        <v>0.11598211536671865</v>
      </c>
      <c r="BI166" s="112">
        <v>0.10317943236699752</v>
      </c>
      <c r="BJ166" s="112">
        <v>0.10657520088673479</v>
      </c>
      <c r="BK166" s="112">
        <v>0.10527782657464585</v>
      </c>
      <c r="BL166" s="112">
        <v>0.10513039650977005</v>
      </c>
      <c r="BM166" s="112">
        <v>0.10578038524992366</v>
      </c>
      <c r="BN166" s="112">
        <v>9.0321762302703806E-2</v>
      </c>
      <c r="BO166" s="112">
        <v>0.10111247781969618</v>
      </c>
      <c r="BP166" s="112">
        <v>0.10923611475842263</v>
      </c>
      <c r="BQ166" s="112">
        <v>0.10739102691223297</v>
      </c>
      <c r="BR166" s="112">
        <v>0.10708229676935903</v>
      </c>
      <c r="BS166" s="112">
        <v>0.10420612745703645</v>
      </c>
      <c r="BT166" s="112">
        <v>0.10676639878525551</v>
      </c>
      <c r="BU166" s="112">
        <v>0.10513060531848911</v>
      </c>
      <c r="BV166" s="112">
        <v>8.9453099906663405E-2</v>
      </c>
      <c r="BW166" s="112">
        <v>0.10395212049695503</v>
      </c>
      <c r="BX166" s="112">
        <v>0.10219327879520154</v>
      </c>
      <c r="BY166" s="213">
        <v>0.10392772758871294</v>
      </c>
      <c r="BZ166" s="112">
        <v>0.10415743115331262</v>
      </c>
      <c r="CA166" s="112">
        <v>0.1042627293398468</v>
      </c>
      <c r="CB166" s="112">
        <v>0.10057762104709515</v>
      </c>
      <c r="CC166" s="112">
        <v>0.10388159705056238</v>
      </c>
      <c r="CD166" s="112">
        <v>0.1083093955727209</v>
      </c>
    </row>
    <row r="167" spans="1:82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5"/>
      <c r="G167" s="105">
        <f t="shared" si="54"/>
        <v>0.12359159685608501</v>
      </c>
      <c r="H167" s="49">
        <f t="shared" si="55"/>
        <v>0.12359159685608501</v>
      </c>
      <c r="I167" s="49">
        <f t="shared" si="55"/>
        <v>0.12359159685608501</v>
      </c>
      <c r="J167" s="49">
        <f t="shared" si="55"/>
        <v>0.12359159685608501</v>
      </c>
      <c r="K167" s="49">
        <f t="shared" si="56"/>
        <v>0.12359159685608501</v>
      </c>
      <c r="L167" s="49">
        <f t="shared" si="57"/>
        <v>0.12359159685608501</v>
      </c>
      <c r="M167" s="49">
        <f t="shared" si="58"/>
        <v>0.12359159685608501</v>
      </c>
      <c r="N167" s="49">
        <f t="shared" si="59"/>
        <v>0.12359159685608501</v>
      </c>
      <c r="O167" s="180"/>
      <c r="P167" s="111">
        <v>165</v>
      </c>
      <c r="Q167" s="111">
        <v>0</v>
      </c>
      <c r="R167" s="163">
        <v>0.12150468166324147</v>
      </c>
      <c r="S167" s="163">
        <v>0.12359159685608501</v>
      </c>
      <c r="T167" s="163">
        <v>0.12324787238901624</v>
      </c>
      <c r="U167" s="163">
        <v>0.13217376575351314</v>
      </c>
      <c r="V167" s="163">
        <v>0.12013030694372406</v>
      </c>
      <c r="W167" s="163">
        <v>0.12288769765677032</v>
      </c>
      <c r="X167" s="163">
        <v>0.12919440994006814</v>
      </c>
      <c r="Y167" s="207">
        <v>0.12487470386764654</v>
      </c>
      <c r="Z167" s="163">
        <v>0.12097350377727345</v>
      </c>
      <c r="AA167" s="163">
        <v>0.12794174119086588</v>
      </c>
      <c r="AB167" s="163">
        <v>0.13706018401500897</v>
      </c>
      <c r="AC167" s="163">
        <v>0.12870964222518633</v>
      </c>
      <c r="AD167" s="163">
        <v>0.12189278087833144</v>
      </c>
      <c r="AE167" s="163">
        <v>0.13726772631351714</v>
      </c>
      <c r="AF167" s="163">
        <v>0.12198175940059586</v>
      </c>
      <c r="AG167" s="163">
        <v>0.12676771898688943</v>
      </c>
      <c r="AH167" s="163">
        <v>0.12173752796686821</v>
      </c>
      <c r="AI167" s="163">
        <v>0.12171966210426044</v>
      </c>
      <c r="AJ167" s="163">
        <v>0.11428480170755995</v>
      </c>
      <c r="AK167" s="163">
        <v>0.12321666434535516</v>
      </c>
      <c r="AL167" s="163">
        <v>0.13002499084082975</v>
      </c>
      <c r="AM167" s="112">
        <v>0.12618436838216662</v>
      </c>
      <c r="AN167" s="112">
        <v>0.12000471124962564</v>
      </c>
      <c r="AO167" s="112">
        <v>0.13146065398894646</v>
      </c>
      <c r="AP167" s="112">
        <v>0.1218073782663498</v>
      </c>
      <c r="AQ167" s="112">
        <v>0.12595743134646198</v>
      </c>
      <c r="AR167" s="112">
        <v>0.13567249409377924</v>
      </c>
      <c r="AS167" s="112">
        <v>0.12455488549148441</v>
      </c>
      <c r="AT167" s="112">
        <v>0.12368805787968395</v>
      </c>
      <c r="AU167" s="112">
        <v>0.12460459341251928</v>
      </c>
      <c r="AV167" s="112">
        <v>0.11836281035814622</v>
      </c>
      <c r="AW167" s="112">
        <v>0.13311598005915859</v>
      </c>
      <c r="AX167" s="112">
        <v>0.12362413787767235</v>
      </c>
      <c r="AY167" s="112">
        <v>0.12499651430944181</v>
      </c>
      <c r="AZ167" s="112">
        <v>0.12617818185698848</v>
      </c>
      <c r="BA167" s="112">
        <v>0.13060779866809447</v>
      </c>
      <c r="BB167" s="112">
        <v>0.12542391091997662</v>
      </c>
      <c r="BC167" s="112">
        <v>0.1313154023425287</v>
      </c>
      <c r="BD167" s="112">
        <v>0.12893595599785801</v>
      </c>
      <c r="BE167" s="112">
        <v>0.12284409942711516</v>
      </c>
      <c r="BF167" s="112">
        <v>0.11202169308850274</v>
      </c>
      <c r="BG167" s="112">
        <v>0.12071467044070472</v>
      </c>
      <c r="BH167" s="112">
        <v>0.111167860155029</v>
      </c>
      <c r="BI167" s="112">
        <v>0.12795101592373048</v>
      </c>
      <c r="BJ167" s="112">
        <v>0.12693574858162182</v>
      </c>
      <c r="BK167" s="112">
        <v>0.12261170231418994</v>
      </c>
      <c r="BL167" s="112">
        <v>0.12510208424137748</v>
      </c>
      <c r="BM167" s="112">
        <v>0.12357587300745609</v>
      </c>
      <c r="BN167" s="112">
        <v>0.11810437475003943</v>
      </c>
      <c r="BO167" s="112">
        <v>0.14193855805786137</v>
      </c>
      <c r="BP167" s="112">
        <v>0.11139862192050343</v>
      </c>
      <c r="BQ167" s="112">
        <v>0.12416910854387986</v>
      </c>
      <c r="BR167" s="112">
        <v>0.12342821347674704</v>
      </c>
      <c r="BS167" s="112">
        <v>0.12113916284441517</v>
      </c>
      <c r="BT167" s="112">
        <v>0.14249648757510736</v>
      </c>
      <c r="BU167" s="112">
        <v>0.12527638712442601</v>
      </c>
      <c r="BV167" s="112">
        <v>0.12445997451312252</v>
      </c>
      <c r="BW167" s="112">
        <v>0.12307953610340672</v>
      </c>
      <c r="BX167" s="112">
        <v>0.12100049828728121</v>
      </c>
      <c r="BY167" s="213">
        <v>0.1306730089827155</v>
      </c>
      <c r="BZ167" s="112">
        <v>0.1233185145088953</v>
      </c>
      <c r="CA167" s="112">
        <v>0.12567133584468748</v>
      </c>
      <c r="CB167" s="112">
        <v>0.12078347002043022</v>
      </c>
      <c r="CC167" s="112">
        <v>0.12657540754975516</v>
      </c>
      <c r="CD167" s="112">
        <v>0.13015388559119367</v>
      </c>
    </row>
    <row r="168" spans="1:82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5"/>
      <c r="G168" s="105">
        <f t="shared" si="54"/>
        <v>-0.40029655329034286</v>
      </c>
      <c r="H168" s="49">
        <f t="shared" si="55"/>
        <v>-0.40029655329034286</v>
      </c>
      <c r="I168" s="49">
        <f t="shared" si="55"/>
        <v>-0.40029655329034286</v>
      </c>
      <c r="J168" s="49">
        <f t="shared" si="55"/>
        <v>-0.40029655329034286</v>
      </c>
      <c r="K168" s="49">
        <f t="shared" si="56"/>
        <v>-0.40029655329034286</v>
      </c>
      <c r="L168" s="49">
        <f t="shared" si="57"/>
        <v>-0.40029655329034286</v>
      </c>
      <c r="M168" s="49">
        <f t="shared" si="58"/>
        <v>-0.40029655329034286</v>
      </c>
      <c r="N168" s="49">
        <f t="shared" si="59"/>
        <v>-0.40029655329034286</v>
      </c>
      <c r="O168" s="180"/>
      <c r="P168" s="111">
        <v>166</v>
      </c>
      <c r="Q168" s="111">
        <v>0</v>
      </c>
      <c r="R168" s="163">
        <v>-0.37229165620323451</v>
      </c>
      <c r="S168" s="163">
        <v>-0.40029655329034286</v>
      </c>
      <c r="T168" s="163">
        <v>-0.35409746395880048</v>
      </c>
      <c r="U168" s="163">
        <v>-0.38079269995727272</v>
      </c>
      <c r="V168" s="163">
        <v>-0.36934413846152148</v>
      </c>
      <c r="W168" s="163">
        <v>-0.37238802143178218</v>
      </c>
      <c r="X168" s="163">
        <v>-0.3479372427761262</v>
      </c>
      <c r="Y168" s="207">
        <v>-0.39556858220062985</v>
      </c>
      <c r="Z168" s="163">
        <v>-0.41443878646004056</v>
      </c>
      <c r="AA168" s="163">
        <v>-0.42901924253101764</v>
      </c>
      <c r="AB168" s="163">
        <v>-0.33467907529638907</v>
      </c>
      <c r="AC168" s="163">
        <v>-0.39218484854447522</v>
      </c>
      <c r="AD168" s="163">
        <v>-0.34925812609869589</v>
      </c>
      <c r="AE168" s="163">
        <v>-0.36636745662078835</v>
      </c>
      <c r="AF168" s="163">
        <v>-0.45925238847230287</v>
      </c>
      <c r="AG168" s="163">
        <v>-0.37266565684339747</v>
      </c>
      <c r="AH168" s="163">
        <v>-0.43179131955659478</v>
      </c>
      <c r="AI168" s="163">
        <v>-0.37734922005510918</v>
      </c>
      <c r="AJ168" s="163">
        <v>-0.35842476957809133</v>
      </c>
      <c r="AK168" s="163">
        <v>-0.35454392671765556</v>
      </c>
      <c r="AL168" s="163">
        <v>-0.39269300695857801</v>
      </c>
      <c r="AM168" s="112">
        <v>-0.389404678686189</v>
      </c>
      <c r="AN168" s="112">
        <v>-0.37945720060836563</v>
      </c>
      <c r="AO168" s="112">
        <v>-0.31747603649379857</v>
      </c>
      <c r="AP168" s="112">
        <v>-0.22895369706124347</v>
      </c>
      <c r="AQ168" s="112">
        <v>-0.43886947995862802</v>
      </c>
      <c r="AR168" s="112">
        <v>-0.37337600290101314</v>
      </c>
      <c r="AS168" s="112">
        <v>-0.40141903726022066</v>
      </c>
      <c r="AT168" s="112">
        <v>-0.37924679976802611</v>
      </c>
      <c r="AU168" s="112">
        <v>-0.37932477859397951</v>
      </c>
      <c r="AV168" s="112">
        <v>-0.32350172182936532</v>
      </c>
      <c r="AW168" s="112">
        <v>-0.37138961260064557</v>
      </c>
      <c r="AX168" s="112">
        <v>-0.34806187446929693</v>
      </c>
      <c r="AY168" s="112">
        <v>-0.3742197508901331</v>
      </c>
      <c r="AZ168" s="112">
        <v>-0.37768395522454962</v>
      </c>
      <c r="BA168" s="112">
        <v>-0.38956149181062166</v>
      </c>
      <c r="BB168" s="112">
        <v>-0.31507885698961069</v>
      </c>
      <c r="BC168" s="112">
        <v>-0.46205209541916481</v>
      </c>
      <c r="BD168" s="112">
        <v>-0.37218652822928527</v>
      </c>
      <c r="BE168" s="112">
        <v>-0.30443575165854886</v>
      </c>
      <c r="BF168" s="112">
        <v>-0.37415836912025918</v>
      </c>
      <c r="BG168" s="112">
        <v>-0.35102507535006755</v>
      </c>
      <c r="BH168" s="112">
        <v>-0.51829590350545818</v>
      </c>
      <c r="BI168" s="112">
        <v>-0.40931439487207433</v>
      </c>
      <c r="BJ168" s="112">
        <v>-0.37469032273540276</v>
      </c>
      <c r="BK168" s="112">
        <v>-0.39600165294843515</v>
      </c>
      <c r="BL168" s="112">
        <v>-0.405987541344832</v>
      </c>
      <c r="BM168" s="112">
        <v>-0.37280827648908577</v>
      </c>
      <c r="BN168" s="112">
        <v>-0.51307049283325834</v>
      </c>
      <c r="BO168" s="112">
        <v>-0.40964494938947582</v>
      </c>
      <c r="BP168" s="112">
        <v>-0.25488962993383857</v>
      </c>
      <c r="BQ168" s="112">
        <v>-0.40561202090393783</v>
      </c>
      <c r="BR168" s="112">
        <v>-0.33851096182861345</v>
      </c>
      <c r="BS168" s="112">
        <v>-0.38744065213890316</v>
      </c>
      <c r="BT168" s="112">
        <v>-0.44696440822760047</v>
      </c>
      <c r="BU168" s="112">
        <v>-0.39134946530999126</v>
      </c>
      <c r="BV168" s="112">
        <v>-0.35637045987491234</v>
      </c>
      <c r="BW168" s="112">
        <v>-0.37352077511780502</v>
      </c>
      <c r="BX168" s="112">
        <v>-0.24160753933709078</v>
      </c>
      <c r="BY168" s="213">
        <v>-0.3760363967227357</v>
      </c>
      <c r="BZ168" s="112">
        <v>-0.3760580341659242</v>
      </c>
      <c r="CA168" s="112">
        <v>-0.39025396151577973</v>
      </c>
      <c r="CB168" s="112">
        <v>-0.41490662478154905</v>
      </c>
      <c r="CC168" s="112">
        <v>-0.38195668509070285</v>
      </c>
      <c r="CD168" s="112">
        <v>-0.3902227978483408</v>
      </c>
    </row>
    <row r="169" spans="1:82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5"/>
      <c r="G169" s="105">
        <f t="shared" si="54"/>
        <v>0.22272730217267106</v>
      </c>
      <c r="H169" s="49">
        <f t="shared" si="55"/>
        <v>0.22272730217267106</v>
      </c>
      <c r="I169" s="49">
        <f t="shared" si="55"/>
        <v>0.22272730217267106</v>
      </c>
      <c r="J169" s="49">
        <f t="shared" si="55"/>
        <v>0.22272730217267106</v>
      </c>
      <c r="K169" s="49">
        <f t="shared" si="56"/>
        <v>0.22272730217267106</v>
      </c>
      <c r="L169" s="49">
        <f t="shared" si="57"/>
        <v>0.22272730217267106</v>
      </c>
      <c r="M169" s="49">
        <f t="shared" si="58"/>
        <v>0.22272730217267106</v>
      </c>
      <c r="N169" s="49">
        <f t="shared" si="59"/>
        <v>0.22272730217267106</v>
      </c>
      <c r="O169" s="180"/>
      <c r="P169" s="111">
        <v>167</v>
      </c>
      <c r="Q169" s="111">
        <v>0</v>
      </c>
      <c r="R169" s="163">
        <v>0.25107352360474089</v>
      </c>
      <c r="S169" s="163">
        <v>0.22272730217267106</v>
      </c>
      <c r="T169" s="163">
        <v>0.21300959127088095</v>
      </c>
      <c r="U169" s="163">
        <v>0.17335542337902538</v>
      </c>
      <c r="V169" s="163">
        <v>0.19756385978967794</v>
      </c>
      <c r="W169" s="163">
        <v>0.18996236641101552</v>
      </c>
      <c r="X169" s="163">
        <v>0.20381579665316127</v>
      </c>
      <c r="Y169" s="207">
        <v>0.25152891820417489</v>
      </c>
      <c r="Z169" s="163">
        <v>0.17811555362105094</v>
      </c>
      <c r="AA169" s="163">
        <v>0.16844599337173957</v>
      </c>
      <c r="AB169" s="163">
        <v>0.20463766697671296</v>
      </c>
      <c r="AC169" s="163">
        <v>0.16958826570242688</v>
      </c>
      <c r="AD169" s="163">
        <v>0.20491353114258057</v>
      </c>
      <c r="AE169" s="163">
        <v>0.18249730011161983</v>
      </c>
      <c r="AF169" s="163">
        <v>0.15794361855622402</v>
      </c>
      <c r="AG169" s="163">
        <v>0.11632977868088479</v>
      </c>
      <c r="AH169" s="163">
        <v>0.1251282609437471</v>
      </c>
      <c r="AI169" s="163">
        <v>0.18855649782772993</v>
      </c>
      <c r="AJ169" s="163">
        <v>0.21778015067159809</v>
      </c>
      <c r="AK169" s="163">
        <v>0.1956193740023032</v>
      </c>
      <c r="AL169" s="163">
        <v>0.18107885978200972</v>
      </c>
      <c r="AM169" s="112">
        <v>0.17302448085604266</v>
      </c>
      <c r="AN169" s="112">
        <v>0.2037462989516087</v>
      </c>
      <c r="AO169" s="112">
        <v>0.27740749094919742</v>
      </c>
      <c r="AP169" s="112">
        <v>0.23571949757047889</v>
      </c>
      <c r="AQ169" s="112">
        <v>0.17421493243426237</v>
      </c>
      <c r="AR169" s="112">
        <v>0.10588288610709412</v>
      </c>
      <c r="AS169" s="112">
        <v>0.18618116751437797</v>
      </c>
      <c r="AT169" s="112">
        <v>0.19081218843470027</v>
      </c>
      <c r="AU169" s="112">
        <v>0.1805822018903388</v>
      </c>
      <c r="AV169" s="112">
        <v>0.25101480115264524</v>
      </c>
      <c r="AW169" s="112">
        <v>0.18884973319552725</v>
      </c>
      <c r="AX169" s="112">
        <v>0.20334885650391998</v>
      </c>
      <c r="AY169" s="112">
        <v>0.18686585189078467</v>
      </c>
      <c r="AZ169" s="112">
        <v>0.17512836761040085</v>
      </c>
      <c r="BA169" s="112">
        <v>0.1674170193964844</v>
      </c>
      <c r="BB169" s="112">
        <v>0.21824049077183857</v>
      </c>
      <c r="BC169" s="112">
        <v>0.17121564819836485</v>
      </c>
      <c r="BD169" s="112">
        <v>0.18869188478016991</v>
      </c>
      <c r="BE169" s="112">
        <v>0.2328630013255388</v>
      </c>
      <c r="BF169" s="112">
        <v>0.19218571466043591</v>
      </c>
      <c r="BG169" s="112">
        <v>0.20632116545564333</v>
      </c>
      <c r="BH169" s="112">
        <v>0.16659946607288456</v>
      </c>
      <c r="BI169" s="112">
        <v>0.17928178064532294</v>
      </c>
      <c r="BJ169" s="112">
        <v>0.19330688239669644</v>
      </c>
      <c r="BK169" s="112">
        <v>0.18084866382798676</v>
      </c>
      <c r="BL169" s="112">
        <v>0.1859902829732617</v>
      </c>
      <c r="BM169" s="112">
        <v>0.2290697476813679</v>
      </c>
      <c r="BN169" s="112">
        <v>6.6008262535650897E-3</v>
      </c>
      <c r="BO169" s="112">
        <v>0.16813952291116996</v>
      </c>
      <c r="BP169" s="112">
        <v>0.23846949280649632</v>
      </c>
      <c r="BQ169" s="112">
        <v>0.17994301787009193</v>
      </c>
      <c r="BR169" s="112">
        <v>0.17481390584244072</v>
      </c>
      <c r="BS169" s="112">
        <v>0.19022532846439644</v>
      </c>
      <c r="BT169" s="112">
        <v>0.15426972026093408</v>
      </c>
      <c r="BU169" s="112">
        <v>0.17867650841945085</v>
      </c>
      <c r="BV169" s="112">
        <v>0.20320354247111899</v>
      </c>
      <c r="BW169" s="112">
        <v>0.18635031529150531</v>
      </c>
      <c r="BX169" s="112">
        <v>0.30866308158943717</v>
      </c>
      <c r="BY169" s="213">
        <v>0.189825746196991</v>
      </c>
      <c r="BZ169" s="112">
        <v>0.18276575431779585</v>
      </c>
      <c r="CA169" s="112">
        <v>0.19466101229742394</v>
      </c>
      <c r="CB169" s="112">
        <v>0.18263289182349302</v>
      </c>
      <c r="CC169" s="112">
        <v>0.19408398963548201</v>
      </c>
      <c r="CD169" s="112">
        <v>0.21380425825097774</v>
      </c>
    </row>
    <row r="170" spans="1:82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5"/>
      <c r="G170" s="105">
        <f t="shared" si="54"/>
        <v>0.17177849581388829</v>
      </c>
      <c r="H170" s="49">
        <f t="shared" si="55"/>
        <v>0.17177849581388829</v>
      </c>
      <c r="I170" s="49">
        <f t="shared" si="55"/>
        <v>0.17177849581388829</v>
      </c>
      <c r="J170" s="49">
        <f t="shared" si="55"/>
        <v>0.17177849581388829</v>
      </c>
      <c r="K170" s="49">
        <f t="shared" si="56"/>
        <v>0.17177849581388829</v>
      </c>
      <c r="L170" s="49">
        <f t="shared" si="57"/>
        <v>0.17177849581388829</v>
      </c>
      <c r="M170" s="49">
        <f t="shared" si="58"/>
        <v>0.17177849581388829</v>
      </c>
      <c r="N170" s="49">
        <f t="shared" si="59"/>
        <v>0.17177849581388829</v>
      </c>
      <c r="O170" s="180"/>
      <c r="P170" s="111">
        <v>168</v>
      </c>
      <c r="Q170" s="111">
        <v>0</v>
      </c>
      <c r="R170" s="163">
        <v>0.14596830485981666</v>
      </c>
      <c r="S170" s="163">
        <v>0.17177849581388829</v>
      </c>
      <c r="T170" s="163">
        <v>0.15483886501318267</v>
      </c>
      <c r="U170" s="163">
        <v>0.17794974498286584</v>
      </c>
      <c r="V170" s="163">
        <v>0.16646675427234686</v>
      </c>
      <c r="W170" s="163">
        <v>0.17188676846649997</v>
      </c>
      <c r="X170" s="163">
        <v>0.16001913836834675</v>
      </c>
      <c r="Y170" s="207">
        <v>0.17826995710647331</v>
      </c>
      <c r="Z170" s="163">
        <v>0.17432798980667397</v>
      </c>
      <c r="AA170" s="163">
        <v>0.16437855724120906</v>
      </c>
      <c r="AB170" s="163">
        <v>0.16941256687878514</v>
      </c>
      <c r="AC170" s="163">
        <v>0.15529711493754556</v>
      </c>
      <c r="AD170" s="163">
        <v>0.16731089891616763</v>
      </c>
      <c r="AE170" s="163">
        <v>0.18664684042524549</v>
      </c>
      <c r="AF170" s="163">
        <v>0.1547561951000799</v>
      </c>
      <c r="AG170" s="163">
        <v>0.14311942948519987</v>
      </c>
      <c r="AH170" s="163">
        <v>0.15578145602833682</v>
      </c>
      <c r="AI170" s="163">
        <v>0.16396621973346462</v>
      </c>
      <c r="AJ170" s="163">
        <v>0.13416837582546362</v>
      </c>
      <c r="AK170" s="163">
        <v>0.16890950559847798</v>
      </c>
      <c r="AL170" s="163">
        <v>0.1640777783447091</v>
      </c>
      <c r="AM170" s="112">
        <v>0.21577666473416468</v>
      </c>
      <c r="AN170" s="112">
        <v>0.14260908353524326</v>
      </c>
      <c r="AO170" s="112">
        <v>0.15393852902841731</v>
      </c>
      <c r="AP170" s="112">
        <v>0.18140575466897618</v>
      </c>
      <c r="AQ170" s="112">
        <v>0.14620866802689342</v>
      </c>
      <c r="AR170" s="112">
        <v>0.20678713176491742</v>
      </c>
      <c r="AS170" s="112">
        <v>0.15656134120190557</v>
      </c>
      <c r="AT170" s="112">
        <v>0.16404114759948579</v>
      </c>
      <c r="AU170" s="112">
        <v>0.16782890461962829</v>
      </c>
      <c r="AV170" s="112">
        <v>0.15957942932999436</v>
      </c>
      <c r="AW170" s="112">
        <v>0.16660033235186913</v>
      </c>
      <c r="AX170" s="112">
        <v>0.16900299808417318</v>
      </c>
      <c r="AY170" s="112">
        <v>0.15194285464472035</v>
      </c>
      <c r="AZ170" s="112">
        <v>0.16973497702744425</v>
      </c>
      <c r="BA170" s="112">
        <v>0.16720910089759156</v>
      </c>
      <c r="BB170" s="112">
        <v>0.17101722675154812</v>
      </c>
      <c r="BC170" s="112">
        <v>0.14751708740856675</v>
      </c>
      <c r="BD170" s="112">
        <v>0.16766663884915775</v>
      </c>
      <c r="BE170" s="112">
        <v>0.16213456734626613</v>
      </c>
      <c r="BF170" s="112">
        <v>0.17567013467705989</v>
      </c>
      <c r="BG170" s="112">
        <v>0.17125280694478112</v>
      </c>
      <c r="BH170" s="112">
        <v>0.17821555056517674</v>
      </c>
      <c r="BI170" s="112">
        <v>0.16291602092212651</v>
      </c>
      <c r="BJ170" s="112">
        <v>0.17114358176948108</v>
      </c>
      <c r="BK170" s="112">
        <v>0.16716122087415469</v>
      </c>
      <c r="BL170" s="112">
        <v>0.15716899407163007</v>
      </c>
      <c r="BM170" s="112">
        <v>0.16151670357314785</v>
      </c>
      <c r="BN170" s="112">
        <v>0.1422161409682251</v>
      </c>
      <c r="BO170" s="112">
        <v>0.15569732564767053</v>
      </c>
      <c r="BP170" s="112">
        <v>0.17968558232475068</v>
      </c>
      <c r="BQ170" s="112">
        <v>0.16936180917785057</v>
      </c>
      <c r="BR170" s="112">
        <v>0.17654307212838749</v>
      </c>
      <c r="BS170" s="112">
        <v>0.16143487747770865</v>
      </c>
      <c r="BT170" s="112">
        <v>0.16679861288402542</v>
      </c>
      <c r="BU170" s="112">
        <v>0.16929474667119218</v>
      </c>
      <c r="BV170" s="112">
        <v>0.14636389987504791</v>
      </c>
      <c r="BW170" s="112">
        <v>0.16484460359808092</v>
      </c>
      <c r="BX170" s="112">
        <v>0.15542489375565871</v>
      </c>
      <c r="BY170" s="213">
        <v>0.16232933514104553</v>
      </c>
      <c r="BZ170" s="112">
        <v>0.16373590283611791</v>
      </c>
      <c r="CA170" s="112">
        <v>0.16202335231267001</v>
      </c>
      <c r="CB170" s="112">
        <v>0.14954689120769832</v>
      </c>
      <c r="CC170" s="112">
        <v>0.1597645481501179</v>
      </c>
      <c r="CD170" s="112">
        <v>0.14705809784239759</v>
      </c>
    </row>
    <row r="171" spans="1:82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5"/>
      <c r="G171" s="105">
        <f t="shared" si="54"/>
        <v>4.916034883349274E-2</v>
      </c>
      <c r="H171" s="49">
        <f t="shared" si="55"/>
        <v>4.916034883349274E-2</v>
      </c>
      <c r="I171" s="49">
        <f t="shared" si="55"/>
        <v>4.916034883349274E-2</v>
      </c>
      <c r="J171" s="49">
        <f t="shared" si="55"/>
        <v>4.916034883349274E-2</v>
      </c>
      <c r="K171" s="49">
        <f t="shared" si="56"/>
        <v>4.916034883349274E-2</v>
      </c>
      <c r="L171" s="49">
        <f t="shared" si="57"/>
        <v>4.916034883349274E-2</v>
      </c>
      <c r="M171" s="49">
        <f t="shared" si="58"/>
        <v>4.916034883349274E-2</v>
      </c>
      <c r="N171" s="49">
        <f t="shared" si="59"/>
        <v>4.916034883349274E-2</v>
      </c>
      <c r="O171" s="180"/>
      <c r="P171" s="111">
        <v>169</v>
      </c>
      <c r="Q171" s="111">
        <v>0</v>
      </c>
      <c r="R171" s="163">
        <v>5.503990155228089E-2</v>
      </c>
      <c r="S171" s="163">
        <v>4.916034883349274E-2</v>
      </c>
      <c r="T171" s="163">
        <v>5.3284587002275452E-2</v>
      </c>
      <c r="U171" s="163">
        <v>4.6438770495822568E-2</v>
      </c>
      <c r="V171" s="163">
        <v>5.378123107436461E-2</v>
      </c>
      <c r="W171" s="163">
        <v>5.4123928392651788E-2</v>
      </c>
      <c r="X171" s="163">
        <v>5.3204514285881799E-2</v>
      </c>
      <c r="Y171" s="207">
        <v>5.3512745703827136E-2</v>
      </c>
      <c r="Z171" s="163">
        <v>5.2580154946279323E-2</v>
      </c>
      <c r="AA171" s="163">
        <v>5.4667101446115196E-2</v>
      </c>
      <c r="AB171" s="163">
        <v>5.0296776035877011E-2</v>
      </c>
      <c r="AC171" s="163">
        <v>5.4182273542130122E-2</v>
      </c>
      <c r="AD171" s="163">
        <v>5.5403825613348445E-2</v>
      </c>
      <c r="AE171" s="163">
        <v>5.13127303109433E-2</v>
      </c>
      <c r="AF171" s="163">
        <v>5.288435121579127E-2</v>
      </c>
      <c r="AG171" s="163">
        <v>5.147941371628928E-2</v>
      </c>
      <c r="AH171" s="163">
        <v>5.3175575741781445E-2</v>
      </c>
      <c r="AI171" s="163">
        <v>5.4158651158093707E-2</v>
      </c>
      <c r="AJ171" s="163">
        <v>5.8419685387726017E-2</v>
      </c>
      <c r="AK171" s="163">
        <v>5.3813202937880944E-2</v>
      </c>
      <c r="AL171" s="163">
        <v>5.5239256895829203E-2</v>
      </c>
      <c r="AM171" s="112">
        <v>4.9449949373317037E-2</v>
      </c>
      <c r="AN171" s="112">
        <v>5.510177459757104E-2</v>
      </c>
      <c r="AO171" s="112">
        <v>3.92884225511968E-2</v>
      </c>
      <c r="AP171" s="112">
        <v>5.0210375098082127E-2</v>
      </c>
      <c r="AQ171" s="112">
        <v>5.2589972630502468E-2</v>
      </c>
      <c r="AR171" s="112">
        <v>4.8389909273165221E-2</v>
      </c>
      <c r="AS171" s="112">
        <v>6.0341732873607445E-2</v>
      </c>
      <c r="AT171" s="112">
        <v>5.4713049229756505E-2</v>
      </c>
      <c r="AU171" s="112">
        <v>5.0898468907486172E-2</v>
      </c>
      <c r="AV171" s="112">
        <v>5.3634879307653871E-2</v>
      </c>
      <c r="AW171" s="112">
        <v>5.3265333346367405E-2</v>
      </c>
      <c r="AX171" s="112">
        <v>5.2298936624469383E-2</v>
      </c>
      <c r="AY171" s="112">
        <v>5.4883074935938692E-2</v>
      </c>
      <c r="AZ171" s="112">
        <v>5.2741199780716452E-2</v>
      </c>
      <c r="BA171" s="112">
        <v>5.5237188358003841E-2</v>
      </c>
      <c r="BB171" s="112">
        <v>5.3501901429098941E-2</v>
      </c>
      <c r="BC171" s="112">
        <v>5.6033918204693167E-2</v>
      </c>
      <c r="BD171" s="112">
        <v>5.0554854145639982E-2</v>
      </c>
      <c r="BE171" s="112">
        <v>5.4390477619424615E-2</v>
      </c>
      <c r="BF171" s="112">
        <v>5.6170591256039626E-2</v>
      </c>
      <c r="BG171" s="112">
        <v>5.4009750189700778E-2</v>
      </c>
      <c r="BH171" s="112">
        <v>5.4392669295586948E-2</v>
      </c>
      <c r="BI171" s="112">
        <v>5.5090168412796126E-2</v>
      </c>
      <c r="BJ171" s="112">
        <v>5.3716614384770489E-2</v>
      </c>
      <c r="BK171" s="112">
        <v>5.353540498508691E-2</v>
      </c>
      <c r="BL171" s="112">
        <v>5.3225749366978548E-2</v>
      </c>
      <c r="BM171" s="112">
        <v>5.4270127536606649E-2</v>
      </c>
      <c r="BN171" s="112">
        <v>5.3855187171518715E-2</v>
      </c>
      <c r="BO171" s="112">
        <v>5.3373379568857682E-2</v>
      </c>
      <c r="BP171" s="112">
        <v>5.5167258833257127E-2</v>
      </c>
      <c r="BQ171" s="112">
        <v>4.6101284287109245E-2</v>
      </c>
      <c r="BR171" s="112">
        <v>5.4131604166514968E-2</v>
      </c>
      <c r="BS171" s="112">
        <v>5.3735279456927132E-2</v>
      </c>
      <c r="BT171" s="112">
        <v>5.9101216571373683E-2</v>
      </c>
      <c r="BU171" s="112">
        <v>5.4762699359683475E-2</v>
      </c>
      <c r="BV171" s="112">
        <v>5.3565988595264846E-2</v>
      </c>
      <c r="BW171" s="112">
        <v>5.4044621134801796E-2</v>
      </c>
      <c r="BX171" s="112">
        <v>5.3358879624143984E-2</v>
      </c>
      <c r="BY171" s="213">
        <v>5.2963073937608462E-2</v>
      </c>
      <c r="BZ171" s="112">
        <v>5.5990134811783165E-2</v>
      </c>
      <c r="CA171" s="112">
        <v>5.4452989613549385E-2</v>
      </c>
      <c r="CB171" s="112">
        <v>5.0135942746284523E-2</v>
      </c>
      <c r="CC171" s="112">
        <v>5.3965274109464501E-2</v>
      </c>
      <c r="CD171" s="112">
        <v>5.2537973833140517E-2</v>
      </c>
    </row>
    <row r="172" spans="1:82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5"/>
      <c r="G172" s="105">
        <f t="shared" si="54"/>
        <v>8.3780809469955475E-3</v>
      </c>
      <c r="H172" s="49">
        <f t="shared" si="55"/>
        <v>8.3780809469955475E-3</v>
      </c>
      <c r="I172" s="49">
        <f t="shared" si="55"/>
        <v>8.3780809469955475E-3</v>
      </c>
      <c r="J172" s="49">
        <f t="shared" si="55"/>
        <v>8.3780809469955475E-3</v>
      </c>
      <c r="K172" s="49">
        <f t="shared" si="56"/>
        <v>8.3780809469955475E-3</v>
      </c>
      <c r="L172" s="49">
        <f t="shared" si="57"/>
        <v>8.3780809469955475E-3</v>
      </c>
      <c r="M172" s="49">
        <f t="shared" si="58"/>
        <v>8.3780809469955475E-3</v>
      </c>
      <c r="N172" s="49">
        <f t="shared" si="59"/>
        <v>8.3780809469955475E-3</v>
      </c>
      <c r="O172" s="180"/>
      <c r="P172" s="111">
        <v>170</v>
      </c>
      <c r="Q172" s="111">
        <v>0</v>
      </c>
      <c r="R172" s="163">
        <v>8.1411608494639243E-3</v>
      </c>
      <c r="S172" s="163">
        <v>8.3780809469955475E-3</v>
      </c>
      <c r="T172" s="163">
        <v>9.7871670027535052E-3</v>
      </c>
      <c r="U172" s="163">
        <v>1.635269041024201E-2</v>
      </c>
      <c r="V172" s="163">
        <v>9.1957660950107156E-3</v>
      </c>
      <c r="W172" s="163">
        <v>9.421783718003951E-3</v>
      </c>
      <c r="X172" s="163">
        <v>1.0619573680694994E-2</v>
      </c>
      <c r="Y172" s="207">
        <v>9.2589979425976576E-3</v>
      </c>
      <c r="Z172" s="163">
        <v>1.0484673502828501E-2</v>
      </c>
      <c r="AA172" s="163">
        <v>7.9388349901480249E-3</v>
      </c>
      <c r="AB172" s="163">
        <v>1.3605974269170984E-2</v>
      </c>
      <c r="AC172" s="163">
        <v>9.5944400375493899E-3</v>
      </c>
      <c r="AD172" s="163">
        <v>8.3371804494174473E-3</v>
      </c>
      <c r="AE172" s="163">
        <v>1.0491982213276518E-2</v>
      </c>
      <c r="AF172" s="163">
        <v>1.0884982180299985E-2</v>
      </c>
      <c r="AG172" s="163">
        <v>1.1006053941147842E-2</v>
      </c>
      <c r="AH172" s="163">
        <v>9.7635545924857903E-3</v>
      </c>
      <c r="AI172" s="163">
        <v>9.4711672338345654E-3</v>
      </c>
      <c r="AJ172" s="163">
        <v>8.0165151496298659E-3</v>
      </c>
      <c r="AK172" s="163">
        <v>9.6281305977349296E-3</v>
      </c>
      <c r="AL172" s="163">
        <v>8.7768246463334476E-3</v>
      </c>
      <c r="AM172" s="112">
        <v>1.1464544361095563E-2</v>
      </c>
      <c r="AN172" s="112">
        <v>9.1021959170886624E-3</v>
      </c>
      <c r="AO172" s="112">
        <v>2.5779559549943265E-2</v>
      </c>
      <c r="AP172" s="112">
        <v>1.1840717811787527E-2</v>
      </c>
      <c r="AQ172" s="112">
        <v>1.1165903805033572E-2</v>
      </c>
      <c r="AR172" s="112">
        <v>1.306357983546147E-2</v>
      </c>
      <c r="AS172" s="112">
        <v>7.0053012385223878E-3</v>
      </c>
      <c r="AT172" s="112">
        <v>9.4875654709910551E-3</v>
      </c>
      <c r="AU172" s="112">
        <v>1.07932400511217E-2</v>
      </c>
      <c r="AV172" s="112">
        <v>8.9648463668951517E-3</v>
      </c>
      <c r="AW172" s="112">
        <v>1.0124985957135957E-2</v>
      </c>
      <c r="AX172" s="112">
        <v>1.0697811739488916E-2</v>
      </c>
      <c r="AY172" s="112">
        <v>9.1358843325688444E-3</v>
      </c>
      <c r="AZ172" s="112">
        <v>1.1020866526093354E-2</v>
      </c>
      <c r="BA172" s="112">
        <v>1.0118646189356317E-2</v>
      </c>
      <c r="BB172" s="112">
        <v>9.9979889545190881E-3</v>
      </c>
      <c r="BC172" s="112">
        <v>9.9902254520090605E-3</v>
      </c>
      <c r="BD172" s="112">
        <v>1.0346625185687741E-2</v>
      </c>
      <c r="BE172" s="112">
        <v>9.2014059929463876E-3</v>
      </c>
      <c r="BF172" s="112">
        <v>7.9296125178026644E-3</v>
      </c>
      <c r="BG172" s="112">
        <v>9.5805310949350631E-3</v>
      </c>
      <c r="BH172" s="112">
        <v>6.4690505508058771E-3</v>
      </c>
      <c r="BI172" s="112">
        <v>8.6619930215187102E-3</v>
      </c>
      <c r="BJ172" s="112">
        <v>1.0171824601749035E-2</v>
      </c>
      <c r="BK172" s="112">
        <v>1.0015898125792844E-2</v>
      </c>
      <c r="BL172" s="112">
        <v>1.0145632960995909E-2</v>
      </c>
      <c r="BM172" s="112">
        <v>9.3677093679656043E-3</v>
      </c>
      <c r="BN172" s="112">
        <v>9.4352482025605311E-3</v>
      </c>
      <c r="BO172" s="112">
        <v>1.1248129432982201E-2</v>
      </c>
      <c r="BP172" s="112">
        <v>8.9178394128427985E-3</v>
      </c>
      <c r="BQ172" s="112">
        <v>1.8022794006242293E-2</v>
      </c>
      <c r="BR172" s="112">
        <v>9.3352609250269558E-3</v>
      </c>
      <c r="BS172" s="112">
        <v>9.8400229973298892E-3</v>
      </c>
      <c r="BT172" s="112">
        <v>6.5931192565729102E-3</v>
      </c>
      <c r="BU172" s="112">
        <v>9.537342017168271E-3</v>
      </c>
      <c r="BV172" s="112">
        <v>1.3022518819600537E-2</v>
      </c>
      <c r="BW172" s="112">
        <v>9.5187289016650523E-3</v>
      </c>
      <c r="BX172" s="112">
        <v>9.8020658333177746E-3</v>
      </c>
      <c r="BY172" s="213">
        <v>1.0508978475099684E-2</v>
      </c>
      <c r="BZ172" s="112">
        <v>8.7628386700441263E-3</v>
      </c>
      <c r="CA172" s="112">
        <v>9.9897516161615574E-3</v>
      </c>
      <c r="CB172" s="112">
        <v>1.0791809526784157E-2</v>
      </c>
      <c r="CC172" s="112">
        <v>9.7205101496112833E-3</v>
      </c>
      <c r="CD172" s="112">
        <v>1.1579271828662918E-2</v>
      </c>
    </row>
    <row r="173" spans="1:82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5"/>
      <c r="G173" s="105">
        <f t="shared" si="54"/>
        <v>5.9946940642715829E-3</v>
      </c>
      <c r="H173" s="49">
        <f t="shared" si="55"/>
        <v>5.9946940642715829E-3</v>
      </c>
      <c r="I173" s="49">
        <f t="shared" si="55"/>
        <v>5.9946940642715829E-3</v>
      </c>
      <c r="J173" s="49">
        <f t="shared" si="55"/>
        <v>5.9946940642715829E-3</v>
      </c>
      <c r="K173" s="49">
        <f t="shared" si="56"/>
        <v>5.9946940642715829E-3</v>
      </c>
      <c r="L173" s="49">
        <f t="shared" si="57"/>
        <v>5.9946940642715829E-3</v>
      </c>
      <c r="M173" s="49">
        <f t="shared" si="58"/>
        <v>5.9946940642715829E-3</v>
      </c>
      <c r="N173" s="49">
        <f t="shared" si="59"/>
        <v>5.9946940642715829E-3</v>
      </c>
      <c r="O173" s="180"/>
      <c r="P173" s="111">
        <v>171</v>
      </c>
      <c r="Q173" s="111">
        <v>0</v>
      </c>
      <c r="R173" s="163">
        <v>4.0338828404695715E-4</v>
      </c>
      <c r="S173" s="163">
        <v>5.9946940642715829E-3</v>
      </c>
      <c r="T173" s="163">
        <v>-6.5025914175914634E-4</v>
      </c>
      <c r="U173" s="163">
        <v>1.6759843612100256E-3</v>
      </c>
      <c r="V173" s="163">
        <v>2.7663053736157184E-4</v>
      </c>
      <c r="W173" s="163">
        <v>-2.6035614297739706E-4</v>
      </c>
      <c r="X173" s="163">
        <v>-2.2490720512663431E-4</v>
      </c>
      <c r="Y173" s="207">
        <v>8.5376572339093681E-4</v>
      </c>
      <c r="Z173" s="163">
        <v>-9.4108140005183527E-4</v>
      </c>
      <c r="AA173" s="163">
        <v>6.1302371553551005E-5</v>
      </c>
      <c r="AB173" s="163">
        <v>6.8268178762295739E-4</v>
      </c>
      <c r="AC173" s="163">
        <v>3.4373713503621506E-5</v>
      </c>
      <c r="AD173" s="163">
        <v>-5.7365548392321331E-4</v>
      </c>
      <c r="AE173" s="163">
        <v>2.2701363569527511E-3</v>
      </c>
      <c r="AF173" s="163">
        <v>-3.2346528351723247E-4</v>
      </c>
      <c r="AG173" s="163">
        <v>1.140042255446172E-3</v>
      </c>
      <c r="AH173" s="163">
        <v>-5.9075973229821832E-4</v>
      </c>
      <c r="AI173" s="163">
        <v>-2.1441362403668007E-4</v>
      </c>
      <c r="AJ173" s="163">
        <v>-2.3827479727646372E-3</v>
      </c>
      <c r="AK173" s="163">
        <v>-1.5707053355296097E-5</v>
      </c>
      <c r="AL173" s="163">
        <v>-3.8825942909598288E-4</v>
      </c>
      <c r="AM173" s="112">
        <v>2.7192736585223976E-3</v>
      </c>
      <c r="AN173" s="112">
        <v>-8.2985391367038086E-4</v>
      </c>
      <c r="AO173" s="112">
        <v>-1.4134374886796142E-3</v>
      </c>
      <c r="AP173" s="112">
        <v>8.9397456847595258E-4</v>
      </c>
      <c r="AQ173" s="112">
        <v>-1.1294551958965504E-3</v>
      </c>
      <c r="AR173" s="112">
        <v>1.2109405594558365E-3</v>
      </c>
      <c r="AS173" s="112">
        <v>-1.094344426412347E-3</v>
      </c>
      <c r="AT173" s="112">
        <v>-9.2664484729276797E-5</v>
      </c>
      <c r="AU173" s="112">
        <v>2.0223953221643332E-3</v>
      </c>
      <c r="AV173" s="112">
        <v>3.0843628318241723E-4</v>
      </c>
      <c r="AW173" s="112">
        <v>3.1725297581755574E-4</v>
      </c>
      <c r="AX173" s="112">
        <v>-5.0436281801816141E-4</v>
      </c>
      <c r="AY173" s="112">
        <v>-4.4748950522163766E-4</v>
      </c>
      <c r="AZ173" s="112">
        <v>-3.0347596960900169E-4</v>
      </c>
      <c r="BA173" s="112">
        <v>-1.0413741656456477E-4</v>
      </c>
      <c r="BB173" s="112">
        <v>-9.667838359062042E-5</v>
      </c>
      <c r="BC173" s="112">
        <v>-2.2259690703941293E-3</v>
      </c>
      <c r="BD173" s="112">
        <v>2.5923324333866349E-3</v>
      </c>
      <c r="BE173" s="112">
        <v>3.2685217636735375E-4</v>
      </c>
      <c r="BF173" s="112">
        <v>1.4274970927439234E-3</v>
      </c>
      <c r="BG173" s="112">
        <v>-2.4676475388385466E-4</v>
      </c>
      <c r="BH173" s="112">
        <v>-1.4618171876717989E-4</v>
      </c>
      <c r="BI173" s="112">
        <v>-1.2931521650270394E-3</v>
      </c>
      <c r="BJ173" s="112">
        <v>-1.8589471029353821E-4</v>
      </c>
      <c r="BK173" s="112">
        <v>-4.6541624922236124E-5</v>
      </c>
      <c r="BL173" s="112">
        <v>3.9913554246706617E-5</v>
      </c>
      <c r="BM173" s="112">
        <v>-3.7943535359061253E-4</v>
      </c>
      <c r="BN173" s="112">
        <v>8.561929233125154E-6</v>
      </c>
      <c r="BO173" s="112">
        <v>-1.6964015473627803E-4</v>
      </c>
      <c r="BP173" s="112">
        <v>-3.2773297847610294E-4</v>
      </c>
      <c r="BQ173" s="112">
        <v>-5.7988406067078779E-3</v>
      </c>
      <c r="BR173" s="112">
        <v>-4.2344457436627181E-4</v>
      </c>
      <c r="BS173" s="112">
        <v>-1.9944974844410268E-4</v>
      </c>
      <c r="BT173" s="112">
        <v>-3.7832146181729365E-4</v>
      </c>
      <c r="BU173" s="112">
        <v>-5.761489034696865E-4</v>
      </c>
      <c r="BV173" s="112">
        <v>8.631702700449273E-4</v>
      </c>
      <c r="BW173" s="112">
        <v>1.0600679838934646E-4</v>
      </c>
      <c r="BX173" s="112">
        <v>1.687118599302817E-5</v>
      </c>
      <c r="BY173" s="213">
        <v>-5.7384102735041909E-4</v>
      </c>
      <c r="BZ173" s="112">
        <v>-1.367785384319864E-3</v>
      </c>
      <c r="CA173" s="112">
        <v>-7.2531054784727433E-4</v>
      </c>
      <c r="CB173" s="112">
        <v>2.4768257822905815E-3</v>
      </c>
      <c r="CC173" s="112">
        <v>-1.6300306147759569E-4</v>
      </c>
      <c r="CD173" s="112">
        <v>-8.87775861540957E-4</v>
      </c>
    </row>
    <row r="174" spans="1:82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5"/>
      <c r="G174" s="105">
        <f t="shared" si="54"/>
        <v>0.13797223539543702</v>
      </c>
      <c r="H174" s="49">
        <f t="shared" si="55"/>
        <v>0.13797223539543702</v>
      </c>
      <c r="I174" s="49">
        <f t="shared" si="55"/>
        <v>0.13797223539543702</v>
      </c>
      <c r="J174" s="49">
        <f t="shared" si="55"/>
        <v>0.13797223539543702</v>
      </c>
      <c r="K174" s="49">
        <f t="shared" si="56"/>
        <v>0.13797223539543702</v>
      </c>
      <c r="L174" s="49">
        <f t="shared" si="57"/>
        <v>0.13797223539543702</v>
      </c>
      <c r="M174" s="49">
        <f t="shared" si="58"/>
        <v>0.13797223539543702</v>
      </c>
      <c r="N174" s="49">
        <f t="shared" si="59"/>
        <v>0.13797223539543702</v>
      </c>
      <c r="O174" s="180"/>
      <c r="P174" s="111">
        <v>172</v>
      </c>
      <c r="Q174" s="111">
        <v>0</v>
      </c>
      <c r="R174" s="163">
        <v>0.10194906102051043</v>
      </c>
      <c r="S174" s="163">
        <v>0.13797223539543702</v>
      </c>
      <c r="T174" s="163">
        <v>0.11557135318483555</v>
      </c>
      <c r="U174" s="163">
        <v>0.15689125870107565</v>
      </c>
      <c r="V174" s="163">
        <v>0.13550366426895094</v>
      </c>
      <c r="W174" s="163">
        <v>0.1420445459839475</v>
      </c>
      <c r="X174" s="163">
        <v>0.11784423877075456</v>
      </c>
      <c r="Y174" s="207">
        <v>0.12466894617253094</v>
      </c>
      <c r="Z174" s="163">
        <v>0.16991427230225328</v>
      </c>
      <c r="AA174" s="163">
        <v>0.17821776452137159</v>
      </c>
      <c r="AB174" s="163">
        <v>0.11405953951133221</v>
      </c>
      <c r="AC174" s="163">
        <v>0.15457317439348905</v>
      </c>
      <c r="AD174" s="163">
        <v>0.12037419191948384</v>
      </c>
      <c r="AE174" s="163">
        <v>0.14857425884810532</v>
      </c>
      <c r="AF174" s="163">
        <v>0.20277109741824062</v>
      </c>
      <c r="AG174" s="163">
        <v>0.16927832986658353</v>
      </c>
      <c r="AH174" s="163">
        <v>0.19844147105488796</v>
      </c>
      <c r="AI174" s="163">
        <v>0.14169574192628809</v>
      </c>
      <c r="AJ174" s="163">
        <v>0.10564678612297607</v>
      </c>
      <c r="AK174" s="163">
        <v>0.12594028554582348</v>
      </c>
      <c r="AL174" s="163">
        <v>0.15376739376769985</v>
      </c>
      <c r="AM174" s="112">
        <v>0.17713174311737548</v>
      </c>
      <c r="AN174" s="112">
        <v>0.12686878444662444</v>
      </c>
      <c r="AO174" s="112">
        <v>6.3150409965432669E-2</v>
      </c>
      <c r="AP174" s="112">
        <v>5.6930975555831653E-2</v>
      </c>
      <c r="AQ174" s="112">
        <v>0.17368009391936112</v>
      </c>
      <c r="AR174" s="112">
        <v>0.2065999902162769</v>
      </c>
      <c r="AS174" s="112">
        <v>0.14619652124988428</v>
      </c>
      <c r="AT174" s="112">
        <v>0.141222278744879</v>
      </c>
      <c r="AU174" s="112">
        <v>0.1482847141632227</v>
      </c>
      <c r="AV174" s="112">
        <v>8.1072932846977142E-2</v>
      </c>
      <c r="AW174" s="112">
        <v>0.1401574964782081</v>
      </c>
      <c r="AX174" s="112">
        <v>0.12197014541504286</v>
      </c>
      <c r="AY174" s="112">
        <v>0.13473180879929952</v>
      </c>
      <c r="AZ174" s="112">
        <v>0.15126628844982973</v>
      </c>
      <c r="BA174" s="112">
        <v>0.15909842334365082</v>
      </c>
      <c r="BB174" s="112">
        <v>0.10029623231852544</v>
      </c>
      <c r="BC174" s="112">
        <v>0.18397040305579559</v>
      </c>
      <c r="BD174" s="112">
        <v>0.14104798504886482</v>
      </c>
      <c r="BE174" s="112">
        <v>8.3835597524175937E-2</v>
      </c>
      <c r="BF174" s="112">
        <v>0.14433696871551771</v>
      </c>
      <c r="BG174" s="112">
        <v>0.12437820874556793</v>
      </c>
      <c r="BH174" s="112">
        <v>0.2326447049863789</v>
      </c>
      <c r="BI174" s="112">
        <v>0.16333677799130095</v>
      </c>
      <c r="BJ174" s="112">
        <v>0.14207316580340745</v>
      </c>
      <c r="BK174" s="112">
        <v>0.15695911132868196</v>
      </c>
      <c r="BL174" s="112">
        <v>0.15314585004078135</v>
      </c>
      <c r="BM174" s="112">
        <v>0.11920026770553258</v>
      </c>
      <c r="BN174" s="112">
        <v>0.29721991232518447</v>
      </c>
      <c r="BO174" s="112">
        <v>0.1644240448695794</v>
      </c>
      <c r="BP174" s="112">
        <v>6.0242307161694902E-2</v>
      </c>
      <c r="BQ174" s="112">
        <v>0.16295763663883825</v>
      </c>
      <c r="BR174" s="112">
        <v>0.13835080358585455</v>
      </c>
      <c r="BS174" s="112">
        <v>0.14493296177992718</v>
      </c>
      <c r="BT174" s="112">
        <v>0.19561400337153279</v>
      </c>
      <c r="BU174" s="112">
        <v>0.15732468491725349</v>
      </c>
      <c r="BV174" s="112">
        <v>0.1136957198299523</v>
      </c>
      <c r="BW174" s="112">
        <v>0.14168298109989297</v>
      </c>
      <c r="BX174" s="112">
        <v>1.0267065243983853E-2</v>
      </c>
      <c r="BY174" s="213">
        <v>0.14009774284449922</v>
      </c>
      <c r="BZ174" s="112">
        <v>0.14373198907844248</v>
      </c>
      <c r="CA174" s="112">
        <v>0.14463975314387012</v>
      </c>
      <c r="CB174" s="112">
        <v>0.1539784609852605</v>
      </c>
      <c r="CC174" s="112">
        <v>0.13961842490702145</v>
      </c>
      <c r="CD174" s="112">
        <v>0.12574468926822333</v>
      </c>
    </row>
    <row r="175" spans="1:82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5"/>
      <c r="G175" s="105">
        <f t="shared" si="54"/>
        <v>0.10143528458581824</v>
      </c>
      <c r="H175" s="49">
        <f t="shared" si="55"/>
        <v>0.10143528458581824</v>
      </c>
      <c r="I175" s="49">
        <f t="shared" si="55"/>
        <v>0.10143528458581824</v>
      </c>
      <c r="J175" s="49">
        <f t="shared" si="55"/>
        <v>0.10143528458581824</v>
      </c>
      <c r="K175" s="49">
        <f t="shared" si="56"/>
        <v>0.10143528458581824</v>
      </c>
      <c r="L175" s="49">
        <f t="shared" si="57"/>
        <v>0.10143528458581824</v>
      </c>
      <c r="M175" s="49">
        <f t="shared" si="58"/>
        <v>0.10143528458581824</v>
      </c>
      <c r="N175" s="49">
        <f t="shared" si="59"/>
        <v>0.10143528458581824</v>
      </c>
      <c r="O175" s="180"/>
      <c r="P175" s="111">
        <v>173</v>
      </c>
      <c r="Q175" s="111">
        <v>0</v>
      </c>
      <c r="R175" s="163">
        <v>9.1189738655948011E-2</v>
      </c>
      <c r="S175" s="163">
        <v>0.10143528458581824</v>
      </c>
      <c r="T175" s="163">
        <v>7.0267007453026831E-2</v>
      </c>
      <c r="U175" s="163">
        <v>5.232124614429616E-2</v>
      </c>
      <c r="V175" s="163">
        <v>6.6108571896744822E-2</v>
      </c>
      <c r="W175" s="163">
        <v>6.003319427512703E-2</v>
      </c>
      <c r="X175" s="163">
        <v>6.051504417461831E-2</v>
      </c>
      <c r="Y175" s="207">
        <v>0.10565182817113133</v>
      </c>
      <c r="Z175" s="163">
        <v>7.102823441438598E-2</v>
      </c>
      <c r="AA175" s="163">
        <v>7.7925564110140705E-2</v>
      </c>
      <c r="AB175" s="163">
        <v>5.0262202405579666E-2</v>
      </c>
      <c r="AC175" s="163">
        <v>6.6071035432867714E-2</v>
      </c>
      <c r="AD175" s="163">
        <v>5.8429286772212735E-2</v>
      </c>
      <c r="AE175" s="163">
        <v>4.3348258892874789E-2</v>
      </c>
      <c r="AF175" s="163">
        <v>8.7725060705797123E-2</v>
      </c>
      <c r="AG175" s="163">
        <v>3.6828671976821645E-2</v>
      </c>
      <c r="AH175" s="163">
        <v>7.1961549152193563E-2</v>
      </c>
      <c r="AI175" s="163">
        <v>6.7324079211322413E-2</v>
      </c>
      <c r="AJ175" s="163">
        <v>8.8855714342797237E-2</v>
      </c>
      <c r="AK175" s="163">
        <v>5.8278593670142348E-2</v>
      </c>
      <c r="AL175" s="163">
        <v>6.8984448296552911E-2</v>
      </c>
      <c r="AM175" s="112">
        <v>3.8329632195606367E-2</v>
      </c>
      <c r="AN175" s="112">
        <v>9.4290957601617126E-2</v>
      </c>
      <c r="AO175" s="112">
        <v>8.4004659034318335E-2</v>
      </c>
      <c r="AP175" s="112">
        <v>2.2877463026163211E-2</v>
      </c>
      <c r="AQ175" s="112">
        <v>9.9120475637581668E-2</v>
      </c>
      <c r="AR175" s="112">
        <v>2.250803236897532E-2</v>
      </c>
      <c r="AS175" s="112">
        <v>6.5547648484522603E-2</v>
      </c>
      <c r="AT175" s="112">
        <v>6.9628395848584726E-2</v>
      </c>
      <c r="AU175" s="112">
        <v>6.0882088759193681E-2</v>
      </c>
      <c r="AV175" s="112">
        <v>6.9712278683907045E-2</v>
      </c>
      <c r="AW175" s="112">
        <v>6.2872155189259829E-2</v>
      </c>
      <c r="AX175" s="112">
        <v>7.1904631761291124E-2</v>
      </c>
      <c r="AY175" s="112">
        <v>7.281052872589204E-2</v>
      </c>
      <c r="AZ175" s="112">
        <v>5.5763489209087289E-2</v>
      </c>
      <c r="BA175" s="112">
        <v>6.450385986571594E-2</v>
      </c>
      <c r="BB175" s="112">
        <v>4.9628669364692721E-2</v>
      </c>
      <c r="BC175" s="112">
        <v>0.10485309734642859</v>
      </c>
      <c r="BD175" s="112">
        <v>6.259227882158809E-2</v>
      </c>
      <c r="BE175" s="112">
        <v>6.8599197531240746E-2</v>
      </c>
      <c r="BF175" s="112">
        <v>5.8453936704806808E-2</v>
      </c>
      <c r="BG175" s="112">
        <v>6.0821786295606181E-2</v>
      </c>
      <c r="BH175" s="112">
        <v>0.10871200396356162</v>
      </c>
      <c r="BI175" s="112">
        <v>8.1234353309591445E-2</v>
      </c>
      <c r="BJ175" s="112">
        <v>6.3907524365019161E-2</v>
      </c>
      <c r="BK175" s="112">
        <v>6.9725850879947981E-2</v>
      </c>
      <c r="BL175" s="112">
        <v>8.6219061139922698E-2</v>
      </c>
      <c r="BM175" s="112">
        <v>8.4039391655790538E-2</v>
      </c>
      <c r="BN175" s="112">
        <v>3.5907807191767394E-2</v>
      </c>
      <c r="BO175" s="112">
        <v>7.2918304926018515E-2</v>
      </c>
      <c r="BP175" s="112">
        <v>3.3864956833131898E-2</v>
      </c>
      <c r="BQ175" s="112">
        <v>6.8816641732062048E-2</v>
      </c>
      <c r="BR175" s="112">
        <v>3.5810646123854012E-2</v>
      </c>
      <c r="BS175" s="112">
        <v>7.3845437082521767E-2</v>
      </c>
      <c r="BT175" s="112">
        <v>7.6883631560121374E-2</v>
      </c>
      <c r="BU175" s="112">
        <v>6.4616493049869009E-2</v>
      </c>
      <c r="BV175" s="112">
        <v>8.3766530586805971E-2</v>
      </c>
      <c r="BW175" s="112">
        <v>6.2218358729399931E-2</v>
      </c>
      <c r="BX175" s="112">
        <v>6.3660439793258597E-2</v>
      </c>
      <c r="BY175" s="213">
        <v>6.9424696868744168E-2</v>
      </c>
      <c r="BZ175" s="112">
        <v>6.2914230789096276E-2</v>
      </c>
      <c r="CA175" s="112">
        <v>7.6790539792661316E-2</v>
      </c>
      <c r="CB175" s="112">
        <v>8.8805523470779343E-2</v>
      </c>
      <c r="CC175" s="112">
        <v>7.3163749094575195E-2</v>
      </c>
      <c r="CD175" s="112">
        <v>9.8196503947286851E-2</v>
      </c>
    </row>
    <row r="176" spans="1:82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5"/>
      <c r="G176" s="105">
        <f t="shared" si="54"/>
        <v>-0.23963911110966085</v>
      </c>
      <c r="H176" s="49">
        <f t="shared" si="55"/>
        <v>-0.23963911110966085</v>
      </c>
      <c r="I176" s="49">
        <f t="shared" si="55"/>
        <v>-0.23963911110966085</v>
      </c>
      <c r="J176" s="49">
        <f t="shared" si="55"/>
        <v>-0.23963911110966085</v>
      </c>
      <c r="K176" s="49">
        <f t="shared" si="56"/>
        <v>-0.23963911110966085</v>
      </c>
      <c r="L176" s="49">
        <f t="shared" si="57"/>
        <v>-0.23963911110966085</v>
      </c>
      <c r="M176" s="49">
        <f t="shared" si="58"/>
        <v>-0.23963911110966085</v>
      </c>
      <c r="N176" s="49">
        <f t="shared" si="59"/>
        <v>-0.23963911110966085</v>
      </c>
      <c r="O176" s="180"/>
      <c r="P176" s="111">
        <v>174</v>
      </c>
      <c r="Q176" s="111">
        <v>0</v>
      </c>
      <c r="R176" s="163">
        <v>-0.20663672686964946</v>
      </c>
      <c r="S176" s="163">
        <v>-0.23963911110966085</v>
      </c>
      <c r="T176" s="163">
        <v>-0.19377556722487993</v>
      </c>
      <c r="U176" s="163">
        <v>-0.19667267056573109</v>
      </c>
      <c r="V176" s="163">
        <v>-0.19982454385291665</v>
      </c>
      <c r="W176" s="163">
        <v>-0.19832146792901736</v>
      </c>
      <c r="X176" s="163">
        <v>-0.18759065264887106</v>
      </c>
      <c r="Y176" s="207">
        <v>-0.24875118665730625</v>
      </c>
      <c r="Z176" s="163">
        <v>-0.21250333013948025</v>
      </c>
      <c r="AA176" s="163">
        <v>-0.20941867398814357</v>
      </c>
      <c r="AB176" s="163">
        <v>-0.18345276323003798</v>
      </c>
      <c r="AC176" s="163">
        <v>-0.18794898767840035</v>
      </c>
      <c r="AD176" s="163">
        <v>-0.19208104501518797</v>
      </c>
      <c r="AE176" s="163">
        <v>-0.1965192649703878</v>
      </c>
      <c r="AF176" s="163">
        <v>-0.21876341378886505</v>
      </c>
      <c r="AG176" s="163">
        <v>-0.15025749458548762</v>
      </c>
      <c r="AH176" s="163">
        <v>-0.19453034814682924</v>
      </c>
      <c r="AI176" s="163">
        <v>-0.19831640106704812</v>
      </c>
      <c r="AJ176" s="163">
        <v>-0.19063932476945222</v>
      </c>
      <c r="AK176" s="163">
        <v>-0.19298885908759725</v>
      </c>
      <c r="AL176" s="163">
        <v>-0.19992696853124642</v>
      </c>
      <c r="AM176" s="112">
        <v>-0.21717851527880416</v>
      </c>
      <c r="AN176" s="112">
        <v>-0.2046460714481767</v>
      </c>
      <c r="AO176" s="112">
        <v>-0.20481699911382095</v>
      </c>
      <c r="AP176" s="112">
        <v>-0.17420665482110415</v>
      </c>
      <c r="AQ176" s="112">
        <v>-0.2116235581971142</v>
      </c>
      <c r="AR176" s="112">
        <v>-0.19950805269641952</v>
      </c>
      <c r="AS176" s="112">
        <v>-0.18735165460066494</v>
      </c>
      <c r="AT176" s="112">
        <v>-0.19997360443550533</v>
      </c>
      <c r="AU176" s="112">
        <v>-0.19546489563692088</v>
      </c>
      <c r="AV176" s="112">
        <v>-0.19570689637039543</v>
      </c>
      <c r="AW176" s="112">
        <v>-0.1965347725693373</v>
      </c>
      <c r="AX176" s="112">
        <v>-0.20667439190788128</v>
      </c>
      <c r="AY176" s="112">
        <v>-0.19131545113638782</v>
      </c>
      <c r="AZ176" s="112">
        <v>-0.19213129090158865</v>
      </c>
      <c r="BA176" s="112">
        <v>-0.19817626582076298</v>
      </c>
      <c r="BB176" s="112">
        <v>-0.18849818208740332</v>
      </c>
      <c r="BC176" s="112">
        <v>-0.21813974871200364</v>
      </c>
      <c r="BD176" s="112">
        <v>-0.19709701505492419</v>
      </c>
      <c r="BE176" s="112">
        <v>-0.19706067365865154</v>
      </c>
      <c r="BF176" s="112">
        <v>-0.20101963201828435</v>
      </c>
      <c r="BG176" s="112">
        <v>-0.19938526215996488</v>
      </c>
      <c r="BH176" s="112">
        <v>-0.25473357491781701</v>
      </c>
      <c r="BI176" s="112">
        <v>-0.21195870004978368</v>
      </c>
      <c r="BJ176" s="112">
        <v>-0.20210733169486494</v>
      </c>
      <c r="BK176" s="112">
        <v>-0.2038675949853031</v>
      </c>
      <c r="BL176" s="112">
        <v>-0.2089484017558583</v>
      </c>
      <c r="BM176" s="112">
        <v>-0.21329347547462973</v>
      </c>
      <c r="BN176" s="112">
        <v>-0.14835948861003165</v>
      </c>
      <c r="BO176" s="112">
        <v>-0.19593447283208443</v>
      </c>
      <c r="BP176" s="112">
        <v>-0.18136915734086642</v>
      </c>
      <c r="BQ176" s="112">
        <v>-0.20477978882980941</v>
      </c>
      <c r="BR176" s="112">
        <v>-0.18160352832288848</v>
      </c>
      <c r="BS176" s="112">
        <v>-0.20205345289841906</v>
      </c>
      <c r="BT176" s="112">
        <v>-0.21056030938333606</v>
      </c>
      <c r="BU176" s="112">
        <v>-0.20156858548674542</v>
      </c>
      <c r="BV176" s="112">
        <v>-0.20256662124834143</v>
      </c>
      <c r="BW176" s="112">
        <v>-0.19434568462543164</v>
      </c>
      <c r="BX176" s="112">
        <v>-0.18646926204413686</v>
      </c>
      <c r="BY176" s="213">
        <v>-0.19878385030461762</v>
      </c>
      <c r="BZ176" s="112">
        <v>-0.19413898408103403</v>
      </c>
      <c r="CA176" s="112">
        <v>-0.20575368498050087</v>
      </c>
      <c r="CB176" s="112">
        <v>-0.20264700323983714</v>
      </c>
      <c r="CC176" s="112">
        <v>-0.199694320532977</v>
      </c>
      <c r="CD176" s="112">
        <v>-0.2104030536722592</v>
      </c>
    </row>
    <row r="177" spans="1:82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5"/>
      <c r="G177" s="105">
        <f t="shared" si="54"/>
        <v>0.27092696230975616</v>
      </c>
      <c r="H177" s="49">
        <f t="shared" si="55"/>
        <v>0.27092696230975616</v>
      </c>
      <c r="I177" s="49">
        <f t="shared" si="55"/>
        <v>0.27092696230975616</v>
      </c>
      <c r="J177" s="49">
        <f t="shared" si="55"/>
        <v>0.27092696230975616</v>
      </c>
      <c r="K177" s="49">
        <f t="shared" si="56"/>
        <v>0.27092696230975616</v>
      </c>
      <c r="L177" s="49">
        <f t="shared" si="57"/>
        <v>0.27092696230975616</v>
      </c>
      <c r="M177" s="49">
        <f t="shared" si="58"/>
        <v>0.27092696230975616</v>
      </c>
      <c r="N177" s="49">
        <f t="shared" si="59"/>
        <v>0.27092696230975616</v>
      </c>
      <c r="O177" s="180"/>
      <c r="P177" s="111">
        <v>175</v>
      </c>
      <c r="Q177" s="111">
        <v>0</v>
      </c>
      <c r="R177" s="163">
        <v>0.28772900710890736</v>
      </c>
      <c r="S177" s="163">
        <v>0.27092696230975616</v>
      </c>
      <c r="T177" s="163">
        <v>0.2899842608063613</v>
      </c>
      <c r="U177" s="163">
        <v>0.28298512422600247</v>
      </c>
      <c r="V177" s="163">
        <v>0.28707892412431502</v>
      </c>
      <c r="W177" s="163">
        <v>0.2851490113700737</v>
      </c>
      <c r="X177" s="163">
        <v>0.28500958184648895</v>
      </c>
      <c r="Y177" s="207">
        <v>0.28370267151158091</v>
      </c>
      <c r="Z177" s="163">
        <v>0.28674139316725961</v>
      </c>
      <c r="AA177" s="163">
        <v>0.28379003825737037</v>
      </c>
      <c r="AB177" s="163">
        <v>0.28175998233412042</v>
      </c>
      <c r="AC177" s="163">
        <v>0.2816386059607896</v>
      </c>
      <c r="AD177" s="163">
        <v>0.28420139449902559</v>
      </c>
      <c r="AE177" s="163">
        <v>0.28483022925532114</v>
      </c>
      <c r="AF177" s="163">
        <v>0.29049857880350527</v>
      </c>
      <c r="AG177" s="163">
        <v>0.28273774566805199</v>
      </c>
      <c r="AH177" s="163">
        <v>0.29120275902466158</v>
      </c>
      <c r="AI177" s="163">
        <v>0.2827376505232107</v>
      </c>
      <c r="AJ177" s="163">
        <v>0.29843590380536777</v>
      </c>
      <c r="AK177" s="163">
        <v>0.28144827104784864</v>
      </c>
      <c r="AL177" s="163">
        <v>0.28829362994568158</v>
      </c>
      <c r="AM177" s="112">
        <v>0.28413424093437806</v>
      </c>
      <c r="AN177" s="112">
        <v>0.28346477186532276</v>
      </c>
      <c r="AO177" s="112">
        <v>0.27952983232604545</v>
      </c>
      <c r="AP177" s="112">
        <v>0.28710962148426139</v>
      </c>
      <c r="AQ177" s="112">
        <v>0.28962031145387657</v>
      </c>
      <c r="AR177" s="112">
        <v>0.27114185557669329</v>
      </c>
      <c r="AS177" s="112">
        <v>0.28103942707747115</v>
      </c>
      <c r="AT177" s="112">
        <v>0.28514864990810113</v>
      </c>
      <c r="AU177" s="112">
        <v>0.28738107681180652</v>
      </c>
      <c r="AV177" s="112">
        <v>0.2824276179830254</v>
      </c>
      <c r="AW177" s="112">
        <v>0.28455904652676672</v>
      </c>
      <c r="AX177" s="112">
        <v>0.28037736243139383</v>
      </c>
      <c r="AY177" s="112">
        <v>0.28085824415958044</v>
      </c>
      <c r="AZ177" s="112">
        <v>0.29238266824468462</v>
      </c>
      <c r="BA177" s="112">
        <v>0.28031453942393714</v>
      </c>
      <c r="BB177" s="112">
        <v>0.2845205344019151</v>
      </c>
      <c r="BC177" s="112">
        <v>0.27893679484614825</v>
      </c>
      <c r="BD177" s="112">
        <v>0.28512098255909085</v>
      </c>
      <c r="BE177" s="112">
        <v>0.26488534058798557</v>
      </c>
      <c r="BF177" s="112">
        <v>0.2778199459708583</v>
      </c>
      <c r="BG177" s="112">
        <v>0.28619542192321351</v>
      </c>
      <c r="BH177" s="112">
        <v>0.30806351907524121</v>
      </c>
      <c r="BI177" s="112">
        <v>0.28425444932860688</v>
      </c>
      <c r="BJ177" s="112">
        <v>0.28618264020825912</v>
      </c>
      <c r="BK177" s="112">
        <v>0.28527120082684115</v>
      </c>
      <c r="BL177" s="112">
        <v>0.28465242249808648</v>
      </c>
      <c r="BM177" s="112">
        <v>0.28471988958403216</v>
      </c>
      <c r="BN177" s="112">
        <v>0.31555461798107892</v>
      </c>
      <c r="BO177" s="112">
        <v>0.28165005765394108</v>
      </c>
      <c r="BP177" s="112">
        <v>0.29288374730803418</v>
      </c>
      <c r="BQ177" s="112">
        <v>0.28111087216612968</v>
      </c>
      <c r="BR177" s="112">
        <v>0.28413142627924287</v>
      </c>
      <c r="BS177" s="112">
        <v>0.28543404325407423</v>
      </c>
      <c r="BT177" s="112">
        <v>0.28562150100728984</v>
      </c>
      <c r="BU177" s="112">
        <v>0.2856719537668066</v>
      </c>
      <c r="BV177" s="112">
        <v>0.28632240556882116</v>
      </c>
      <c r="BW177" s="112">
        <v>0.28536787107195966</v>
      </c>
      <c r="BX177" s="112">
        <v>0.28547139334660182</v>
      </c>
      <c r="BY177" s="213">
        <v>0.28451828333695223</v>
      </c>
      <c r="BZ177" s="112">
        <v>0.28349120517139337</v>
      </c>
      <c r="CA177" s="112">
        <v>0.28615083352883275</v>
      </c>
      <c r="CB177" s="112">
        <v>0.28487592510066162</v>
      </c>
      <c r="CC177" s="112">
        <v>0.2838741617953463</v>
      </c>
      <c r="CD177" s="112">
        <v>0.28112377097206753</v>
      </c>
    </row>
    <row r="178" spans="1:82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5"/>
      <c r="G178" s="105">
        <f t="shared" si="54"/>
        <v>1.6552268024858856E-2</v>
      </c>
      <c r="H178" s="49">
        <f t="shared" si="55"/>
        <v>1.6552268024858856E-2</v>
      </c>
      <c r="I178" s="49">
        <f t="shared" si="55"/>
        <v>1.6552268024858856E-2</v>
      </c>
      <c r="J178" s="49">
        <f t="shared" si="55"/>
        <v>1.6552268024858856E-2</v>
      </c>
      <c r="K178" s="49">
        <f t="shared" si="56"/>
        <v>1.6552268024858856E-2</v>
      </c>
      <c r="L178" s="49">
        <f t="shared" si="57"/>
        <v>1.6552268024858856E-2</v>
      </c>
      <c r="M178" s="49">
        <f t="shared" si="58"/>
        <v>1.6552268024858856E-2</v>
      </c>
      <c r="N178" s="49">
        <f t="shared" si="59"/>
        <v>1.6552268024858856E-2</v>
      </c>
      <c r="O178" s="180"/>
      <c r="P178" s="111">
        <v>176</v>
      </c>
      <c r="Q178" s="111">
        <v>0</v>
      </c>
      <c r="R178" s="163">
        <v>1.7069606512678453E-2</v>
      </c>
      <c r="S178" s="163">
        <v>1.6552268024858856E-2</v>
      </c>
      <c r="T178" s="163">
        <v>1.6884808980926914E-2</v>
      </c>
      <c r="U178" s="163">
        <v>1.6313376266207182E-2</v>
      </c>
      <c r="V178" s="163">
        <v>1.6151696019241348E-2</v>
      </c>
      <c r="W178" s="163">
        <v>1.6393943148746228E-2</v>
      </c>
      <c r="X178" s="163">
        <v>1.6487334535780412E-2</v>
      </c>
      <c r="Y178" s="207">
        <v>1.7042358123801227E-2</v>
      </c>
      <c r="Z178" s="163">
        <v>1.6397049080020095E-2</v>
      </c>
      <c r="AA178" s="163">
        <v>1.7164879005947407E-2</v>
      </c>
      <c r="AB178" s="163">
        <v>1.7148540698927305E-2</v>
      </c>
      <c r="AC178" s="163">
        <v>1.6568226227378101E-2</v>
      </c>
      <c r="AD178" s="163">
        <v>1.5919092215677562E-2</v>
      </c>
      <c r="AE178" s="163">
        <v>1.4944986467434054E-2</v>
      </c>
      <c r="AF178" s="163">
        <v>1.7398767402179435E-2</v>
      </c>
      <c r="AG178" s="163">
        <v>1.6514003246118299E-2</v>
      </c>
      <c r="AH178" s="163">
        <v>1.4787566347912307E-2</v>
      </c>
      <c r="AI178" s="163">
        <v>1.6099577033044595E-2</v>
      </c>
      <c r="AJ178" s="163">
        <v>1.749210972384746E-2</v>
      </c>
      <c r="AK178" s="163">
        <v>1.7776288552165551E-2</v>
      </c>
      <c r="AL178" s="163">
        <v>1.5675519503605795E-2</v>
      </c>
      <c r="AM178" s="112">
        <v>1.6630199052646653E-2</v>
      </c>
      <c r="AN178" s="112">
        <v>1.7246998534919594E-2</v>
      </c>
      <c r="AO178" s="112">
        <v>1.5547107133269608E-2</v>
      </c>
      <c r="AP178" s="112">
        <v>1.5159457625624144E-2</v>
      </c>
      <c r="AQ178" s="112">
        <v>1.5823455220707411E-2</v>
      </c>
      <c r="AR178" s="112">
        <v>1.6247560170027778E-2</v>
      </c>
      <c r="AS178" s="112">
        <v>1.5624869819731506E-2</v>
      </c>
      <c r="AT178" s="112">
        <v>1.6239413994782091E-2</v>
      </c>
      <c r="AU178" s="112">
        <v>1.6694250765189496E-2</v>
      </c>
      <c r="AV178" s="112">
        <v>1.6122492115473099E-2</v>
      </c>
      <c r="AW178" s="112">
        <v>1.6466061917639028E-2</v>
      </c>
      <c r="AX178" s="112">
        <v>1.8085973688710889E-2</v>
      </c>
      <c r="AY178" s="112">
        <v>1.6824620360180863E-2</v>
      </c>
      <c r="AZ178" s="112">
        <v>1.6080247796990361E-2</v>
      </c>
      <c r="BA178" s="112">
        <v>1.7765547889685835E-2</v>
      </c>
      <c r="BB178" s="112">
        <v>1.6227029509459773E-2</v>
      </c>
      <c r="BC178" s="112">
        <v>8.5354633160724946E-3</v>
      </c>
      <c r="BD178" s="112">
        <v>1.7100358087364081E-2</v>
      </c>
      <c r="BE178" s="112">
        <v>1.9257833067450301E-2</v>
      </c>
      <c r="BF178" s="112">
        <v>1.6493101393689487E-2</v>
      </c>
      <c r="BG178" s="112">
        <v>1.651676781430117E-2</v>
      </c>
      <c r="BH178" s="112">
        <v>1.3387604712142648E-2</v>
      </c>
      <c r="BI178" s="112">
        <v>1.681280839947228E-2</v>
      </c>
      <c r="BJ178" s="112">
        <v>1.6332104112459469E-2</v>
      </c>
      <c r="BK178" s="112">
        <v>1.6702637232819013E-2</v>
      </c>
      <c r="BL178" s="112">
        <v>1.596697492517023E-2</v>
      </c>
      <c r="BM178" s="112">
        <v>1.6073011167664714E-2</v>
      </c>
      <c r="BN178" s="112">
        <v>1.8282289803208236E-2</v>
      </c>
      <c r="BO178" s="112">
        <v>1.8271794694913294E-2</v>
      </c>
      <c r="BP178" s="112">
        <v>1.6741877542982252E-2</v>
      </c>
      <c r="BQ178" s="112">
        <v>1.6560347928585229E-2</v>
      </c>
      <c r="BR178" s="112">
        <v>1.5802795299602459E-2</v>
      </c>
      <c r="BS178" s="112">
        <v>1.6195084643078297E-2</v>
      </c>
      <c r="BT178" s="112">
        <v>1.7401119226232727E-2</v>
      </c>
      <c r="BU178" s="112">
        <v>1.6878832535802892E-2</v>
      </c>
      <c r="BV178" s="112">
        <v>1.9028847209653924E-2</v>
      </c>
      <c r="BW178" s="112">
        <v>1.6239658779423113E-2</v>
      </c>
      <c r="BX178" s="112">
        <v>1.6075484172332705E-2</v>
      </c>
      <c r="BY178" s="213">
        <v>1.6733010793387279E-2</v>
      </c>
      <c r="BZ178" s="112">
        <v>1.6231890457665921E-2</v>
      </c>
      <c r="CA178" s="112">
        <v>1.6206708644970012E-2</v>
      </c>
      <c r="CB178" s="112">
        <v>1.7372305699524911E-2</v>
      </c>
      <c r="CC178" s="112">
        <v>1.6324414371964677E-2</v>
      </c>
      <c r="CD178" s="112">
        <v>1.6521916507409327E-2</v>
      </c>
    </row>
    <row r="179" spans="1:82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5"/>
      <c r="G179" s="105">
        <f t="shared" si="54"/>
        <v>1.6747525564226536E-2</v>
      </c>
      <c r="H179" s="49">
        <f t="shared" si="55"/>
        <v>1.6747525564226536E-2</v>
      </c>
      <c r="I179" s="49">
        <f t="shared" si="55"/>
        <v>1.6747525564226536E-2</v>
      </c>
      <c r="J179" s="49">
        <f t="shared" si="55"/>
        <v>1.6747525564226536E-2</v>
      </c>
      <c r="K179" s="49">
        <f t="shared" si="56"/>
        <v>1.6747525564226536E-2</v>
      </c>
      <c r="L179" s="49">
        <f t="shared" si="57"/>
        <v>1.6747525564226536E-2</v>
      </c>
      <c r="M179" s="49">
        <f t="shared" si="58"/>
        <v>1.6747525564226536E-2</v>
      </c>
      <c r="N179" s="49">
        <f t="shared" si="59"/>
        <v>1.6747525564226536E-2</v>
      </c>
      <c r="O179" s="180"/>
      <c r="P179" s="111">
        <v>177</v>
      </c>
      <c r="Q179" s="111">
        <v>0</v>
      </c>
      <c r="R179" s="163">
        <v>1.6786752067508934E-2</v>
      </c>
      <c r="S179" s="163">
        <v>1.6747525564226536E-2</v>
      </c>
      <c r="T179" s="163">
        <v>1.7009932059591473E-2</v>
      </c>
      <c r="U179" s="163">
        <v>1.6955520913816583E-2</v>
      </c>
      <c r="V179" s="163">
        <v>1.7203225696670724E-2</v>
      </c>
      <c r="W179" s="163">
        <v>1.7086999661839512E-2</v>
      </c>
      <c r="X179" s="163">
        <v>1.690720112802924E-2</v>
      </c>
      <c r="Y179" s="207">
        <v>1.7168498267042372E-2</v>
      </c>
      <c r="Z179" s="163">
        <v>1.7428216497280095E-2</v>
      </c>
      <c r="AA179" s="163">
        <v>1.695041636105039E-2</v>
      </c>
      <c r="AB179" s="163">
        <v>1.7414061292593028E-2</v>
      </c>
      <c r="AC179" s="163">
        <v>1.720622198906013E-2</v>
      </c>
      <c r="AD179" s="163">
        <v>1.6996314400266339E-2</v>
      </c>
      <c r="AE179" s="163">
        <v>1.7313247671871868E-2</v>
      </c>
      <c r="AF179" s="163">
        <v>1.6956025473438538E-2</v>
      </c>
      <c r="AG179" s="163">
        <v>1.7117255131705159E-2</v>
      </c>
      <c r="AH179" s="163">
        <v>1.6814518779379978E-2</v>
      </c>
      <c r="AI179" s="163">
        <v>1.7069436046277635E-2</v>
      </c>
      <c r="AJ179" s="163">
        <v>1.6939413316907893E-2</v>
      </c>
      <c r="AK179" s="163">
        <v>1.719346265690247E-2</v>
      </c>
      <c r="AL179" s="163">
        <v>1.7161459713348436E-2</v>
      </c>
      <c r="AM179" s="112">
        <v>1.6860801541318384E-2</v>
      </c>
      <c r="AN179" s="112">
        <v>1.6992756604081418E-2</v>
      </c>
      <c r="AO179" s="112">
        <v>1.725507894387681E-2</v>
      </c>
      <c r="AP179" s="112">
        <v>1.7002749995337119E-2</v>
      </c>
      <c r="AQ179" s="112">
        <v>1.6823080470422646E-2</v>
      </c>
      <c r="AR179" s="112">
        <v>1.7381500251264996E-2</v>
      </c>
      <c r="AS179" s="112">
        <v>1.6978633925670391E-2</v>
      </c>
      <c r="AT179" s="112">
        <v>1.6908543562592665E-2</v>
      </c>
      <c r="AU179" s="112">
        <v>1.6810530680632627E-2</v>
      </c>
      <c r="AV179" s="112">
        <v>1.6892478484389146E-2</v>
      </c>
      <c r="AW179" s="112">
        <v>1.7124782362528762E-2</v>
      </c>
      <c r="AX179" s="112">
        <v>1.7190103196549511E-2</v>
      </c>
      <c r="AY179" s="112">
        <v>1.6923297552258253E-2</v>
      </c>
      <c r="AZ179" s="112">
        <v>1.6879451969016607E-2</v>
      </c>
      <c r="BA179" s="112">
        <v>1.6966263387364029E-2</v>
      </c>
      <c r="BB179" s="112">
        <v>1.6986713033060617E-2</v>
      </c>
      <c r="BC179" s="112">
        <v>1.7250460353881336E-2</v>
      </c>
      <c r="BD179" s="112">
        <v>1.7318240947118611E-2</v>
      </c>
      <c r="BE179" s="112">
        <v>1.6424473897077706E-2</v>
      </c>
      <c r="BF179" s="112">
        <v>1.6898903802612567E-2</v>
      </c>
      <c r="BG179" s="112">
        <v>1.7065638512686939E-2</v>
      </c>
      <c r="BH179" s="112">
        <v>1.7635386805908114E-2</v>
      </c>
      <c r="BI179" s="112">
        <v>1.715467325690679E-2</v>
      </c>
      <c r="BJ179" s="112">
        <v>1.7190495573677769E-2</v>
      </c>
      <c r="BK179" s="112">
        <v>1.7114629359302573E-2</v>
      </c>
      <c r="BL179" s="112">
        <v>1.6952934743774482E-2</v>
      </c>
      <c r="BM179" s="112">
        <v>1.7167145572104206E-2</v>
      </c>
      <c r="BN179" s="112">
        <v>1.7630669223099804E-2</v>
      </c>
      <c r="BO179" s="112">
        <v>1.7071273312970148E-2</v>
      </c>
      <c r="BP179" s="112">
        <v>1.7054156160156039E-2</v>
      </c>
      <c r="BQ179" s="112">
        <v>1.6892411172958977E-2</v>
      </c>
      <c r="BR179" s="112">
        <v>1.6875012456433913E-2</v>
      </c>
      <c r="BS179" s="112">
        <v>1.6863830652238253E-2</v>
      </c>
      <c r="BT179" s="112">
        <v>1.7276607721454604E-2</v>
      </c>
      <c r="BU179" s="112">
        <v>1.6922988035720829E-2</v>
      </c>
      <c r="BV179" s="112">
        <v>1.6870773683148002E-2</v>
      </c>
      <c r="BW179" s="112">
        <v>1.6977158990882913E-2</v>
      </c>
      <c r="BX179" s="112">
        <v>1.6762540532253616E-2</v>
      </c>
      <c r="BY179" s="213">
        <v>1.68594357359904E-2</v>
      </c>
      <c r="BZ179" s="112">
        <v>1.6943170190737777E-2</v>
      </c>
      <c r="CA179" s="112">
        <v>1.6836736100497216E-2</v>
      </c>
      <c r="CB179" s="112">
        <v>1.6995014078462347E-2</v>
      </c>
      <c r="CC179" s="112">
        <v>1.6954615724874465E-2</v>
      </c>
      <c r="CD179" s="112">
        <v>1.7261879459545361E-2</v>
      </c>
    </row>
    <row r="180" spans="1:82" outlineLevel="1" x14ac:dyDescent="0.2">
      <c r="A180" s="3"/>
      <c r="B180" s="10">
        <v>166</v>
      </c>
      <c r="C180" s="3"/>
      <c r="D180" s="3"/>
      <c r="E180" s="37"/>
      <c r="N180" s="90"/>
      <c r="P180" s="111">
        <v>178</v>
      </c>
      <c r="Q180" s="111">
        <v>0</v>
      </c>
      <c r="R180" s="163">
        <v>0</v>
      </c>
      <c r="S180" s="163">
        <v>0</v>
      </c>
      <c r="T180" s="163">
        <v>0</v>
      </c>
      <c r="U180" s="163">
        <v>0</v>
      </c>
      <c r="V180" s="163">
        <v>0</v>
      </c>
      <c r="W180" s="163">
        <v>0</v>
      </c>
      <c r="X180" s="163">
        <v>0</v>
      </c>
      <c r="Y180" s="207">
        <v>0</v>
      </c>
      <c r="Z180" s="163">
        <v>0</v>
      </c>
      <c r="AA180" s="163">
        <v>0</v>
      </c>
      <c r="AB180" s="163">
        <v>0</v>
      </c>
      <c r="AC180" s="163">
        <v>0</v>
      </c>
      <c r="AD180" s="163">
        <v>0</v>
      </c>
      <c r="AE180" s="163">
        <v>0</v>
      </c>
      <c r="AF180" s="163">
        <v>0</v>
      </c>
      <c r="AG180" s="163">
        <v>0</v>
      </c>
      <c r="AH180" s="163">
        <v>0</v>
      </c>
      <c r="AI180" s="163">
        <v>0</v>
      </c>
      <c r="AJ180" s="163">
        <v>0</v>
      </c>
      <c r="AK180" s="163">
        <v>0</v>
      </c>
      <c r="AL180" s="163">
        <v>0</v>
      </c>
      <c r="AM180" s="112">
        <v>0</v>
      </c>
      <c r="AN180" s="112">
        <v>0</v>
      </c>
      <c r="AO180" s="112">
        <v>0</v>
      </c>
      <c r="AP180" s="112">
        <v>0</v>
      </c>
      <c r="AQ180" s="112">
        <v>0</v>
      </c>
      <c r="AR180" s="112">
        <v>0</v>
      </c>
      <c r="AS180" s="112">
        <v>0</v>
      </c>
      <c r="AT180" s="112">
        <v>0</v>
      </c>
      <c r="AU180" s="112">
        <v>0</v>
      </c>
      <c r="AV180" s="112">
        <v>0</v>
      </c>
      <c r="AW180" s="112">
        <v>0</v>
      </c>
      <c r="AX180" s="112">
        <v>0</v>
      </c>
      <c r="AY180" s="112">
        <v>0</v>
      </c>
      <c r="AZ180" s="112">
        <v>0</v>
      </c>
      <c r="BA180" s="112">
        <v>0</v>
      </c>
      <c r="BB180" s="112">
        <v>0</v>
      </c>
      <c r="BC180" s="112">
        <v>0</v>
      </c>
      <c r="BD180" s="112">
        <v>0</v>
      </c>
      <c r="BE180" s="112">
        <v>0</v>
      </c>
      <c r="BF180" s="112">
        <v>0</v>
      </c>
      <c r="BG180" s="112">
        <v>0</v>
      </c>
      <c r="BH180" s="112">
        <v>0</v>
      </c>
      <c r="BI180" s="112">
        <v>0</v>
      </c>
      <c r="BJ180" s="112">
        <v>0</v>
      </c>
      <c r="BK180" s="112">
        <v>0</v>
      </c>
      <c r="BL180" s="112">
        <v>0</v>
      </c>
      <c r="BM180" s="112">
        <v>0</v>
      </c>
      <c r="BN180" s="112">
        <v>0</v>
      </c>
      <c r="BO180" s="112">
        <v>0</v>
      </c>
      <c r="BP180" s="112">
        <v>0</v>
      </c>
      <c r="BQ180" s="112">
        <v>0</v>
      </c>
      <c r="BR180" s="112">
        <v>0</v>
      </c>
      <c r="BS180" s="112">
        <v>0</v>
      </c>
      <c r="BT180" s="112">
        <v>0</v>
      </c>
      <c r="BU180" s="112">
        <v>0</v>
      </c>
      <c r="BV180" s="112">
        <v>0</v>
      </c>
      <c r="BW180" s="112">
        <v>0</v>
      </c>
      <c r="BX180" s="112">
        <v>0</v>
      </c>
      <c r="BY180" s="213"/>
      <c r="BZ180" s="112">
        <v>0</v>
      </c>
      <c r="CA180" s="112">
        <v>0</v>
      </c>
      <c r="CB180" s="112">
        <v>0</v>
      </c>
      <c r="CC180" s="112">
        <v>0</v>
      </c>
      <c r="CD180" s="112">
        <v>0</v>
      </c>
    </row>
    <row r="181" spans="1:82" outlineLevel="1" x14ac:dyDescent="0.2">
      <c r="A181" s="3"/>
      <c r="B181" s="10">
        <v>167</v>
      </c>
      <c r="C181" s="28" t="s">
        <v>143</v>
      </c>
      <c r="D181" s="28"/>
      <c r="E181" s="37"/>
      <c r="N181" s="90"/>
      <c r="P181" s="111">
        <v>179</v>
      </c>
      <c r="Q181" s="111">
        <v>0</v>
      </c>
      <c r="R181" s="163">
        <v>0</v>
      </c>
      <c r="S181" s="163">
        <v>0</v>
      </c>
      <c r="T181" s="163">
        <v>0</v>
      </c>
      <c r="U181" s="163">
        <v>0</v>
      </c>
      <c r="V181" s="163">
        <v>0</v>
      </c>
      <c r="W181" s="163">
        <v>0</v>
      </c>
      <c r="X181" s="163">
        <v>0</v>
      </c>
      <c r="Y181" s="207">
        <v>0</v>
      </c>
      <c r="Z181" s="163">
        <v>0</v>
      </c>
      <c r="AA181" s="163">
        <v>0</v>
      </c>
      <c r="AB181" s="163">
        <v>0</v>
      </c>
      <c r="AC181" s="163">
        <v>0</v>
      </c>
      <c r="AD181" s="163">
        <v>0</v>
      </c>
      <c r="AE181" s="163">
        <v>0</v>
      </c>
      <c r="AF181" s="163">
        <v>0</v>
      </c>
      <c r="AG181" s="163">
        <v>0</v>
      </c>
      <c r="AH181" s="163">
        <v>0</v>
      </c>
      <c r="AI181" s="163">
        <v>0</v>
      </c>
      <c r="AJ181" s="163">
        <v>0</v>
      </c>
      <c r="AK181" s="163">
        <v>0</v>
      </c>
      <c r="AL181" s="163">
        <v>0</v>
      </c>
      <c r="AM181" s="112">
        <v>0</v>
      </c>
      <c r="AN181" s="112">
        <v>0</v>
      </c>
      <c r="AO181" s="112">
        <v>0</v>
      </c>
      <c r="AP181" s="112">
        <v>0</v>
      </c>
      <c r="AQ181" s="112">
        <v>0</v>
      </c>
      <c r="AR181" s="112">
        <v>0</v>
      </c>
      <c r="AS181" s="112">
        <v>0</v>
      </c>
      <c r="AT181" s="112">
        <v>0</v>
      </c>
      <c r="AU181" s="112">
        <v>0</v>
      </c>
      <c r="AV181" s="112">
        <v>0</v>
      </c>
      <c r="AW181" s="112">
        <v>0</v>
      </c>
      <c r="AX181" s="112">
        <v>0</v>
      </c>
      <c r="AY181" s="112">
        <v>0</v>
      </c>
      <c r="AZ181" s="112">
        <v>0</v>
      </c>
      <c r="BA181" s="112">
        <v>0</v>
      </c>
      <c r="BB181" s="112">
        <v>0</v>
      </c>
      <c r="BC181" s="112">
        <v>0</v>
      </c>
      <c r="BD181" s="112">
        <v>0</v>
      </c>
      <c r="BE181" s="112">
        <v>0</v>
      </c>
      <c r="BF181" s="112">
        <v>0</v>
      </c>
      <c r="BG181" s="112">
        <v>0</v>
      </c>
      <c r="BH181" s="112">
        <v>0</v>
      </c>
      <c r="BI181" s="112">
        <v>0</v>
      </c>
      <c r="BJ181" s="112">
        <v>0</v>
      </c>
      <c r="BK181" s="112">
        <v>0</v>
      </c>
      <c r="BL181" s="112">
        <v>0</v>
      </c>
      <c r="BM181" s="112">
        <v>0</v>
      </c>
      <c r="BN181" s="112">
        <v>0</v>
      </c>
      <c r="BO181" s="112">
        <v>0</v>
      </c>
      <c r="BP181" s="112">
        <v>0</v>
      </c>
      <c r="BQ181" s="112">
        <v>0</v>
      </c>
      <c r="BR181" s="112">
        <v>0</v>
      </c>
      <c r="BS181" s="112">
        <v>0</v>
      </c>
      <c r="BT181" s="112">
        <v>0</v>
      </c>
      <c r="BU181" s="112">
        <v>0</v>
      </c>
      <c r="BV181" s="112">
        <v>0</v>
      </c>
      <c r="BW181" s="112">
        <v>0</v>
      </c>
      <c r="BX181" s="112">
        <v>0</v>
      </c>
      <c r="BY181" s="213"/>
      <c r="BZ181" s="112">
        <v>0</v>
      </c>
      <c r="CA181" s="112">
        <v>0</v>
      </c>
      <c r="CB181" s="112">
        <v>0</v>
      </c>
      <c r="CC181" s="112">
        <v>0</v>
      </c>
      <c r="CD181" s="112">
        <v>0</v>
      </c>
    </row>
    <row r="182" spans="1:82" outlineLevel="1" x14ac:dyDescent="0.2">
      <c r="A182" s="3"/>
      <c r="B182" s="10">
        <v>168</v>
      </c>
      <c r="C182" s="3"/>
      <c r="D182" s="3"/>
      <c r="E182" s="37"/>
      <c r="N182" s="90"/>
      <c r="P182" s="111">
        <v>180</v>
      </c>
      <c r="Q182" s="111">
        <v>0</v>
      </c>
      <c r="R182" s="163">
        <v>0</v>
      </c>
      <c r="S182" s="163">
        <v>0</v>
      </c>
      <c r="T182" s="163">
        <v>0</v>
      </c>
      <c r="U182" s="163">
        <v>0</v>
      </c>
      <c r="V182" s="163">
        <v>0</v>
      </c>
      <c r="W182" s="163">
        <v>0</v>
      </c>
      <c r="X182" s="163">
        <v>0</v>
      </c>
      <c r="Y182" s="207">
        <v>0</v>
      </c>
      <c r="Z182" s="163">
        <v>0</v>
      </c>
      <c r="AA182" s="163">
        <v>0</v>
      </c>
      <c r="AB182" s="163">
        <v>0</v>
      </c>
      <c r="AC182" s="163">
        <v>0</v>
      </c>
      <c r="AD182" s="163">
        <v>0</v>
      </c>
      <c r="AE182" s="163">
        <v>0</v>
      </c>
      <c r="AF182" s="163">
        <v>0</v>
      </c>
      <c r="AG182" s="163">
        <v>0</v>
      </c>
      <c r="AH182" s="163">
        <v>0</v>
      </c>
      <c r="AI182" s="163">
        <v>0</v>
      </c>
      <c r="AJ182" s="163">
        <v>0</v>
      </c>
      <c r="AK182" s="163">
        <v>0</v>
      </c>
      <c r="AL182" s="163">
        <v>0</v>
      </c>
      <c r="AM182" s="112">
        <v>0</v>
      </c>
      <c r="AN182" s="112">
        <v>0</v>
      </c>
      <c r="AO182" s="112">
        <v>0</v>
      </c>
      <c r="AP182" s="112">
        <v>0</v>
      </c>
      <c r="AQ182" s="112">
        <v>0</v>
      </c>
      <c r="AR182" s="112">
        <v>0</v>
      </c>
      <c r="AS182" s="112">
        <v>0</v>
      </c>
      <c r="AT182" s="112">
        <v>0</v>
      </c>
      <c r="AU182" s="112">
        <v>0</v>
      </c>
      <c r="AV182" s="112">
        <v>0</v>
      </c>
      <c r="AW182" s="112">
        <v>0</v>
      </c>
      <c r="AX182" s="112">
        <v>0</v>
      </c>
      <c r="AY182" s="112">
        <v>0</v>
      </c>
      <c r="AZ182" s="112">
        <v>0</v>
      </c>
      <c r="BA182" s="112">
        <v>0</v>
      </c>
      <c r="BB182" s="112">
        <v>0</v>
      </c>
      <c r="BC182" s="112">
        <v>0</v>
      </c>
      <c r="BD182" s="112">
        <v>0</v>
      </c>
      <c r="BE182" s="112">
        <v>0</v>
      </c>
      <c r="BF182" s="112">
        <v>0</v>
      </c>
      <c r="BG182" s="112">
        <v>0</v>
      </c>
      <c r="BH182" s="112">
        <v>0</v>
      </c>
      <c r="BI182" s="112">
        <v>0</v>
      </c>
      <c r="BJ182" s="112">
        <v>0</v>
      </c>
      <c r="BK182" s="112">
        <v>0</v>
      </c>
      <c r="BL182" s="112">
        <v>0</v>
      </c>
      <c r="BM182" s="112">
        <v>0</v>
      </c>
      <c r="BN182" s="112">
        <v>0</v>
      </c>
      <c r="BO182" s="112">
        <v>0</v>
      </c>
      <c r="BP182" s="112">
        <v>0</v>
      </c>
      <c r="BQ182" s="112">
        <v>0</v>
      </c>
      <c r="BR182" s="112">
        <v>0</v>
      </c>
      <c r="BS182" s="112">
        <v>0</v>
      </c>
      <c r="BT182" s="112">
        <v>0</v>
      </c>
      <c r="BU182" s="112">
        <v>0</v>
      </c>
      <c r="BV182" s="112">
        <v>0</v>
      </c>
      <c r="BW182" s="112">
        <v>0</v>
      </c>
      <c r="BX182" s="112">
        <v>0</v>
      </c>
      <c r="BY182" s="213"/>
      <c r="BZ182" s="112">
        <v>0</v>
      </c>
      <c r="CA182" s="112">
        <v>0</v>
      </c>
      <c r="CB182" s="112">
        <v>0</v>
      </c>
      <c r="CC182" s="112">
        <v>0</v>
      </c>
      <c r="CD182" s="112">
        <v>0</v>
      </c>
    </row>
    <row r="183" spans="1:82" outlineLevel="1" x14ac:dyDescent="0.2">
      <c r="A183" s="3"/>
      <c r="B183" s="10">
        <v>169</v>
      </c>
      <c r="C183" s="50"/>
      <c r="D183" s="50"/>
      <c r="E183" s="46" t="s">
        <v>125</v>
      </c>
      <c r="F183" s="105"/>
      <c r="G183" s="105">
        <f t="shared" ref="G183:G199" si="60">HLOOKUP($E$3,$Q$3:$CF$269,P183,FALSE)</f>
        <v>1</v>
      </c>
      <c r="H183" s="49">
        <f t="shared" ref="H183:J199" si="61">G183</f>
        <v>1</v>
      </c>
      <c r="I183" s="49">
        <f t="shared" si="61"/>
        <v>1</v>
      </c>
      <c r="J183" s="49">
        <f t="shared" si="61"/>
        <v>1</v>
      </c>
      <c r="K183" s="49">
        <f t="shared" ref="K183:K199" si="62">J183</f>
        <v>1</v>
      </c>
      <c r="L183" s="49">
        <f t="shared" ref="L183:L199" si="63">K183</f>
        <v>1</v>
      </c>
      <c r="M183" s="49">
        <f t="shared" ref="M183:M199" si="64">L183</f>
        <v>1</v>
      </c>
      <c r="N183" s="49">
        <f t="shared" ref="N183:N199" si="65">M183</f>
        <v>1</v>
      </c>
      <c r="O183" s="180"/>
      <c r="P183" s="111">
        <v>181</v>
      </c>
      <c r="Q183" s="111">
        <v>0</v>
      </c>
      <c r="R183" s="163">
        <v>1</v>
      </c>
      <c r="S183" s="163">
        <v>1</v>
      </c>
      <c r="T183" s="163">
        <v>1</v>
      </c>
      <c r="U183" s="163">
        <v>1</v>
      </c>
      <c r="V183" s="163">
        <v>1</v>
      </c>
      <c r="W183" s="163">
        <v>1</v>
      </c>
      <c r="X183" s="163">
        <v>1</v>
      </c>
      <c r="Y183" s="207">
        <v>1</v>
      </c>
      <c r="Z183" s="163">
        <v>1</v>
      </c>
      <c r="AA183" s="163">
        <v>1</v>
      </c>
      <c r="AB183" s="163">
        <v>1</v>
      </c>
      <c r="AC183" s="163">
        <v>1</v>
      </c>
      <c r="AD183" s="163">
        <v>1</v>
      </c>
      <c r="AE183" s="163">
        <v>1</v>
      </c>
      <c r="AF183" s="163">
        <v>1</v>
      </c>
      <c r="AG183" s="163">
        <v>1</v>
      </c>
      <c r="AH183" s="163">
        <v>1</v>
      </c>
      <c r="AI183" s="163">
        <v>1</v>
      </c>
      <c r="AJ183" s="163">
        <v>1</v>
      </c>
      <c r="AK183" s="163">
        <v>1</v>
      </c>
      <c r="AL183" s="163">
        <v>1</v>
      </c>
      <c r="AM183" s="112">
        <v>1</v>
      </c>
      <c r="AN183" s="112">
        <v>1</v>
      </c>
      <c r="AO183" s="112">
        <v>1</v>
      </c>
      <c r="AP183" s="112">
        <v>1</v>
      </c>
      <c r="AQ183" s="112">
        <v>1</v>
      </c>
      <c r="AR183" s="112">
        <v>1</v>
      </c>
      <c r="AS183" s="112">
        <v>1</v>
      </c>
      <c r="AT183" s="112">
        <v>1</v>
      </c>
      <c r="AU183" s="112">
        <v>1</v>
      </c>
      <c r="AV183" s="112">
        <v>1</v>
      </c>
      <c r="AW183" s="112">
        <v>1</v>
      </c>
      <c r="AX183" s="112">
        <v>1</v>
      </c>
      <c r="AY183" s="112">
        <v>1</v>
      </c>
      <c r="AZ183" s="112">
        <v>1</v>
      </c>
      <c r="BA183" s="112">
        <v>1</v>
      </c>
      <c r="BB183" s="112">
        <v>1</v>
      </c>
      <c r="BC183" s="112">
        <v>1</v>
      </c>
      <c r="BD183" s="112">
        <v>1</v>
      </c>
      <c r="BE183" s="112">
        <v>1</v>
      </c>
      <c r="BF183" s="112">
        <v>1</v>
      </c>
      <c r="BG183" s="112">
        <v>1</v>
      </c>
      <c r="BH183" s="112">
        <v>1</v>
      </c>
      <c r="BI183" s="112">
        <v>1</v>
      </c>
      <c r="BJ183" s="112">
        <v>1</v>
      </c>
      <c r="BK183" s="112">
        <v>1</v>
      </c>
      <c r="BL183" s="112">
        <v>1</v>
      </c>
      <c r="BM183" s="112">
        <v>1</v>
      </c>
      <c r="BN183" s="112">
        <v>1</v>
      </c>
      <c r="BO183" s="112">
        <v>1</v>
      </c>
      <c r="BP183" s="112">
        <v>1</v>
      </c>
      <c r="BQ183" s="112">
        <v>1</v>
      </c>
      <c r="BR183" s="112">
        <v>1</v>
      </c>
      <c r="BS183" s="112">
        <v>1</v>
      </c>
      <c r="BT183" s="112">
        <v>1</v>
      </c>
      <c r="BU183" s="112">
        <v>1</v>
      </c>
      <c r="BV183" s="112">
        <v>1</v>
      </c>
      <c r="BW183" s="112">
        <v>1</v>
      </c>
      <c r="BX183" s="112">
        <v>1</v>
      </c>
      <c r="BY183" s="213">
        <v>1</v>
      </c>
      <c r="BZ183" s="112">
        <v>1</v>
      </c>
      <c r="CA183" s="112">
        <v>1</v>
      </c>
      <c r="CB183" s="112">
        <v>1</v>
      </c>
      <c r="CC183" s="112">
        <v>1</v>
      </c>
      <c r="CD183" s="112">
        <v>1</v>
      </c>
    </row>
    <row r="184" spans="1:82" outlineLevel="1" x14ac:dyDescent="0.2">
      <c r="A184" s="3"/>
      <c r="B184" s="10">
        <v>170</v>
      </c>
      <c r="C184" s="50"/>
      <c r="D184" s="50"/>
      <c r="E184" s="46" t="s">
        <v>126</v>
      </c>
      <c r="F184" s="105"/>
      <c r="G184" s="105">
        <f t="shared" si="60"/>
        <v>0.16439999999999999</v>
      </c>
      <c r="H184" s="49">
        <f t="shared" si="61"/>
        <v>0.16439999999999999</v>
      </c>
      <c r="I184" s="49">
        <f t="shared" si="61"/>
        <v>0.16439999999999999</v>
      </c>
      <c r="J184" s="49">
        <f t="shared" si="61"/>
        <v>0.16439999999999999</v>
      </c>
      <c r="K184" s="49">
        <f t="shared" si="62"/>
        <v>0.16439999999999999</v>
      </c>
      <c r="L184" s="49">
        <f t="shared" si="63"/>
        <v>0.16439999999999999</v>
      </c>
      <c r="M184" s="49">
        <f t="shared" si="64"/>
        <v>0.16439999999999999</v>
      </c>
      <c r="N184" s="49">
        <f t="shared" si="65"/>
        <v>0.16439999999999999</v>
      </c>
      <c r="O184" s="180"/>
      <c r="P184" s="111">
        <v>182</v>
      </c>
      <c r="Q184" s="111">
        <v>0</v>
      </c>
      <c r="R184" s="163">
        <v>0.16439999999999999</v>
      </c>
      <c r="S184" s="163">
        <v>0.16439999999999999</v>
      </c>
      <c r="T184" s="163">
        <v>0.16439999999999999</v>
      </c>
      <c r="U184" s="163">
        <v>0.16439999999999999</v>
      </c>
      <c r="V184" s="163">
        <v>0.16439999999999999</v>
      </c>
      <c r="W184" s="163">
        <v>0.16439999999999999</v>
      </c>
      <c r="X184" s="163">
        <v>0.16439999999999999</v>
      </c>
      <c r="Y184" s="207">
        <v>0.16439999999999999</v>
      </c>
      <c r="Z184" s="163">
        <v>0.16439999999999999</v>
      </c>
      <c r="AA184" s="163">
        <v>0.16439999999999999</v>
      </c>
      <c r="AB184" s="163">
        <v>0.16439999999999999</v>
      </c>
      <c r="AC184" s="163">
        <v>0.16439999999999999</v>
      </c>
      <c r="AD184" s="163">
        <v>0.16439999999999999</v>
      </c>
      <c r="AE184" s="163">
        <v>0.16439999999999999</v>
      </c>
      <c r="AF184" s="163">
        <v>0.16439999999999999</v>
      </c>
      <c r="AG184" s="163">
        <v>0.16439999999999999</v>
      </c>
      <c r="AH184" s="163">
        <v>0.16439999999999999</v>
      </c>
      <c r="AI184" s="163">
        <v>0.16439999999999999</v>
      </c>
      <c r="AJ184" s="163">
        <v>0.16439999999999999</v>
      </c>
      <c r="AK184" s="163">
        <v>0.16439999999999999</v>
      </c>
      <c r="AL184" s="163">
        <v>0.16439999999999999</v>
      </c>
      <c r="AM184" s="112">
        <v>0.16439999999999999</v>
      </c>
      <c r="AN184" s="112">
        <v>0.16439999999999999</v>
      </c>
      <c r="AO184" s="112">
        <v>0.16439999999999999</v>
      </c>
      <c r="AP184" s="112">
        <v>0.16439999999999999</v>
      </c>
      <c r="AQ184" s="112">
        <v>0.16439999999999999</v>
      </c>
      <c r="AR184" s="112">
        <v>0.16439999999999999</v>
      </c>
      <c r="AS184" s="112">
        <v>0.16439999999999999</v>
      </c>
      <c r="AT184" s="112">
        <v>0.16439999999999999</v>
      </c>
      <c r="AU184" s="112">
        <v>0.16439999999999999</v>
      </c>
      <c r="AV184" s="112">
        <v>0.16439999999999999</v>
      </c>
      <c r="AW184" s="112">
        <v>0.16439999999999999</v>
      </c>
      <c r="AX184" s="112">
        <v>0.16439999999999999</v>
      </c>
      <c r="AY184" s="112">
        <v>0.16439999999999999</v>
      </c>
      <c r="AZ184" s="112">
        <v>0.16439999999999999</v>
      </c>
      <c r="BA184" s="112">
        <v>0.16439999999999999</v>
      </c>
      <c r="BB184" s="112">
        <v>0.16439999999999999</v>
      </c>
      <c r="BC184" s="112">
        <v>0.16439999999999999</v>
      </c>
      <c r="BD184" s="112">
        <v>0.16439999999999999</v>
      </c>
      <c r="BE184" s="112">
        <v>0.16439999999999999</v>
      </c>
      <c r="BF184" s="112">
        <v>0.16439999999999999</v>
      </c>
      <c r="BG184" s="112">
        <v>0.16439999999999999</v>
      </c>
      <c r="BH184" s="112">
        <v>0.16439999999999999</v>
      </c>
      <c r="BI184" s="112">
        <v>0.16439999999999999</v>
      </c>
      <c r="BJ184" s="112">
        <v>0.16439999999999999</v>
      </c>
      <c r="BK184" s="112">
        <v>0.16439999999999999</v>
      </c>
      <c r="BL184" s="112">
        <v>0.16439999999999999</v>
      </c>
      <c r="BM184" s="112">
        <v>0.16439999999999999</v>
      </c>
      <c r="BN184" s="112">
        <v>0.16439999999999999</v>
      </c>
      <c r="BO184" s="112">
        <v>0.16439999999999999</v>
      </c>
      <c r="BP184" s="112">
        <v>0.16439999999999999</v>
      </c>
      <c r="BQ184" s="112">
        <v>0.16439999999999999</v>
      </c>
      <c r="BR184" s="112">
        <v>0.16439999999999999</v>
      </c>
      <c r="BS184" s="112">
        <v>0.16439999999999999</v>
      </c>
      <c r="BT184" s="112">
        <v>0.16439999999999999</v>
      </c>
      <c r="BU184" s="112">
        <v>0.16439999999999999</v>
      </c>
      <c r="BV184" s="112">
        <v>0.16439999999999999</v>
      </c>
      <c r="BW184" s="112">
        <v>0.16439999999999999</v>
      </c>
      <c r="BX184" s="112">
        <v>0.16439999999999999</v>
      </c>
      <c r="BY184" s="213">
        <v>0.16439999999999999</v>
      </c>
      <c r="BZ184" s="112">
        <v>0.16439999999999999</v>
      </c>
      <c r="CA184" s="112">
        <v>0.16439999999999999</v>
      </c>
      <c r="CB184" s="112">
        <v>0.16439999999999999</v>
      </c>
      <c r="CC184" s="112">
        <v>0.16439999999999999</v>
      </c>
      <c r="CD184" s="112">
        <v>0.16439999999999999</v>
      </c>
    </row>
    <row r="185" spans="1:82" outlineLevel="1" x14ac:dyDescent="0.2">
      <c r="A185" s="3"/>
      <c r="B185" s="10">
        <v>171</v>
      </c>
      <c r="C185" s="8"/>
      <c r="D185" s="8"/>
      <c r="E185" s="51" t="s">
        <v>127</v>
      </c>
      <c r="F185" s="105"/>
      <c r="G185" s="105">
        <f t="shared" si="60"/>
        <v>63422.311800000003</v>
      </c>
      <c r="H185" s="49">
        <f t="shared" si="61"/>
        <v>63422.311800000003</v>
      </c>
      <c r="I185" s="49">
        <f t="shared" si="61"/>
        <v>63422.311800000003</v>
      </c>
      <c r="J185" s="49">
        <f t="shared" si="61"/>
        <v>63422.311800000003</v>
      </c>
      <c r="K185" s="49">
        <f t="shared" si="62"/>
        <v>63422.311800000003</v>
      </c>
      <c r="L185" s="49">
        <f t="shared" si="63"/>
        <v>63422.311800000003</v>
      </c>
      <c r="M185" s="49">
        <f t="shared" si="64"/>
        <v>63422.311800000003</v>
      </c>
      <c r="N185" s="49">
        <f t="shared" si="65"/>
        <v>63422.311800000003</v>
      </c>
      <c r="O185" s="180"/>
      <c r="P185" s="111">
        <v>183</v>
      </c>
      <c r="Q185" s="111">
        <v>0</v>
      </c>
      <c r="R185" s="163">
        <v>63422.311800000003</v>
      </c>
      <c r="S185" s="163">
        <v>63422.311800000003</v>
      </c>
      <c r="T185" s="163">
        <v>63422.311800000003</v>
      </c>
      <c r="U185" s="163">
        <v>63422.311800000003</v>
      </c>
      <c r="V185" s="163">
        <v>63422.311800000003</v>
      </c>
      <c r="W185" s="163">
        <v>63422.311800000003</v>
      </c>
      <c r="X185" s="163">
        <v>63422.311800000003</v>
      </c>
      <c r="Y185" s="207">
        <v>63422.311800000003</v>
      </c>
      <c r="Z185" s="163">
        <v>63422.311800000003</v>
      </c>
      <c r="AA185" s="163">
        <v>63422.311800000003</v>
      </c>
      <c r="AB185" s="163">
        <v>63422.311800000003</v>
      </c>
      <c r="AC185" s="163">
        <v>63422.311800000003</v>
      </c>
      <c r="AD185" s="163">
        <v>63422.311800000003</v>
      </c>
      <c r="AE185" s="163">
        <v>63422.311800000003</v>
      </c>
      <c r="AF185" s="163">
        <v>63422.311800000003</v>
      </c>
      <c r="AG185" s="163">
        <v>63422.311800000003</v>
      </c>
      <c r="AH185" s="163">
        <v>63422.311800000003</v>
      </c>
      <c r="AI185" s="163">
        <v>63422.311800000003</v>
      </c>
      <c r="AJ185" s="163">
        <v>63422.311800000003</v>
      </c>
      <c r="AK185" s="163">
        <v>63422.311800000003</v>
      </c>
      <c r="AL185" s="163">
        <v>63422.311800000003</v>
      </c>
      <c r="AM185" s="112">
        <v>63422.311800000003</v>
      </c>
      <c r="AN185" s="112">
        <v>63422.311800000003</v>
      </c>
      <c r="AO185" s="112">
        <v>63422.311800000003</v>
      </c>
      <c r="AP185" s="112">
        <v>63422.311800000003</v>
      </c>
      <c r="AQ185" s="112">
        <v>63422.311800000003</v>
      </c>
      <c r="AR185" s="112">
        <v>63422.311800000003</v>
      </c>
      <c r="AS185" s="112">
        <v>63422.311800000003</v>
      </c>
      <c r="AT185" s="112">
        <v>63422.311800000003</v>
      </c>
      <c r="AU185" s="112">
        <v>63422.311800000003</v>
      </c>
      <c r="AV185" s="112">
        <v>63422.311800000003</v>
      </c>
      <c r="AW185" s="112">
        <v>63422.311800000003</v>
      </c>
      <c r="AX185" s="112">
        <v>63422.311800000003</v>
      </c>
      <c r="AY185" s="112">
        <v>63422.311800000003</v>
      </c>
      <c r="AZ185" s="112">
        <v>63422.311800000003</v>
      </c>
      <c r="BA185" s="112">
        <v>63422.311800000003</v>
      </c>
      <c r="BB185" s="112">
        <v>63422.311800000003</v>
      </c>
      <c r="BC185" s="112">
        <v>63422.311800000003</v>
      </c>
      <c r="BD185" s="112">
        <v>63422.311800000003</v>
      </c>
      <c r="BE185" s="112">
        <v>63422.311800000003</v>
      </c>
      <c r="BF185" s="112">
        <v>63422.311800000003</v>
      </c>
      <c r="BG185" s="112">
        <v>63422.311800000003</v>
      </c>
      <c r="BH185" s="112">
        <v>63422.311800000003</v>
      </c>
      <c r="BI185" s="112">
        <v>63422.311800000003</v>
      </c>
      <c r="BJ185" s="112">
        <v>63422.311800000003</v>
      </c>
      <c r="BK185" s="112">
        <v>63422.311800000003</v>
      </c>
      <c r="BL185" s="112">
        <v>63422.311800000003</v>
      </c>
      <c r="BM185" s="112">
        <v>63422.311800000003</v>
      </c>
      <c r="BN185" s="112">
        <v>63422.311800000003</v>
      </c>
      <c r="BO185" s="112">
        <v>63422.311800000003</v>
      </c>
      <c r="BP185" s="112">
        <v>63422.311800000003</v>
      </c>
      <c r="BQ185" s="112">
        <v>63422.311800000003</v>
      </c>
      <c r="BR185" s="112">
        <v>63422.311800000003</v>
      </c>
      <c r="BS185" s="112">
        <v>63422.311800000003</v>
      </c>
      <c r="BT185" s="112">
        <v>63422.311800000003</v>
      </c>
      <c r="BU185" s="112">
        <v>63422.311800000003</v>
      </c>
      <c r="BV185" s="112">
        <v>63422.311800000003</v>
      </c>
      <c r="BW185" s="112">
        <v>63422.311800000003</v>
      </c>
      <c r="BX185" s="112">
        <v>63422.311800000003</v>
      </c>
      <c r="BY185" s="213">
        <v>63422.311800000003</v>
      </c>
      <c r="BZ185" s="112">
        <v>63422.311800000003</v>
      </c>
      <c r="CA185" s="112">
        <v>63422.311800000003</v>
      </c>
      <c r="CB185" s="112">
        <v>63422.311800000003</v>
      </c>
      <c r="CC185" s="112">
        <v>63422.311800000003</v>
      </c>
      <c r="CD185" s="112">
        <v>63422.311800000003</v>
      </c>
    </row>
    <row r="186" spans="1:82" outlineLevel="1" x14ac:dyDescent="0.2">
      <c r="A186" s="3"/>
      <c r="B186" s="10">
        <v>172</v>
      </c>
      <c r="C186" s="8"/>
      <c r="D186" s="8"/>
      <c r="E186" s="51" t="s">
        <v>128</v>
      </c>
      <c r="F186" s="105"/>
      <c r="G186" s="105">
        <f t="shared" si="60"/>
        <v>345129.01459999999</v>
      </c>
      <c r="H186" s="49">
        <f t="shared" si="61"/>
        <v>345129.01459999999</v>
      </c>
      <c r="I186" s="49">
        <f t="shared" si="61"/>
        <v>345129.01459999999</v>
      </c>
      <c r="J186" s="49">
        <f t="shared" si="61"/>
        <v>345129.01459999999</v>
      </c>
      <c r="K186" s="49">
        <f t="shared" si="62"/>
        <v>345129.01459999999</v>
      </c>
      <c r="L186" s="49">
        <f t="shared" si="63"/>
        <v>345129.01459999999</v>
      </c>
      <c r="M186" s="49">
        <f t="shared" si="64"/>
        <v>345129.01459999999</v>
      </c>
      <c r="N186" s="49">
        <f t="shared" si="65"/>
        <v>345129.01459999999</v>
      </c>
      <c r="O186" s="180"/>
      <c r="P186" s="111">
        <v>184</v>
      </c>
      <c r="Q186" s="111">
        <v>0</v>
      </c>
      <c r="R186" s="163">
        <v>345129.01459999999</v>
      </c>
      <c r="S186" s="163">
        <v>345129.01459999999</v>
      </c>
      <c r="T186" s="163">
        <v>345129.01459999999</v>
      </c>
      <c r="U186" s="163">
        <v>345129.01459999999</v>
      </c>
      <c r="V186" s="163">
        <v>345129.01459999999</v>
      </c>
      <c r="W186" s="163">
        <v>345129.01459999999</v>
      </c>
      <c r="X186" s="163">
        <v>345129.01459999999</v>
      </c>
      <c r="Y186" s="207">
        <v>345129.01459999999</v>
      </c>
      <c r="Z186" s="163">
        <v>345129.01459999999</v>
      </c>
      <c r="AA186" s="163">
        <v>345129.01459999999</v>
      </c>
      <c r="AB186" s="163">
        <v>345129.01459999999</v>
      </c>
      <c r="AC186" s="163">
        <v>345129.01459999999</v>
      </c>
      <c r="AD186" s="163">
        <v>345129.01459999999</v>
      </c>
      <c r="AE186" s="163">
        <v>345129.01459999999</v>
      </c>
      <c r="AF186" s="163">
        <v>345129.01459999999</v>
      </c>
      <c r="AG186" s="163">
        <v>345129.01459999999</v>
      </c>
      <c r="AH186" s="163">
        <v>345129.01459999999</v>
      </c>
      <c r="AI186" s="163">
        <v>345129.01459999999</v>
      </c>
      <c r="AJ186" s="163">
        <v>345129.01459999999</v>
      </c>
      <c r="AK186" s="163">
        <v>345129.01459999999</v>
      </c>
      <c r="AL186" s="163">
        <v>345129.01459999999</v>
      </c>
      <c r="AM186" s="112">
        <v>345129.01459999999</v>
      </c>
      <c r="AN186" s="112">
        <v>345129.01459999999</v>
      </c>
      <c r="AO186" s="112">
        <v>345129.01459999999</v>
      </c>
      <c r="AP186" s="112">
        <v>345129.01459999999</v>
      </c>
      <c r="AQ186" s="112">
        <v>345129.01459999999</v>
      </c>
      <c r="AR186" s="112">
        <v>345129.01459999999</v>
      </c>
      <c r="AS186" s="112">
        <v>345129.01459999999</v>
      </c>
      <c r="AT186" s="112">
        <v>345129.01459999999</v>
      </c>
      <c r="AU186" s="112">
        <v>345129.01459999999</v>
      </c>
      <c r="AV186" s="112">
        <v>345129.01459999999</v>
      </c>
      <c r="AW186" s="112">
        <v>345129.01459999999</v>
      </c>
      <c r="AX186" s="112">
        <v>345129.01459999999</v>
      </c>
      <c r="AY186" s="112">
        <v>345129.01459999999</v>
      </c>
      <c r="AZ186" s="112">
        <v>345129.01459999999</v>
      </c>
      <c r="BA186" s="112">
        <v>345129.01459999999</v>
      </c>
      <c r="BB186" s="112">
        <v>345129.01459999999</v>
      </c>
      <c r="BC186" s="112">
        <v>345129.01459999999</v>
      </c>
      <c r="BD186" s="112">
        <v>345129.01459999999</v>
      </c>
      <c r="BE186" s="112">
        <v>345129.01459999999</v>
      </c>
      <c r="BF186" s="112">
        <v>345129.01459999999</v>
      </c>
      <c r="BG186" s="112">
        <v>345129.01459999999</v>
      </c>
      <c r="BH186" s="112">
        <v>345129.01459999999</v>
      </c>
      <c r="BI186" s="112">
        <v>345129.01459999999</v>
      </c>
      <c r="BJ186" s="112">
        <v>345129.01459999999</v>
      </c>
      <c r="BK186" s="112">
        <v>345129.01459999999</v>
      </c>
      <c r="BL186" s="112">
        <v>345129.01459999999</v>
      </c>
      <c r="BM186" s="112">
        <v>345129.01459999999</v>
      </c>
      <c r="BN186" s="112">
        <v>345129.01459999999</v>
      </c>
      <c r="BO186" s="112">
        <v>345129.01459999999</v>
      </c>
      <c r="BP186" s="112">
        <v>345129.01459999999</v>
      </c>
      <c r="BQ186" s="112">
        <v>345129.01459999999</v>
      </c>
      <c r="BR186" s="112">
        <v>345129.01459999999</v>
      </c>
      <c r="BS186" s="112">
        <v>345129.01459999999</v>
      </c>
      <c r="BT186" s="112">
        <v>345129.01459999999</v>
      </c>
      <c r="BU186" s="112">
        <v>345129.01459999999</v>
      </c>
      <c r="BV186" s="112">
        <v>345129.01459999999</v>
      </c>
      <c r="BW186" s="112">
        <v>345129.01459999999</v>
      </c>
      <c r="BX186" s="112">
        <v>345129.01459999999</v>
      </c>
      <c r="BY186" s="213">
        <v>345129.01459999999</v>
      </c>
      <c r="BZ186" s="112">
        <v>345129.01459999999</v>
      </c>
      <c r="CA186" s="112">
        <v>345129.01459999999</v>
      </c>
      <c r="CB186" s="112">
        <v>345129.01459999999</v>
      </c>
      <c r="CC186" s="112">
        <v>345129.01459999999</v>
      </c>
      <c r="CD186" s="112">
        <v>345129.01459999999</v>
      </c>
    </row>
    <row r="187" spans="1:82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60"/>
        <v>1630327994.0632999</v>
      </c>
      <c r="H187" s="52">
        <f t="shared" si="61"/>
        <v>1630327994.0632999</v>
      </c>
      <c r="I187" s="52">
        <f t="shared" si="61"/>
        <v>1630327994.0632999</v>
      </c>
      <c r="J187" s="52">
        <f t="shared" si="61"/>
        <v>1630327994.0632999</v>
      </c>
      <c r="K187" s="52">
        <f t="shared" si="62"/>
        <v>1630327994.0632999</v>
      </c>
      <c r="L187" s="52">
        <f t="shared" si="63"/>
        <v>1630327994.0632999</v>
      </c>
      <c r="M187" s="52">
        <f t="shared" si="64"/>
        <v>1630327994.0632999</v>
      </c>
      <c r="N187" s="52">
        <f t="shared" si="65"/>
        <v>1630327994.0632999</v>
      </c>
      <c r="O187" s="174"/>
      <c r="P187" s="111">
        <v>185</v>
      </c>
      <c r="Q187" s="111">
        <v>0</v>
      </c>
      <c r="R187" s="163">
        <v>1630327994.0632999</v>
      </c>
      <c r="S187" s="163">
        <v>1630327994.0632999</v>
      </c>
      <c r="T187" s="163">
        <v>1630327994.0632999</v>
      </c>
      <c r="U187" s="163">
        <v>1630327994.0632999</v>
      </c>
      <c r="V187" s="163">
        <v>1630327994.0632999</v>
      </c>
      <c r="W187" s="163">
        <v>1630327994.0632999</v>
      </c>
      <c r="X187" s="163">
        <v>1630327994.0632999</v>
      </c>
      <c r="Y187" s="207">
        <v>1630327994.0632999</v>
      </c>
      <c r="Z187" s="163">
        <v>1630327994.0632999</v>
      </c>
      <c r="AA187" s="163">
        <v>1630327994.0632999</v>
      </c>
      <c r="AB187" s="163">
        <v>1630327994.0632999</v>
      </c>
      <c r="AC187" s="163">
        <v>1630327994.0632999</v>
      </c>
      <c r="AD187" s="163">
        <v>1630327994.0632999</v>
      </c>
      <c r="AE187" s="163">
        <v>1630327994.0632999</v>
      </c>
      <c r="AF187" s="163">
        <v>1630327994.0632999</v>
      </c>
      <c r="AG187" s="163">
        <v>1630327994.0632999</v>
      </c>
      <c r="AH187" s="163">
        <v>1630327994.0632999</v>
      </c>
      <c r="AI187" s="163">
        <v>1630327994.0632999</v>
      </c>
      <c r="AJ187" s="163">
        <v>1630327994.0632999</v>
      </c>
      <c r="AK187" s="163">
        <v>1630327994.0632999</v>
      </c>
      <c r="AL187" s="163">
        <v>1630327994.0632999</v>
      </c>
      <c r="AM187" s="112">
        <v>1630327994.0632999</v>
      </c>
      <c r="AN187" s="112">
        <v>1630327994.0632999</v>
      </c>
      <c r="AO187" s="112">
        <v>1630327994.0632999</v>
      </c>
      <c r="AP187" s="112">
        <v>1630327994.0632999</v>
      </c>
      <c r="AQ187" s="112">
        <v>1630327994.0632999</v>
      </c>
      <c r="AR187" s="112">
        <v>1630327994.0632999</v>
      </c>
      <c r="AS187" s="112">
        <v>1630327994.0632999</v>
      </c>
      <c r="AT187" s="112">
        <v>1630327994.0632999</v>
      </c>
      <c r="AU187" s="112">
        <v>1630327994.0632999</v>
      </c>
      <c r="AV187" s="112">
        <v>1630327994.0632999</v>
      </c>
      <c r="AW187" s="112">
        <v>1630327994.0632999</v>
      </c>
      <c r="AX187" s="112">
        <v>1630327994.0632999</v>
      </c>
      <c r="AY187" s="112">
        <v>1630327994.0632999</v>
      </c>
      <c r="AZ187" s="112">
        <v>1630327994.0632999</v>
      </c>
      <c r="BA187" s="112">
        <v>1630327994.0632999</v>
      </c>
      <c r="BB187" s="112">
        <v>1630327994.0632999</v>
      </c>
      <c r="BC187" s="112">
        <v>1630327994.0632999</v>
      </c>
      <c r="BD187" s="112">
        <v>1630327994.0632999</v>
      </c>
      <c r="BE187" s="112">
        <v>1630327994.0632999</v>
      </c>
      <c r="BF187" s="112">
        <v>1630327994.0632999</v>
      </c>
      <c r="BG187" s="112">
        <v>1630327994.0632999</v>
      </c>
      <c r="BH187" s="112">
        <v>1630327994.0632999</v>
      </c>
      <c r="BI187" s="112">
        <v>1630327994.0632999</v>
      </c>
      <c r="BJ187" s="112">
        <v>1630327994.0632999</v>
      </c>
      <c r="BK187" s="112">
        <v>1630327994.0632999</v>
      </c>
      <c r="BL187" s="112">
        <v>1630327994.0632999</v>
      </c>
      <c r="BM187" s="112">
        <v>1630327994.0632999</v>
      </c>
      <c r="BN187" s="112">
        <v>1630327994.0632999</v>
      </c>
      <c r="BO187" s="112">
        <v>1630327994.0632999</v>
      </c>
      <c r="BP187" s="112">
        <v>1630327994.0632999</v>
      </c>
      <c r="BQ187" s="112">
        <v>1630327994.0632999</v>
      </c>
      <c r="BR187" s="112">
        <v>1630327994.0632999</v>
      </c>
      <c r="BS187" s="112">
        <v>1630327994.0632999</v>
      </c>
      <c r="BT187" s="112">
        <v>1630327994.0632999</v>
      </c>
      <c r="BU187" s="112">
        <v>1630327994.0632999</v>
      </c>
      <c r="BV187" s="112">
        <v>1630327994.0632999</v>
      </c>
      <c r="BW187" s="112">
        <v>1630327994.0632999</v>
      </c>
      <c r="BX187" s="112">
        <v>1630327994.0632999</v>
      </c>
      <c r="BY187" s="213">
        <v>1630327994.0632999</v>
      </c>
      <c r="BZ187" s="112">
        <v>1630327994.0632999</v>
      </c>
      <c r="CA187" s="112">
        <v>1630327994.0632999</v>
      </c>
      <c r="CB187" s="112">
        <v>1630327994.0632999</v>
      </c>
      <c r="CC187" s="112">
        <v>1630327994.0632999</v>
      </c>
      <c r="CD187" s="112">
        <v>1630327994.0632999</v>
      </c>
    </row>
    <row r="188" spans="1:82" outlineLevel="1" x14ac:dyDescent="0.2">
      <c r="A188" s="3"/>
      <c r="B188" s="10">
        <v>174</v>
      </c>
      <c r="C188" s="50"/>
      <c r="D188" s="50"/>
      <c r="E188" s="46" t="s">
        <v>130</v>
      </c>
      <c r="F188" s="105"/>
      <c r="G188" s="105">
        <f t="shared" si="60"/>
        <v>1</v>
      </c>
      <c r="H188" s="49">
        <f t="shared" si="61"/>
        <v>1</v>
      </c>
      <c r="I188" s="49">
        <f t="shared" si="61"/>
        <v>1</v>
      </c>
      <c r="J188" s="49">
        <f t="shared" si="61"/>
        <v>1</v>
      </c>
      <c r="K188" s="49">
        <f t="shared" si="62"/>
        <v>1</v>
      </c>
      <c r="L188" s="49">
        <f t="shared" si="63"/>
        <v>1</v>
      </c>
      <c r="M188" s="49">
        <f t="shared" si="64"/>
        <v>1</v>
      </c>
      <c r="N188" s="49">
        <f t="shared" si="65"/>
        <v>1</v>
      </c>
      <c r="O188" s="180"/>
      <c r="P188" s="111">
        <v>186</v>
      </c>
      <c r="Q188" s="111">
        <v>0</v>
      </c>
      <c r="R188" s="163">
        <v>1</v>
      </c>
      <c r="S188" s="163">
        <v>1</v>
      </c>
      <c r="T188" s="163">
        <v>1</v>
      </c>
      <c r="U188" s="163">
        <v>1</v>
      </c>
      <c r="V188" s="163">
        <v>1</v>
      </c>
      <c r="W188" s="163">
        <v>1</v>
      </c>
      <c r="X188" s="163">
        <v>1</v>
      </c>
      <c r="Y188" s="207">
        <v>1</v>
      </c>
      <c r="Z188" s="163">
        <v>1</v>
      </c>
      <c r="AA188" s="163">
        <v>1</v>
      </c>
      <c r="AB188" s="163">
        <v>1</v>
      </c>
      <c r="AC188" s="163">
        <v>1</v>
      </c>
      <c r="AD188" s="163">
        <v>1</v>
      </c>
      <c r="AE188" s="163">
        <v>1</v>
      </c>
      <c r="AF188" s="163">
        <v>1</v>
      </c>
      <c r="AG188" s="163">
        <v>1</v>
      </c>
      <c r="AH188" s="163">
        <v>1</v>
      </c>
      <c r="AI188" s="163">
        <v>1</v>
      </c>
      <c r="AJ188" s="163">
        <v>1</v>
      </c>
      <c r="AK188" s="163">
        <v>1</v>
      </c>
      <c r="AL188" s="163">
        <v>1</v>
      </c>
      <c r="AM188" s="112">
        <v>1</v>
      </c>
      <c r="AN188" s="112">
        <v>1</v>
      </c>
      <c r="AO188" s="112">
        <v>1</v>
      </c>
      <c r="AP188" s="112">
        <v>1</v>
      </c>
      <c r="AQ188" s="112">
        <v>1</v>
      </c>
      <c r="AR188" s="112">
        <v>1</v>
      </c>
      <c r="AS188" s="112">
        <v>1</v>
      </c>
      <c r="AT188" s="112">
        <v>1</v>
      </c>
      <c r="AU188" s="112">
        <v>1</v>
      </c>
      <c r="AV188" s="112">
        <v>1</v>
      </c>
      <c r="AW188" s="112">
        <v>1</v>
      </c>
      <c r="AX188" s="112">
        <v>1</v>
      </c>
      <c r="AY188" s="112">
        <v>1</v>
      </c>
      <c r="AZ188" s="112">
        <v>1</v>
      </c>
      <c r="BA188" s="112">
        <v>1</v>
      </c>
      <c r="BB188" s="112">
        <v>1</v>
      </c>
      <c r="BC188" s="112">
        <v>1</v>
      </c>
      <c r="BD188" s="112">
        <v>1</v>
      </c>
      <c r="BE188" s="112">
        <v>1</v>
      </c>
      <c r="BF188" s="112">
        <v>1</v>
      </c>
      <c r="BG188" s="112">
        <v>1</v>
      </c>
      <c r="BH188" s="112">
        <v>1</v>
      </c>
      <c r="BI188" s="112">
        <v>1</v>
      </c>
      <c r="BJ188" s="112">
        <v>1</v>
      </c>
      <c r="BK188" s="112">
        <v>1</v>
      </c>
      <c r="BL188" s="112">
        <v>1</v>
      </c>
      <c r="BM188" s="112">
        <v>1</v>
      </c>
      <c r="BN188" s="112">
        <v>1</v>
      </c>
      <c r="BO188" s="112">
        <v>1</v>
      </c>
      <c r="BP188" s="112">
        <v>1</v>
      </c>
      <c r="BQ188" s="112">
        <v>1</v>
      </c>
      <c r="BR188" s="112">
        <v>1</v>
      </c>
      <c r="BS188" s="112">
        <v>1</v>
      </c>
      <c r="BT188" s="112">
        <v>1</v>
      </c>
      <c r="BU188" s="112">
        <v>1</v>
      </c>
      <c r="BV188" s="112">
        <v>1</v>
      </c>
      <c r="BW188" s="112">
        <v>1</v>
      </c>
      <c r="BX188" s="112">
        <v>1</v>
      </c>
      <c r="BY188" s="213">
        <v>1</v>
      </c>
      <c r="BZ188" s="112">
        <v>1</v>
      </c>
      <c r="CA188" s="112">
        <v>1</v>
      </c>
      <c r="CB188" s="112">
        <v>1</v>
      </c>
      <c r="CC188" s="112">
        <v>1</v>
      </c>
      <c r="CD188" s="112">
        <v>1</v>
      </c>
    </row>
    <row r="189" spans="1:82" outlineLevel="1" x14ac:dyDescent="0.2">
      <c r="A189" s="3"/>
      <c r="B189" s="10">
        <v>175</v>
      </c>
      <c r="C189" s="50"/>
      <c r="D189" s="50"/>
      <c r="E189" s="46" t="s">
        <v>131</v>
      </c>
      <c r="F189" s="105"/>
      <c r="G189" s="105">
        <f t="shared" si="60"/>
        <v>1</v>
      </c>
      <c r="H189" s="49">
        <f t="shared" si="61"/>
        <v>1</v>
      </c>
      <c r="I189" s="49">
        <f t="shared" si="61"/>
        <v>1</v>
      </c>
      <c r="J189" s="49">
        <f t="shared" si="61"/>
        <v>1</v>
      </c>
      <c r="K189" s="49">
        <f t="shared" si="62"/>
        <v>1</v>
      </c>
      <c r="L189" s="49">
        <f t="shared" si="63"/>
        <v>1</v>
      </c>
      <c r="M189" s="49">
        <f t="shared" si="64"/>
        <v>1</v>
      </c>
      <c r="N189" s="49">
        <f t="shared" si="65"/>
        <v>1</v>
      </c>
      <c r="O189" s="180"/>
      <c r="P189" s="111">
        <v>187</v>
      </c>
      <c r="Q189" s="111">
        <v>0</v>
      </c>
      <c r="R189" s="163">
        <v>1</v>
      </c>
      <c r="S189" s="163">
        <v>1</v>
      </c>
      <c r="T189" s="163">
        <v>1</v>
      </c>
      <c r="U189" s="163">
        <v>1</v>
      </c>
      <c r="V189" s="163">
        <v>1</v>
      </c>
      <c r="W189" s="163">
        <v>1</v>
      </c>
      <c r="X189" s="163">
        <v>1</v>
      </c>
      <c r="Y189" s="207">
        <v>1</v>
      </c>
      <c r="Z189" s="163">
        <v>1</v>
      </c>
      <c r="AA189" s="163">
        <v>1</v>
      </c>
      <c r="AB189" s="163">
        <v>1</v>
      </c>
      <c r="AC189" s="163">
        <v>1</v>
      </c>
      <c r="AD189" s="163">
        <v>1</v>
      </c>
      <c r="AE189" s="163">
        <v>1</v>
      </c>
      <c r="AF189" s="163">
        <v>1</v>
      </c>
      <c r="AG189" s="163">
        <v>1</v>
      </c>
      <c r="AH189" s="163">
        <v>1</v>
      </c>
      <c r="AI189" s="163">
        <v>1</v>
      </c>
      <c r="AJ189" s="163">
        <v>1</v>
      </c>
      <c r="AK189" s="163">
        <v>1</v>
      </c>
      <c r="AL189" s="163">
        <v>1</v>
      </c>
      <c r="AM189" s="112">
        <v>1</v>
      </c>
      <c r="AN189" s="112">
        <v>1</v>
      </c>
      <c r="AO189" s="112">
        <v>1</v>
      </c>
      <c r="AP189" s="112">
        <v>1</v>
      </c>
      <c r="AQ189" s="112">
        <v>1</v>
      </c>
      <c r="AR189" s="112">
        <v>1</v>
      </c>
      <c r="AS189" s="112">
        <v>1</v>
      </c>
      <c r="AT189" s="112">
        <v>1</v>
      </c>
      <c r="AU189" s="112">
        <v>1</v>
      </c>
      <c r="AV189" s="112">
        <v>1</v>
      </c>
      <c r="AW189" s="112">
        <v>1</v>
      </c>
      <c r="AX189" s="112">
        <v>1</v>
      </c>
      <c r="AY189" s="112">
        <v>1</v>
      </c>
      <c r="AZ189" s="112">
        <v>1</v>
      </c>
      <c r="BA189" s="112">
        <v>1</v>
      </c>
      <c r="BB189" s="112">
        <v>1</v>
      </c>
      <c r="BC189" s="112">
        <v>1</v>
      </c>
      <c r="BD189" s="112">
        <v>1</v>
      </c>
      <c r="BE189" s="112">
        <v>1</v>
      </c>
      <c r="BF189" s="112">
        <v>1</v>
      </c>
      <c r="BG189" s="112">
        <v>1</v>
      </c>
      <c r="BH189" s="112">
        <v>1</v>
      </c>
      <c r="BI189" s="112">
        <v>1</v>
      </c>
      <c r="BJ189" s="112">
        <v>1</v>
      </c>
      <c r="BK189" s="112">
        <v>1</v>
      </c>
      <c r="BL189" s="112">
        <v>1</v>
      </c>
      <c r="BM189" s="112">
        <v>1</v>
      </c>
      <c r="BN189" s="112">
        <v>1</v>
      </c>
      <c r="BO189" s="112">
        <v>1</v>
      </c>
      <c r="BP189" s="112">
        <v>1</v>
      </c>
      <c r="BQ189" s="112">
        <v>1</v>
      </c>
      <c r="BR189" s="112">
        <v>1</v>
      </c>
      <c r="BS189" s="112">
        <v>1</v>
      </c>
      <c r="BT189" s="112">
        <v>1</v>
      </c>
      <c r="BU189" s="112">
        <v>1</v>
      </c>
      <c r="BV189" s="112">
        <v>1</v>
      </c>
      <c r="BW189" s="112">
        <v>1</v>
      </c>
      <c r="BX189" s="112">
        <v>1</v>
      </c>
      <c r="BY189" s="213">
        <v>1</v>
      </c>
      <c r="BZ189" s="112">
        <v>1</v>
      </c>
      <c r="CA189" s="112">
        <v>1</v>
      </c>
      <c r="CB189" s="112">
        <v>1</v>
      </c>
      <c r="CC189" s="112">
        <v>1</v>
      </c>
      <c r="CD189" s="112">
        <v>1</v>
      </c>
    </row>
    <row r="190" spans="1:82" outlineLevel="1" x14ac:dyDescent="0.2">
      <c r="A190" s="3"/>
      <c r="B190" s="10">
        <v>176</v>
      </c>
      <c r="C190" s="50"/>
      <c r="D190" s="50"/>
      <c r="E190" s="46" t="s">
        <v>132</v>
      </c>
      <c r="F190" s="105"/>
      <c r="G190" s="105">
        <f t="shared" si="60"/>
        <v>1</v>
      </c>
      <c r="H190" s="49">
        <f t="shared" si="61"/>
        <v>1</v>
      </c>
      <c r="I190" s="49">
        <f t="shared" si="61"/>
        <v>1</v>
      </c>
      <c r="J190" s="49">
        <f t="shared" si="61"/>
        <v>1</v>
      </c>
      <c r="K190" s="49">
        <f t="shared" si="62"/>
        <v>1</v>
      </c>
      <c r="L190" s="49">
        <f t="shared" si="63"/>
        <v>1</v>
      </c>
      <c r="M190" s="49">
        <f t="shared" si="64"/>
        <v>1</v>
      </c>
      <c r="N190" s="49">
        <f t="shared" si="65"/>
        <v>1</v>
      </c>
      <c r="O190" s="180"/>
      <c r="P190" s="111">
        <v>188</v>
      </c>
      <c r="Q190" s="111">
        <v>0</v>
      </c>
      <c r="R190" s="163">
        <v>1</v>
      </c>
      <c r="S190" s="163">
        <v>1</v>
      </c>
      <c r="T190" s="163">
        <v>1</v>
      </c>
      <c r="U190" s="163">
        <v>1</v>
      </c>
      <c r="V190" s="163">
        <v>1</v>
      </c>
      <c r="W190" s="163">
        <v>1</v>
      </c>
      <c r="X190" s="163">
        <v>1</v>
      </c>
      <c r="Y190" s="207">
        <v>1</v>
      </c>
      <c r="Z190" s="163">
        <v>1</v>
      </c>
      <c r="AA190" s="163">
        <v>1</v>
      </c>
      <c r="AB190" s="163">
        <v>1</v>
      </c>
      <c r="AC190" s="163">
        <v>1</v>
      </c>
      <c r="AD190" s="163">
        <v>1</v>
      </c>
      <c r="AE190" s="163">
        <v>1</v>
      </c>
      <c r="AF190" s="163">
        <v>1</v>
      </c>
      <c r="AG190" s="163">
        <v>1</v>
      </c>
      <c r="AH190" s="163">
        <v>1</v>
      </c>
      <c r="AI190" s="163">
        <v>1</v>
      </c>
      <c r="AJ190" s="163">
        <v>1</v>
      </c>
      <c r="AK190" s="163">
        <v>1</v>
      </c>
      <c r="AL190" s="163">
        <v>1</v>
      </c>
      <c r="AM190" s="112">
        <v>1</v>
      </c>
      <c r="AN190" s="112">
        <v>1</v>
      </c>
      <c r="AO190" s="112">
        <v>1</v>
      </c>
      <c r="AP190" s="112">
        <v>1</v>
      </c>
      <c r="AQ190" s="112">
        <v>1</v>
      </c>
      <c r="AR190" s="112">
        <v>1</v>
      </c>
      <c r="AS190" s="112">
        <v>1</v>
      </c>
      <c r="AT190" s="112">
        <v>1</v>
      </c>
      <c r="AU190" s="112">
        <v>1</v>
      </c>
      <c r="AV190" s="112">
        <v>1</v>
      </c>
      <c r="AW190" s="112">
        <v>1</v>
      </c>
      <c r="AX190" s="112">
        <v>1</v>
      </c>
      <c r="AY190" s="112">
        <v>1</v>
      </c>
      <c r="AZ190" s="112">
        <v>1</v>
      </c>
      <c r="BA190" s="112">
        <v>1</v>
      </c>
      <c r="BB190" s="112">
        <v>1</v>
      </c>
      <c r="BC190" s="112">
        <v>1</v>
      </c>
      <c r="BD190" s="112">
        <v>1</v>
      </c>
      <c r="BE190" s="112">
        <v>1</v>
      </c>
      <c r="BF190" s="112">
        <v>1</v>
      </c>
      <c r="BG190" s="112">
        <v>1</v>
      </c>
      <c r="BH190" s="112">
        <v>1</v>
      </c>
      <c r="BI190" s="112">
        <v>1</v>
      </c>
      <c r="BJ190" s="112">
        <v>1</v>
      </c>
      <c r="BK190" s="112">
        <v>1</v>
      </c>
      <c r="BL190" s="112">
        <v>1</v>
      </c>
      <c r="BM190" s="112">
        <v>1</v>
      </c>
      <c r="BN190" s="112">
        <v>1</v>
      </c>
      <c r="BO190" s="112">
        <v>1</v>
      </c>
      <c r="BP190" s="112">
        <v>1</v>
      </c>
      <c r="BQ190" s="112">
        <v>1</v>
      </c>
      <c r="BR190" s="112">
        <v>1</v>
      </c>
      <c r="BS190" s="112">
        <v>1</v>
      </c>
      <c r="BT190" s="112">
        <v>1</v>
      </c>
      <c r="BU190" s="112">
        <v>1</v>
      </c>
      <c r="BV190" s="112">
        <v>1</v>
      </c>
      <c r="BW190" s="112">
        <v>1</v>
      </c>
      <c r="BX190" s="112">
        <v>1</v>
      </c>
      <c r="BY190" s="213">
        <v>1</v>
      </c>
      <c r="BZ190" s="112">
        <v>1</v>
      </c>
      <c r="CA190" s="112">
        <v>1</v>
      </c>
      <c r="CB190" s="112">
        <v>1</v>
      </c>
      <c r="CC190" s="112">
        <v>1</v>
      </c>
      <c r="CD190" s="112">
        <v>1</v>
      </c>
    </row>
    <row r="191" spans="1:82" outlineLevel="1" x14ac:dyDescent="0.2">
      <c r="A191" s="3"/>
      <c r="B191" s="10">
        <v>177</v>
      </c>
      <c r="C191" s="50"/>
      <c r="D191" s="50"/>
      <c r="E191" s="46" t="s">
        <v>133</v>
      </c>
      <c r="F191" s="105"/>
      <c r="G191" s="105">
        <f t="shared" si="60"/>
        <v>1</v>
      </c>
      <c r="H191" s="49">
        <f t="shared" si="61"/>
        <v>1</v>
      </c>
      <c r="I191" s="49">
        <f t="shared" si="61"/>
        <v>1</v>
      </c>
      <c r="J191" s="49">
        <f t="shared" si="61"/>
        <v>1</v>
      </c>
      <c r="K191" s="49">
        <f t="shared" si="62"/>
        <v>1</v>
      </c>
      <c r="L191" s="49">
        <f t="shared" si="63"/>
        <v>1</v>
      </c>
      <c r="M191" s="49">
        <f t="shared" si="64"/>
        <v>1</v>
      </c>
      <c r="N191" s="49">
        <f t="shared" si="65"/>
        <v>1</v>
      </c>
      <c r="O191" s="180"/>
      <c r="P191" s="111">
        <v>189</v>
      </c>
      <c r="Q191" s="111">
        <v>0</v>
      </c>
      <c r="R191" s="163">
        <v>1</v>
      </c>
      <c r="S191" s="163">
        <v>1</v>
      </c>
      <c r="T191" s="163">
        <v>1</v>
      </c>
      <c r="U191" s="163">
        <v>1</v>
      </c>
      <c r="V191" s="163">
        <v>1</v>
      </c>
      <c r="W191" s="163">
        <v>1</v>
      </c>
      <c r="X191" s="163">
        <v>1</v>
      </c>
      <c r="Y191" s="207">
        <v>1</v>
      </c>
      <c r="Z191" s="163">
        <v>1</v>
      </c>
      <c r="AA191" s="163">
        <v>1</v>
      </c>
      <c r="AB191" s="163">
        <v>1</v>
      </c>
      <c r="AC191" s="163">
        <v>1</v>
      </c>
      <c r="AD191" s="163">
        <v>1</v>
      </c>
      <c r="AE191" s="163">
        <v>1</v>
      </c>
      <c r="AF191" s="163">
        <v>1</v>
      </c>
      <c r="AG191" s="163">
        <v>1</v>
      </c>
      <c r="AH191" s="163">
        <v>1</v>
      </c>
      <c r="AI191" s="163">
        <v>1</v>
      </c>
      <c r="AJ191" s="163">
        <v>1</v>
      </c>
      <c r="AK191" s="163">
        <v>1</v>
      </c>
      <c r="AL191" s="163">
        <v>1</v>
      </c>
      <c r="AM191" s="112">
        <v>1</v>
      </c>
      <c r="AN191" s="112">
        <v>1</v>
      </c>
      <c r="AO191" s="112">
        <v>1</v>
      </c>
      <c r="AP191" s="112">
        <v>1</v>
      </c>
      <c r="AQ191" s="112">
        <v>1</v>
      </c>
      <c r="AR191" s="112">
        <v>1</v>
      </c>
      <c r="AS191" s="112">
        <v>1</v>
      </c>
      <c r="AT191" s="112">
        <v>1</v>
      </c>
      <c r="AU191" s="112">
        <v>1</v>
      </c>
      <c r="AV191" s="112">
        <v>1</v>
      </c>
      <c r="AW191" s="112">
        <v>1</v>
      </c>
      <c r="AX191" s="112">
        <v>1</v>
      </c>
      <c r="AY191" s="112">
        <v>1</v>
      </c>
      <c r="AZ191" s="112">
        <v>1</v>
      </c>
      <c r="BA191" s="112">
        <v>1</v>
      </c>
      <c r="BB191" s="112">
        <v>1</v>
      </c>
      <c r="BC191" s="112">
        <v>1</v>
      </c>
      <c r="BD191" s="112">
        <v>1</v>
      </c>
      <c r="BE191" s="112">
        <v>1</v>
      </c>
      <c r="BF191" s="112">
        <v>1</v>
      </c>
      <c r="BG191" s="112">
        <v>1</v>
      </c>
      <c r="BH191" s="112">
        <v>1</v>
      </c>
      <c r="BI191" s="112">
        <v>1</v>
      </c>
      <c r="BJ191" s="112">
        <v>1</v>
      </c>
      <c r="BK191" s="112">
        <v>1</v>
      </c>
      <c r="BL191" s="112">
        <v>1</v>
      </c>
      <c r="BM191" s="112">
        <v>1</v>
      </c>
      <c r="BN191" s="112">
        <v>1</v>
      </c>
      <c r="BO191" s="112">
        <v>1</v>
      </c>
      <c r="BP191" s="112">
        <v>1</v>
      </c>
      <c r="BQ191" s="112">
        <v>1</v>
      </c>
      <c r="BR191" s="112">
        <v>1</v>
      </c>
      <c r="BS191" s="112">
        <v>1</v>
      </c>
      <c r="BT191" s="112">
        <v>1</v>
      </c>
      <c r="BU191" s="112">
        <v>1</v>
      </c>
      <c r="BV191" s="112">
        <v>1</v>
      </c>
      <c r="BW191" s="112">
        <v>1</v>
      </c>
      <c r="BX191" s="112">
        <v>1</v>
      </c>
      <c r="BY191" s="213">
        <v>1</v>
      </c>
      <c r="BZ191" s="112">
        <v>1</v>
      </c>
      <c r="CA191" s="112">
        <v>1</v>
      </c>
      <c r="CB191" s="112">
        <v>1</v>
      </c>
      <c r="CC191" s="112">
        <v>1</v>
      </c>
      <c r="CD191" s="112">
        <v>1</v>
      </c>
    </row>
    <row r="192" spans="1:82" outlineLevel="1" x14ac:dyDescent="0.2">
      <c r="A192" s="3"/>
      <c r="B192" s="10">
        <v>178</v>
      </c>
      <c r="C192" s="50"/>
      <c r="D192" s="50"/>
      <c r="E192" s="46" t="s">
        <v>134</v>
      </c>
      <c r="F192" s="105"/>
      <c r="G192" s="105">
        <f t="shared" si="60"/>
        <v>1</v>
      </c>
      <c r="H192" s="49">
        <f t="shared" si="61"/>
        <v>1</v>
      </c>
      <c r="I192" s="49">
        <f t="shared" si="61"/>
        <v>1</v>
      </c>
      <c r="J192" s="49">
        <f t="shared" si="61"/>
        <v>1</v>
      </c>
      <c r="K192" s="49">
        <f t="shared" si="62"/>
        <v>1</v>
      </c>
      <c r="L192" s="49">
        <f t="shared" si="63"/>
        <v>1</v>
      </c>
      <c r="M192" s="49">
        <f t="shared" si="64"/>
        <v>1</v>
      </c>
      <c r="N192" s="49">
        <f t="shared" si="65"/>
        <v>1</v>
      </c>
      <c r="O192" s="180"/>
      <c r="P192" s="111">
        <v>190</v>
      </c>
      <c r="Q192" s="111">
        <v>0</v>
      </c>
      <c r="R192" s="163">
        <v>1</v>
      </c>
      <c r="S192" s="163">
        <v>1</v>
      </c>
      <c r="T192" s="163">
        <v>1</v>
      </c>
      <c r="U192" s="163">
        <v>1</v>
      </c>
      <c r="V192" s="163">
        <v>1</v>
      </c>
      <c r="W192" s="163">
        <v>1</v>
      </c>
      <c r="X192" s="163">
        <v>1</v>
      </c>
      <c r="Y192" s="207">
        <v>1</v>
      </c>
      <c r="Z192" s="163">
        <v>1</v>
      </c>
      <c r="AA192" s="163">
        <v>1</v>
      </c>
      <c r="AB192" s="163">
        <v>1</v>
      </c>
      <c r="AC192" s="163">
        <v>1</v>
      </c>
      <c r="AD192" s="163">
        <v>1</v>
      </c>
      <c r="AE192" s="163">
        <v>1</v>
      </c>
      <c r="AF192" s="163">
        <v>1</v>
      </c>
      <c r="AG192" s="163">
        <v>1</v>
      </c>
      <c r="AH192" s="163">
        <v>1</v>
      </c>
      <c r="AI192" s="163">
        <v>1</v>
      </c>
      <c r="AJ192" s="163">
        <v>1</v>
      </c>
      <c r="AK192" s="163">
        <v>1</v>
      </c>
      <c r="AL192" s="163">
        <v>1</v>
      </c>
      <c r="AM192" s="112">
        <v>1</v>
      </c>
      <c r="AN192" s="112">
        <v>1</v>
      </c>
      <c r="AO192" s="112">
        <v>1</v>
      </c>
      <c r="AP192" s="112">
        <v>1</v>
      </c>
      <c r="AQ192" s="112">
        <v>1</v>
      </c>
      <c r="AR192" s="112">
        <v>1</v>
      </c>
      <c r="AS192" s="112">
        <v>1</v>
      </c>
      <c r="AT192" s="112">
        <v>1</v>
      </c>
      <c r="AU192" s="112">
        <v>1</v>
      </c>
      <c r="AV192" s="112">
        <v>1</v>
      </c>
      <c r="AW192" s="112">
        <v>1</v>
      </c>
      <c r="AX192" s="112">
        <v>1</v>
      </c>
      <c r="AY192" s="112">
        <v>1</v>
      </c>
      <c r="AZ192" s="112">
        <v>1</v>
      </c>
      <c r="BA192" s="112">
        <v>1</v>
      </c>
      <c r="BB192" s="112">
        <v>1</v>
      </c>
      <c r="BC192" s="112">
        <v>1</v>
      </c>
      <c r="BD192" s="112">
        <v>1</v>
      </c>
      <c r="BE192" s="112">
        <v>1</v>
      </c>
      <c r="BF192" s="112">
        <v>1</v>
      </c>
      <c r="BG192" s="112">
        <v>1</v>
      </c>
      <c r="BH192" s="112">
        <v>1</v>
      </c>
      <c r="BI192" s="112">
        <v>1</v>
      </c>
      <c r="BJ192" s="112">
        <v>1</v>
      </c>
      <c r="BK192" s="112">
        <v>1</v>
      </c>
      <c r="BL192" s="112">
        <v>1</v>
      </c>
      <c r="BM192" s="112">
        <v>1</v>
      </c>
      <c r="BN192" s="112">
        <v>1</v>
      </c>
      <c r="BO192" s="112">
        <v>1</v>
      </c>
      <c r="BP192" s="112">
        <v>1</v>
      </c>
      <c r="BQ192" s="112">
        <v>1</v>
      </c>
      <c r="BR192" s="112">
        <v>1</v>
      </c>
      <c r="BS192" s="112">
        <v>1</v>
      </c>
      <c r="BT192" s="112">
        <v>1</v>
      </c>
      <c r="BU192" s="112">
        <v>1</v>
      </c>
      <c r="BV192" s="112">
        <v>1</v>
      </c>
      <c r="BW192" s="112">
        <v>1</v>
      </c>
      <c r="BX192" s="112">
        <v>1</v>
      </c>
      <c r="BY192" s="213">
        <v>1</v>
      </c>
      <c r="BZ192" s="112">
        <v>1</v>
      </c>
      <c r="CA192" s="112">
        <v>1</v>
      </c>
      <c r="CB192" s="112">
        <v>1</v>
      </c>
      <c r="CC192" s="112">
        <v>1</v>
      </c>
      <c r="CD192" s="112">
        <v>1</v>
      </c>
    </row>
    <row r="193" spans="1:82" outlineLevel="1" x14ac:dyDescent="0.2">
      <c r="A193" s="3"/>
      <c r="B193" s="10">
        <v>179</v>
      </c>
      <c r="C193" s="50"/>
      <c r="D193" s="50"/>
      <c r="E193" s="46" t="s">
        <v>135</v>
      </c>
      <c r="F193" s="105"/>
      <c r="G193" s="105">
        <f t="shared" si="60"/>
        <v>1</v>
      </c>
      <c r="H193" s="49">
        <f t="shared" si="61"/>
        <v>1</v>
      </c>
      <c r="I193" s="49">
        <f t="shared" si="61"/>
        <v>1</v>
      </c>
      <c r="J193" s="49">
        <f t="shared" si="61"/>
        <v>1</v>
      </c>
      <c r="K193" s="49">
        <f t="shared" si="62"/>
        <v>1</v>
      </c>
      <c r="L193" s="49">
        <f t="shared" si="63"/>
        <v>1</v>
      </c>
      <c r="M193" s="49">
        <f t="shared" si="64"/>
        <v>1</v>
      </c>
      <c r="N193" s="49">
        <f t="shared" si="65"/>
        <v>1</v>
      </c>
      <c r="O193" s="180"/>
      <c r="P193" s="111">
        <v>191</v>
      </c>
      <c r="Q193" s="111">
        <v>0</v>
      </c>
      <c r="R193" s="163">
        <v>1</v>
      </c>
      <c r="S193" s="163">
        <v>1</v>
      </c>
      <c r="T193" s="163">
        <v>1</v>
      </c>
      <c r="U193" s="163">
        <v>1</v>
      </c>
      <c r="V193" s="163">
        <v>1</v>
      </c>
      <c r="W193" s="163">
        <v>1</v>
      </c>
      <c r="X193" s="163">
        <v>1</v>
      </c>
      <c r="Y193" s="207">
        <v>1</v>
      </c>
      <c r="Z193" s="163">
        <v>1</v>
      </c>
      <c r="AA193" s="163">
        <v>1</v>
      </c>
      <c r="AB193" s="163">
        <v>1</v>
      </c>
      <c r="AC193" s="163">
        <v>1</v>
      </c>
      <c r="AD193" s="163">
        <v>1</v>
      </c>
      <c r="AE193" s="163">
        <v>1</v>
      </c>
      <c r="AF193" s="163">
        <v>1</v>
      </c>
      <c r="AG193" s="163">
        <v>1</v>
      </c>
      <c r="AH193" s="163">
        <v>1</v>
      </c>
      <c r="AI193" s="163">
        <v>1</v>
      </c>
      <c r="AJ193" s="163">
        <v>1</v>
      </c>
      <c r="AK193" s="163">
        <v>1</v>
      </c>
      <c r="AL193" s="163">
        <v>1</v>
      </c>
      <c r="AM193" s="112">
        <v>1</v>
      </c>
      <c r="AN193" s="112">
        <v>1</v>
      </c>
      <c r="AO193" s="112">
        <v>1</v>
      </c>
      <c r="AP193" s="112">
        <v>1</v>
      </c>
      <c r="AQ193" s="112">
        <v>1</v>
      </c>
      <c r="AR193" s="112">
        <v>1</v>
      </c>
      <c r="AS193" s="112">
        <v>1</v>
      </c>
      <c r="AT193" s="112">
        <v>1</v>
      </c>
      <c r="AU193" s="112">
        <v>1</v>
      </c>
      <c r="AV193" s="112">
        <v>1</v>
      </c>
      <c r="AW193" s="112">
        <v>1</v>
      </c>
      <c r="AX193" s="112">
        <v>1</v>
      </c>
      <c r="AY193" s="112">
        <v>1</v>
      </c>
      <c r="AZ193" s="112">
        <v>1</v>
      </c>
      <c r="BA193" s="112">
        <v>1</v>
      </c>
      <c r="BB193" s="112">
        <v>1</v>
      </c>
      <c r="BC193" s="112">
        <v>1</v>
      </c>
      <c r="BD193" s="112">
        <v>1</v>
      </c>
      <c r="BE193" s="112">
        <v>1</v>
      </c>
      <c r="BF193" s="112">
        <v>1</v>
      </c>
      <c r="BG193" s="112">
        <v>1</v>
      </c>
      <c r="BH193" s="112">
        <v>1</v>
      </c>
      <c r="BI193" s="112">
        <v>1</v>
      </c>
      <c r="BJ193" s="112">
        <v>1</v>
      </c>
      <c r="BK193" s="112">
        <v>1</v>
      </c>
      <c r="BL193" s="112">
        <v>1</v>
      </c>
      <c r="BM193" s="112">
        <v>1</v>
      </c>
      <c r="BN193" s="112">
        <v>1</v>
      </c>
      <c r="BO193" s="112">
        <v>1</v>
      </c>
      <c r="BP193" s="112">
        <v>1</v>
      </c>
      <c r="BQ193" s="112">
        <v>1</v>
      </c>
      <c r="BR193" s="112">
        <v>1</v>
      </c>
      <c r="BS193" s="112">
        <v>1</v>
      </c>
      <c r="BT193" s="112">
        <v>1</v>
      </c>
      <c r="BU193" s="112">
        <v>1</v>
      </c>
      <c r="BV193" s="112">
        <v>1</v>
      </c>
      <c r="BW193" s="112">
        <v>1</v>
      </c>
      <c r="BX193" s="112">
        <v>1</v>
      </c>
      <c r="BY193" s="213">
        <v>1</v>
      </c>
      <c r="BZ193" s="112">
        <v>1</v>
      </c>
      <c r="CA193" s="112">
        <v>1</v>
      </c>
      <c r="CB193" s="112">
        <v>1</v>
      </c>
      <c r="CC193" s="112">
        <v>1</v>
      </c>
      <c r="CD193" s="112">
        <v>1</v>
      </c>
    </row>
    <row r="194" spans="1:82" outlineLevel="1" x14ac:dyDescent="0.2">
      <c r="A194" s="3"/>
      <c r="B194" s="10">
        <v>180</v>
      </c>
      <c r="C194" s="50"/>
      <c r="D194" s="50"/>
      <c r="E194" s="46" t="s">
        <v>136</v>
      </c>
      <c r="F194" s="105"/>
      <c r="G194" s="105">
        <f t="shared" si="60"/>
        <v>1</v>
      </c>
      <c r="H194" s="49">
        <f t="shared" si="61"/>
        <v>1</v>
      </c>
      <c r="I194" s="49">
        <f t="shared" si="61"/>
        <v>1</v>
      </c>
      <c r="J194" s="49">
        <f t="shared" si="61"/>
        <v>1</v>
      </c>
      <c r="K194" s="49">
        <f t="shared" si="62"/>
        <v>1</v>
      </c>
      <c r="L194" s="49">
        <f t="shared" si="63"/>
        <v>1</v>
      </c>
      <c r="M194" s="49">
        <f t="shared" si="64"/>
        <v>1</v>
      </c>
      <c r="N194" s="49">
        <f t="shared" si="65"/>
        <v>1</v>
      </c>
      <c r="O194" s="180"/>
      <c r="P194" s="111">
        <v>192</v>
      </c>
      <c r="Q194" s="111">
        <v>0</v>
      </c>
      <c r="R194" s="163">
        <v>1</v>
      </c>
      <c r="S194" s="163">
        <v>1</v>
      </c>
      <c r="T194" s="163">
        <v>1</v>
      </c>
      <c r="U194" s="163">
        <v>1</v>
      </c>
      <c r="V194" s="163">
        <v>1</v>
      </c>
      <c r="W194" s="163">
        <v>1</v>
      </c>
      <c r="X194" s="163">
        <v>1</v>
      </c>
      <c r="Y194" s="207">
        <v>1</v>
      </c>
      <c r="Z194" s="163">
        <v>1</v>
      </c>
      <c r="AA194" s="163">
        <v>1</v>
      </c>
      <c r="AB194" s="163">
        <v>1</v>
      </c>
      <c r="AC194" s="163">
        <v>1</v>
      </c>
      <c r="AD194" s="163">
        <v>1</v>
      </c>
      <c r="AE194" s="163">
        <v>1</v>
      </c>
      <c r="AF194" s="163">
        <v>1</v>
      </c>
      <c r="AG194" s="163">
        <v>1</v>
      </c>
      <c r="AH194" s="163">
        <v>1</v>
      </c>
      <c r="AI194" s="163">
        <v>1</v>
      </c>
      <c r="AJ194" s="163">
        <v>1</v>
      </c>
      <c r="AK194" s="163">
        <v>1</v>
      </c>
      <c r="AL194" s="163">
        <v>1</v>
      </c>
      <c r="AM194" s="112">
        <v>1</v>
      </c>
      <c r="AN194" s="112">
        <v>1</v>
      </c>
      <c r="AO194" s="112">
        <v>1</v>
      </c>
      <c r="AP194" s="112">
        <v>1</v>
      </c>
      <c r="AQ194" s="112">
        <v>1</v>
      </c>
      <c r="AR194" s="112">
        <v>1</v>
      </c>
      <c r="AS194" s="112">
        <v>1</v>
      </c>
      <c r="AT194" s="112">
        <v>1</v>
      </c>
      <c r="AU194" s="112">
        <v>1</v>
      </c>
      <c r="AV194" s="112">
        <v>1</v>
      </c>
      <c r="AW194" s="112">
        <v>1</v>
      </c>
      <c r="AX194" s="112">
        <v>1</v>
      </c>
      <c r="AY194" s="112">
        <v>1</v>
      </c>
      <c r="AZ194" s="112">
        <v>1</v>
      </c>
      <c r="BA194" s="112">
        <v>1</v>
      </c>
      <c r="BB194" s="112">
        <v>1</v>
      </c>
      <c r="BC194" s="112">
        <v>1</v>
      </c>
      <c r="BD194" s="112">
        <v>1</v>
      </c>
      <c r="BE194" s="112">
        <v>1</v>
      </c>
      <c r="BF194" s="112">
        <v>1</v>
      </c>
      <c r="BG194" s="112">
        <v>1</v>
      </c>
      <c r="BH194" s="112">
        <v>1</v>
      </c>
      <c r="BI194" s="112">
        <v>1</v>
      </c>
      <c r="BJ194" s="112">
        <v>1</v>
      </c>
      <c r="BK194" s="112">
        <v>1</v>
      </c>
      <c r="BL194" s="112">
        <v>1</v>
      </c>
      <c r="BM194" s="112">
        <v>1</v>
      </c>
      <c r="BN194" s="112">
        <v>1</v>
      </c>
      <c r="BO194" s="112">
        <v>1</v>
      </c>
      <c r="BP194" s="112">
        <v>1</v>
      </c>
      <c r="BQ194" s="112">
        <v>1</v>
      </c>
      <c r="BR194" s="112">
        <v>1</v>
      </c>
      <c r="BS194" s="112">
        <v>1</v>
      </c>
      <c r="BT194" s="112">
        <v>1</v>
      </c>
      <c r="BU194" s="112">
        <v>1</v>
      </c>
      <c r="BV194" s="112">
        <v>1</v>
      </c>
      <c r="BW194" s="112">
        <v>1</v>
      </c>
      <c r="BX194" s="112">
        <v>1</v>
      </c>
      <c r="BY194" s="213">
        <v>1</v>
      </c>
      <c r="BZ194" s="112">
        <v>1</v>
      </c>
      <c r="CA194" s="112">
        <v>1</v>
      </c>
      <c r="CB194" s="112">
        <v>1</v>
      </c>
      <c r="CC194" s="112">
        <v>1</v>
      </c>
      <c r="CD194" s="112">
        <v>1</v>
      </c>
    </row>
    <row r="195" spans="1:82" outlineLevel="1" x14ac:dyDescent="0.2">
      <c r="A195" s="3"/>
      <c r="B195" s="10">
        <v>181</v>
      </c>
      <c r="C195" s="50"/>
      <c r="D195" s="50"/>
      <c r="E195" s="46" t="s">
        <v>137</v>
      </c>
      <c r="F195" s="105"/>
      <c r="G195" s="105">
        <f t="shared" si="60"/>
        <v>1</v>
      </c>
      <c r="H195" s="49">
        <f t="shared" si="61"/>
        <v>1</v>
      </c>
      <c r="I195" s="49">
        <f t="shared" si="61"/>
        <v>1</v>
      </c>
      <c r="J195" s="49">
        <f t="shared" si="61"/>
        <v>1</v>
      </c>
      <c r="K195" s="49">
        <f t="shared" si="62"/>
        <v>1</v>
      </c>
      <c r="L195" s="49">
        <f t="shared" si="63"/>
        <v>1</v>
      </c>
      <c r="M195" s="49">
        <f t="shared" si="64"/>
        <v>1</v>
      </c>
      <c r="N195" s="49">
        <f t="shared" si="65"/>
        <v>1</v>
      </c>
      <c r="O195" s="180"/>
      <c r="P195" s="111">
        <v>193</v>
      </c>
      <c r="Q195" s="111">
        <v>0</v>
      </c>
      <c r="R195" s="163">
        <v>1</v>
      </c>
      <c r="S195" s="163">
        <v>1</v>
      </c>
      <c r="T195" s="163">
        <v>1</v>
      </c>
      <c r="U195" s="163">
        <v>1</v>
      </c>
      <c r="V195" s="163">
        <v>1</v>
      </c>
      <c r="W195" s="163">
        <v>1</v>
      </c>
      <c r="X195" s="163">
        <v>1</v>
      </c>
      <c r="Y195" s="207">
        <v>1</v>
      </c>
      <c r="Z195" s="163">
        <v>1</v>
      </c>
      <c r="AA195" s="163">
        <v>1</v>
      </c>
      <c r="AB195" s="163">
        <v>1</v>
      </c>
      <c r="AC195" s="163">
        <v>1</v>
      </c>
      <c r="AD195" s="163">
        <v>1</v>
      </c>
      <c r="AE195" s="163">
        <v>1</v>
      </c>
      <c r="AF195" s="163">
        <v>1</v>
      </c>
      <c r="AG195" s="163">
        <v>1</v>
      </c>
      <c r="AH195" s="163">
        <v>1</v>
      </c>
      <c r="AI195" s="163">
        <v>1</v>
      </c>
      <c r="AJ195" s="163">
        <v>1</v>
      </c>
      <c r="AK195" s="163">
        <v>1</v>
      </c>
      <c r="AL195" s="163">
        <v>1</v>
      </c>
      <c r="AM195" s="112">
        <v>1</v>
      </c>
      <c r="AN195" s="112">
        <v>1</v>
      </c>
      <c r="AO195" s="112">
        <v>1</v>
      </c>
      <c r="AP195" s="112">
        <v>1</v>
      </c>
      <c r="AQ195" s="112">
        <v>1</v>
      </c>
      <c r="AR195" s="112">
        <v>1</v>
      </c>
      <c r="AS195" s="112">
        <v>1</v>
      </c>
      <c r="AT195" s="112">
        <v>1</v>
      </c>
      <c r="AU195" s="112">
        <v>1</v>
      </c>
      <c r="AV195" s="112">
        <v>1</v>
      </c>
      <c r="AW195" s="112">
        <v>1</v>
      </c>
      <c r="AX195" s="112">
        <v>1</v>
      </c>
      <c r="AY195" s="112">
        <v>1</v>
      </c>
      <c r="AZ195" s="112">
        <v>1</v>
      </c>
      <c r="BA195" s="112">
        <v>1</v>
      </c>
      <c r="BB195" s="112">
        <v>1</v>
      </c>
      <c r="BC195" s="112">
        <v>1</v>
      </c>
      <c r="BD195" s="112">
        <v>1</v>
      </c>
      <c r="BE195" s="112">
        <v>1</v>
      </c>
      <c r="BF195" s="112">
        <v>1</v>
      </c>
      <c r="BG195" s="112">
        <v>1</v>
      </c>
      <c r="BH195" s="112">
        <v>1</v>
      </c>
      <c r="BI195" s="112">
        <v>1</v>
      </c>
      <c r="BJ195" s="112">
        <v>1</v>
      </c>
      <c r="BK195" s="112">
        <v>1</v>
      </c>
      <c r="BL195" s="112">
        <v>1</v>
      </c>
      <c r="BM195" s="112">
        <v>1</v>
      </c>
      <c r="BN195" s="112">
        <v>1</v>
      </c>
      <c r="BO195" s="112">
        <v>1</v>
      </c>
      <c r="BP195" s="112">
        <v>1</v>
      </c>
      <c r="BQ195" s="112">
        <v>1</v>
      </c>
      <c r="BR195" s="112">
        <v>1</v>
      </c>
      <c r="BS195" s="112">
        <v>1</v>
      </c>
      <c r="BT195" s="112">
        <v>1</v>
      </c>
      <c r="BU195" s="112">
        <v>1</v>
      </c>
      <c r="BV195" s="112">
        <v>1</v>
      </c>
      <c r="BW195" s="112">
        <v>1</v>
      </c>
      <c r="BX195" s="112">
        <v>1</v>
      </c>
      <c r="BY195" s="213">
        <v>1</v>
      </c>
      <c r="BZ195" s="112">
        <v>1</v>
      </c>
      <c r="CA195" s="112">
        <v>1</v>
      </c>
      <c r="CB195" s="112">
        <v>1</v>
      </c>
      <c r="CC195" s="112">
        <v>1</v>
      </c>
      <c r="CD195" s="112">
        <v>1</v>
      </c>
    </row>
    <row r="196" spans="1:82" outlineLevel="1" x14ac:dyDescent="0.2">
      <c r="A196" s="3"/>
      <c r="B196" s="10">
        <v>182</v>
      </c>
      <c r="C196" s="50"/>
      <c r="D196" s="50"/>
      <c r="E196" s="46" t="s">
        <v>138</v>
      </c>
      <c r="F196" s="105"/>
      <c r="G196" s="105">
        <f t="shared" si="60"/>
        <v>1</v>
      </c>
      <c r="H196" s="49">
        <f t="shared" si="61"/>
        <v>1</v>
      </c>
      <c r="I196" s="49">
        <f t="shared" si="61"/>
        <v>1</v>
      </c>
      <c r="J196" s="49">
        <f t="shared" si="61"/>
        <v>1</v>
      </c>
      <c r="K196" s="49">
        <f t="shared" si="62"/>
        <v>1</v>
      </c>
      <c r="L196" s="49">
        <f t="shared" si="63"/>
        <v>1</v>
      </c>
      <c r="M196" s="49">
        <f t="shared" si="64"/>
        <v>1</v>
      </c>
      <c r="N196" s="49">
        <f t="shared" si="65"/>
        <v>1</v>
      </c>
      <c r="O196" s="180"/>
      <c r="P196" s="111">
        <v>194</v>
      </c>
      <c r="Q196" s="111">
        <v>0</v>
      </c>
      <c r="R196" s="163">
        <v>1</v>
      </c>
      <c r="S196" s="163">
        <v>1</v>
      </c>
      <c r="T196" s="163">
        <v>1</v>
      </c>
      <c r="U196" s="163">
        <v>1</v>
      </c>
      <c r="V196" s="163">
        <v>1</v>
      </c>
      <c r="W196" s="163">
        <v>1</v>
      </c>
      <c r="X196" s="163">
        <v>1</v>
      </c>
      <c r="Y196" s="207">
        <v>1</v>
      </c>
      <c r="Z196" s="163">
        <v>1</v>
      </c>
      <c r="AA196" s="163">
        <v>1</v>
      </c>
      <c r="AB196" s="163">
        <v>1</v>
      </c>
      <c r="AC196" s="163">
        <v>1</v>
      </c>
      <c r="AD196" s="163">
        <v>1</v>
      </c>
      <c r="AE196" s="163">
        <v>1</v>
      </c>
      <c r="AF196" s="163">
        <v>1</v>
      </c>
      <c r="AG196" s="163">
        <v>1</v>
      </c>
      <c r="AH196" s="163">
        <v>1</v>
      </c>
      <c r="AI196" s="163">
        <v>1</v>
      </c>
      <c r="AJ196" s="163">
        <v>1</v>
      </c>
      <c r="AK196" s="163">
        <v>1</v>
      </c>
      <c r="AL196" s="163">
        <v>1</v>
      </c>
      <c r="AM196" s="112">
        <v>1</v>
      </c>
      <c r="AN196" s="112">
        <v>1</v>
      </c>
      <c r="AO196" s="112">
        <v>1</v>
      </c>
      <c r="AP196" s="112">
        <v>1</v>
      </c>
      <c r="AQ196" s="112">
        <v>1</v>
      </c>
      <c r="AR196" s="112">
        <v>1</v>
      </c>
      <c r="AS196" s="112">
        <v>1</v>
      </c>
      <c r="AT196" s="112">
        <v>1</v>
      </c>
      <c r="AU196" s="112">
        <v>1</v>
      </c>
      <c r="AV196" s="112">
        <v>1</v>
      </c>
      <c r="AW196" s="112">
        <v>1</v>
      </c>
      <c r="AX196" s="112">
        <v>1</v>
      </c>
      <c r="AY196" s="112">
        <v>1</v>
      </c>
      <c r="AZ196" s="112">
        <v>1</v>
      </c>
      <c r="BA196" s="112">
        <v>1</v>
      </c>
      <c r="BB196" s="112">
        <v>1</v>
      </c>
      <c r="BC196" s="112">
        <v>1</v>
      </c>
      <c r="BD196" s="112">
        <v>1</v>
      </c>
      <c r="BE196" s="112">
        <v>1</v>
      </c>
      <c r="BF196" s="112">
        <v>1</v>
      </c>
      <c r="BG196" s="112">
        <v>1</v>
      </c>
      <c r="BH196" s="112">
        <v>1</v>
      </c>
      <c r="BI196" s="112">
        <v>1</v>
      </c>
      <c r="BJ196" s="112">
        <v>1</v>
      </c>
      <c r="BK196" s="112">
        <v>1</v>
      </c>
      <c r="BL196" s="112">
        <v>1</v>
      </c>
      <c r="BM196" s="112">
        <v>1</v>
      </c>
      <c r="BN196" s="112">
        <v>1</v>
      </c>
      <c r="BO196" s="112">
        <v>1</v>
      </c>
      <c r="BP196" s="112">
        <v>1</v>
      </c>
      <c r="BQ196" s="112">
        <v>1</v>
      </c>
      <c r="BR196" s="112">
        <v>1</v>
      </c>
      <c r="BS196" s="112">
        <v>1</v>
      </c>
      <c r="BT196" s="112">
        <v>1</v>
      </c>
      <c r="BU196" s="112">
        <v>1</v>
      </c>
      <c r="BV196" s="112">
        <v>1</v>
      </c>
      <c r="BW196" s="112">
        <v>1</v>
      </c>
      <c r="BX196" s="112">
        <v>1</v>
      </c>
      <c r="BY196" s="213">
        <v>1</v>
      </c>
      <c r="BZ196" s="112">
        <v>1</v>
      </c>
      <c r="CA196" s="112">
        <v>1</v>
      </c>
      <c r="CB196" s="112">
        <v>1</v>
      </c>
      <c r="CC196" s="112">
        <v>1</v>
      </c>
      <c r="CD196" s="112">
        <v>1</v>
      </c>
    </row>
    <row r="197" spans="1:82" outlineLevel="1" x14ac:dyDescent="0.2">
      <c r="A197" s="3"/>
      <c r="B197" s="10">
        <v>183</v>
      </c>
      <c r="C197" s="50"/>
      <c r="D197" s="50"/>
      <c r="E197" s="46" t="s">
        <v>139</v>
      </c>
      <c r="F197" s="105"/>
      <c r="G197" s="105">
        <f t="shared" si="60"/>
        <v>1</v>
      </c>
      <c r="H197" s="49">
        <f t="shared" si="61"/>
        <v>1</v>
      </c>
      <c r="I197" s="49">
        <f t="shared" si="61"/>
        <v>1</v>
      </c>
      <c r="J197" s="49">
        <f t="shared" si="61"/>
        <v>1</v>
      </c>
      <c r="K197" s="49">
        <f t="shared" si="62"/>
        <v>1</v>
      </c>
      <c r="L197" s="49">
        <f t="shared" si="63"/>
        <v>1</v>
      </c>
      <c r="M197" s="49">
        <f t="shared" si="64"/>
        <v>1</v>
      </c>
      <c r="N197" s="49">
        <f t="shared" si="65"/>
        <v>1</v>
      </c>
      <c r="O197" s="180"/>
      <c r="P197" s="111">
        <v>195</v>
      </c>
      <c r="Q197" s="111">
        <v>0</v>
      </c>
      <c r="R197" s="163">
        <v>1</v>
      </c>
      <c r="S197" s="163">
        <v>1</v>
      </c>
      <c r="T197" s="163">
        <v>1</v>
      </c>
      <c r="U197" s="163">
        <v>1</v>
      </c>
      <c r="V197" s="163">
        <v>1</v>
      </c>
      <c r="W197" s="163">
        <v>1</v>
      </c>
      <c r="X197" s="163">
        <v>1</v>
      </c>
      <c r="Y197" s="207">
        <v>1</v>
      </c>
      <c r="Z197" s="163">
        <v>1</v>
      </c>
      <c r="AA197" s="163">
        <v>1</v>
      </c>
      <c r="AB197" s="163">
        <v>1</v>
      </c>
      <c r="AC197" s="163">
        <v>1</v>
      </c>
      <c r="AD197" s="163">
        <v>1</v>
      </c>
      <c r="AE197" s="163">
        <v>1</v>
      </c>
      <c r="AF197" s="163">
        <v>1</v>
      </c>
      <c r="AG197" s="163">
        <v>1</v>
      </c>
      <c r="AH197" s="163">
        <v>1</v>
      </c>
      <c r="AI197" s="163">
        <v>1</v>
      </c>
      <c r="AJ197" s="163">
        <v>1</v>
      </c>
      <c r="AK197" s="163">
        <v>1</v>
      </c>
      <c r="AL197" s="163">
        <v>1</v>
      </c>
      <c r="AM197" s="112">
        <v>1</v>
      </c>
      <c r="AN197" s="112">
        <v>1</v>
      </c>
      <c r="AO197" s="112">
        <v>1</v>
      </c>
      <c r="AP197" s="112">
        <v>1</v>
      </c>
      <c r="AQ197" s="112">
        <v>1</v>
      </c>
      <c r="AR197" s="112">
        <v>1</v>
      </c>
      <c r="AS197" s="112">
        <v>1</v>
      </c>
      <c r="AT197" s="112">
        <v>1</v>
      </c>
      <c r="AU197" s="112">
        <v>1</v>
      </c>
      <c r="AV197" s="112">
        <v>1</v>
      </c>
      <c r="AW197" s="112">
        <v>1</v>
      </c>
      <c r="AX197" s="112">
        <v>1</v>
      </c>
      <c r="AY197" s="112">
        <v>1</v>
      </c>
      <c r="AZ197" s="112">
        <v>1</v>
      </c>
      <c r="BA197" s="112">
        <v>1</v>
      </c>
      <c r="BB197" s="112">
        <v>1</v>
      </c>
      <c r="BC197" s="112">
        <v>1</v>
      </c>
      <c r="BD197" s="112">
        <v>1</v>
      </c>
      <c r="BE197" s="112">
        <v>1</v>
      </c>
      <c r="BF197" s="112">
        <v>1</v>
      </c>
      <c r="BG197" s="112">
        <v>1</v>
      </c>
      <c r="BH197" s="112">
        <v>1</v>
      </c>
      <c r="BI197" s="112">
        <v>1</v>
      </c>
      <c r="BJ197" s="112">
        <v>1</v>
      </c>
      <c r="BK197" s="112">
        <v>1</v>
      </c>
      <c r="BL197" s="112">
        <v>1</v>
      </c>
      <c r="BM197" s="112">
        <v>1</v>
      </c>
      <c r="BN197" s="112">
        <v>1</v>
      </c>
      <c r="BO197" s="112">
        <v>1</v>
      </c>
      <c r="BP197" s="112">
        <v>1</v>
      </c>
      <c r="BQ197" s="112">
        <v>1</v>
      </c>
      <c r="BR197" s="112">
        <v>1</v>
      </c>
      <c r="BS197" s="112">
        <v>1</v>
      </c>
      <c r="BT197" s="112">
        <v>1</v>
      </c>
      <c r="BU197" s="112">
        <v>1</v>
      </c>
      <c r="BV197" s="112">
        <v>1</v>
      </c>
      <c r="BW197" s="112">
        <v>1</v>
      </c>
      <c r="BX197" s="112">
        <v>1</v>
      </c>
      <c r="BY197" s="213">
        <v>1</v>
      </c>
      <c r="BZ197" s="112">
        <v>1</v>
      </c>
      <c r="CA197" s="112">
        <v>1</v>
      </c>
      <c r="CB197" s="112">
        <v>1</v>
      </c>
      <c r="CC197" s="112">
        <v>1</v>
      </c>
      <c r="CD197" s="112">
        <v>1</v>
      </c>
    </row>
    <row r="198" spans="1:82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60"/>
        <v>2722.7979999999998</v>
      </c>
      <c r="H198" s="52">
        <f t="shared" si="61"/>
        <v>2722.7979999999998</v>
      </c>
      <c r="I198" s="52">
        <f t="shared" si="61"/>
        <v>2722.7979999999998</v>
      </c>
      <c r="J198" s="52">
        <f t="shared" si="61"/>
        <v>2722.7979999999998</v>
      </c>
      <c r="K198" s="52">
        <f t="shared" si="62"/>
        <v>2722.7979999999998</v>
      </c>
      <c r="L198" s="52">
        <f t="shared" si="63"/>
        <v>2722.7979999999998</v>
      </c>
      <c r="M198" s="52">
        <f t="shared" si="64"/>
        <v>2722.7979999999998</v>
      </c>
      <c r="N198" s="52">
        <f t="shared" si="65"/>
        <v>2722.7979999999998</v>
      </c>
      <c r="O198" s="174"/>
      <c r="P198" s="111">
        <v>196</v>
      </c>
      <c r="Q198" s="111">
        <v>0</v>
      </c>
      <c r="R198" s="163">
        <v>2722.7979999999998</v>
      </c>
      <c r="S198" s="163">
        <v>2722.7979999999998</v>
      </c>
      <c r="T198" s="163">
        <v>2722.7979999999998</v>
      </c>
      <c r="U198" s="163">
        <v>2722.7979999999998</v>
      </c>
      <c r="V198" s="163">
        <v>2722.7979999999998</v>
      </c>
      <c r="W198" s="163">
        <v>2722.7979999999998</v>
      </c>
      <c r="X198" s="163">
        <v>2722.7979999999998</v>
      </c>
      <c r="Y198" s="207">
        <v>2722.7979999999998</v>
      </c>
      <c r="Z198" s="163">
        <v>2722.7979999999998</v>
      </c>
      <c r="AA198" s="163">
        <v>2722.7979999999998</v>
      </c>
      <c r="AB198" s="163">
        <v>2722.7979999999998</v>
      </c>
      <c r="AC198" s="163">
        <v>2722.7979999999998</v>
      </c>
      <c r="AD198" s="163">
        <v>2722.7979999999998</v>
      </c>
      <c r="AE198" s="163">
        <v>2722.7979999999998</v>
      </c>
      <c r="AF198" s="163">
        <v>2722.7979999999998</v>
      </c>
      <c r="AG198" s="163">
        <v>2722.7979999999998</v>
      </c>
      <c r="AH198" s="163">
        <v>2722.7979999999998</v>
      </c>
      <c r="AI198" s="163">
        <v>2722.7979999999998</v>
      </c>
      <c r="AJ198" s="163">
        <v>2722.7979999999998</v>
      </c>
      <c r="AK198" s="163">
        <v>2722.7979999999998</v>
      </c>
      <c r="AL198" s="163">
        <v>2722.7979999999998</v>
      </c>
      <c r="AM198" s="112">
        <v>2722.7979999999998</v>
      </c>
      <c r="AN198" s="112">
        <v>2722.7979999999998</v>
      </c>
      <c r="AO198" s="112">
        <v>2722.7979999999998</v>
      </c>
      <c r="AP198" s="112">
        <v>2722.7979999999998</v>
      </c>
      <c r="AQ198" s="112">
        <v>2722.7979999999998</v>
      </c>
      <c r="AR198" s="112">
        <v>2722.7979999999998</v>
      </c>
      <c r="AS198" s="112">
        <v>2722.7979999999998</v>
      </c>
      <c r="AT198" s="112">
        <v>2722.7979999999998</v>
      </c>
      <c r="AU198" s="112">
        <v>2722.7979999999998</v>
      </c>
      <c r="AV198" s="112">
        <v>2722.7979999999998</v>
      </c>
      <c r="AW198" s="112">
        <v>2722.7979999999998</v>
      </c>
      <c r="AX198" s="112">
        <v>2722.7979999999998</v>
      </c>
      <c r="AY198" s="112">
        <v>2722.7979999999998</v>
      </c>
      <c r="AZ198" s="112">
        <v>2722.7979999999998</v>
      </c>
      <c r="BA198" s="112">
        <v>2722.7979999999998</v>
      </c>
      <c r="BB198" s="112">
        <v>2722.7979999999998</v>
      </c>
      <c r="BC198" s="112">
        <v>2722.7979999999998</v>
      </c>
      <c r="BD198" s="112">
        <v>2722.7979999999998</v>
      </c>
      <c r="BE198" s="112">
        <v>2722.7979999999998</v>
      </c>
      <c r="BF198" s="112">
        <v>2722.7979999999998</v>
      </c>
      <c r="BG198" s="112">
        <v>2722.7979999999998</v>
      </c>
      <c r="BH198" s="112">
        <v>2722.7979999999998</v>
      </c>
      <c r="BI198" s="112">
        <v>2722.7979999999998</v>
      </c>
      <c r="BJ198" s="112">
        <v>2722.7979999999998</v>
      </c>
      <c r="BK198" s="112">
        <v>2722.7979999999998</v>
      </c>
      <c r="BL198" s="112">
        <v>2722.7979999999998</v>
      </c>
      <c r="BM198" s="112">
        <v>2722.7979999999998</v>
      </c>
      <c r="BN198" s="112">
        <v>2722.7979999999998</v>
      </c>
      <c r="BO198" s="112">
        <v>2722.7979999999998</v>
      </c>
      <c r="BP198" s="112">
        <v>2722.7979999999998</v>
      </c>
      <c r="BQ198" s="112">
        <v>2722.7979999999998</v>
      </c>
      <c r="BR198" s="112">
        <v>2722.7979999999998</v>
      </c>
      <c r="BS198" s="112">
        <v>2722.7979999999998</v>
      </c>
      <c r="BT198" s="112">
        <v>2722.7979999999998</v>
      </c>
      <c r="BU198" s="112">
        <v>2722.7979999999998</v>
      </c>
      <c r="BV198" s="112">
        <v>2722.7979999999998</v>
      </c>
      <c r="BW198" s="112">
        <v>2722.7979999999998</v>
      </c>
      <c r="BX198" s="112">
        <v>2722.7979999999998</v>
      </c>
      <c r="BY198" s="213">
        <v>2722.7979999999998</v>
      </c>
      <c r="BZ198" s="112">
        <v>2722.7979999999998</v>
      </c>
      <c r="CA198" s="112">
        <v>2722.7979999999998</v>
      </c>
      <c r="CB198" s="112">
        <v>2722.7979999999998</v>
      </c>
      <c r="CC198" s="112">
        <v>2722.7979999999998</v>
      </c>
      <c r="CD198" s="112">
        <v>2722.7979999999998</v>
      </c>
    </row>
    <row r="199" spans="1:82" outlineLevel="1" x14ac:dyDescent="0.2">
      <c r="A199" s="3"/>
      <c r="B199" s="10">
        <v>185</v>
      </c>
      <c r="C199" s="53"/>
      <c r="D199" s="53"/>
      <c r="E199" s="54" t="s">
        <v>141</v>
      </c>
      <c r="F199" s="105"/>
      <c r="G199" s="105">
        <f t="shared" si="60"/>
        <v>0.12859999999999999</v>
      </c>
      <c r="H199" s="49">
        <f t="shared" si="61"/>
        <v>0.12859999999999999</v>
      </c>
      <c r="I199" s="49">
        <f t="shared" si="61"/>
        <v>0.12859999999999999</v>
      </c>
      <c r="J199" s="49">
        <f t="shared" si="61"/>
        <v>0.12859999999999999</v>
      </c>
      <c r="K199" s="49">
        <f t="shared" si="62"/>
        <v>0.12859999999999999</v>
      </c>
      <c r="L199" s="49">
        <f t="shared" si="63"/>
        <v>0.12859999999999999</v>
      </c>
      <c r="M199" s="49">
        <f t="shared" si="64"/>
        <v>0.12859999999999999</v>
      </c>
      <c r="N199" s="49">
        <f t="shared" si="65"/>
        <v>0.12859999999999999</v>
      </c>
      <c r="O199" s="180"/>
      <c r="P199" s="111">
        <v>197</v>
      </c>
      <c r="Q199" s="111">
        <v>0</v>
      </c>
      <c r="R199" s="163">
        <v>0.12859999999999999</v>
      </c>
      <c r="S199" s="163">
        <v>0.12859999999999999</v>
      </c>
      <c r="T199" s="163">
        <v>0.12859999999999999</v>
      </c>
      <c r="U199" s="163">
        <v>0.12859999999999999</v>
      </c>
      <c r="V199" s="163">
        <v>0.12859999999999999</v>
      </c>
      <c r="W199" s="163">
        <v>0.12859999999999999</v>
      </c>
      <c r="X199" s="163">
        <v>0.12859999999999999</v>
      </c>
      <c r="Y199" s="207">
        <v>0.12859999999999999</v>
      </c>
      <c r="Z199" s="163">
        <v>0.12859999999999999</v>
      </c>
      <c r="AA199" s="163">
        <v>0.12859999999999999</v>
      </c>
      <c r="AB199" s="163">
        <v>0.12859999999999999</v>
      </c>
      <c r="AC199" s="163">
        <v>0.12859999999999999</v>
      </c>
      <c r="AD199" s="163">
        <v>0.12859999999999999</v>
      </c>
      <c r="AE199" s="163">
        <v>0.12859999999999999</v>
      </c>
      <c r="AF199" s="163">
        <v>0.12859999999999999</v>
      </c>
      <c r="AG199" s="163">
        <v>0.12859999999999999</v>
      </c>
      <c r="AH199" s="163">
        <v>0.12859999999999999</v>
      </c>
      <c r="AI199" s="163">
        <v>0.12859999999999999</v>
      </c>
      <c r="AJ199" s="163">
        <v>0.12859999999999999</v>
      </c>
      <c r="AK199" s="163">
        <v>0.12859999999999999</v>
      </c>
      <c r="AL199" s="163">
        <v>0.12859999999999999</v>
      </c>
      <c r="AM199" s="112">
        <v>0.12859999999999999</v>
      </c>
      <c r="AN199" s="112">
        <v>0.12859999999999999</v>
      </c>
      <c r="AO199" s="112">
        <v>0.12859999999999999</v>
      </c>
      <c r="AP199" s="112">
        <v>0.12859999999999999</v>
      </c>
      <c r="AQ199" s="112">
        <v>0.12859999999999999</v>
      </c>
      <c r="AR199" s="112">
        <v>0.12859999999999999</v>
      </c>
      <c r="AS199" s="112">
        <v>0.12859999999999999</v>
      </c>
      <c r="AT199" s="112">
        <v>0.12859999999999999</v>
      </c>
      <c r="AU199" s="112">
        <v>0.12859999999999999</v>
      </c>
      <c r="AV199" s="112">
        <v>0.12859999999999999</v>
      </c>
      <c r="AW199" s="112">
        <v>0.12859999999999999</v>
      </c>
      <c r="AX199" s="112">
        <v>0.12859999999999999</v>
      </c>
      <c r="AY199" s="112">
        <v>0.12859999999999999</v>
      </c>
      <c r="AZ199" s="112">
        <v>0.12859999999999999</v>
      </c>
      <c r="BA199" s="112">
        <v>0.12859999999999999</v>
      </c>
      <c r="BB199" s="112">
        <v>0.12859999999999999</v>
      </c>
      <c r="BC199" s="112">
        <v>0.12859999999999999</v>
      </c>
      <c r="BD199" s="112">
        <v>0.12859999999999999</v>
      </c>
      <c r="BE199" s="112">
        <v>0.12859999999999999</v>
      </c>
      <c r="BF199" s="112">
        <v>0.12859999999999999</v>
      </c>
      <c r="BG199" s="112">
        <v>0.12859999999999999</v>
      </c>
      <c r="BH199" s="112">
        <v>0.12859999999999999</v>
      </c>
      <c r="BI199" s="112">
        <v>0.12859999999999999</v>
      </c>
      <c r="BJ199" s="112">
        <v>0.12859999999999999</v>
      </c>
      <c r="BK199" s="112">
        <v>0.12859999999999999</v>
      </c>
      <c r="BL199" s="112">
        <v>0.12859999999999999</v>
      </c>
      <c r="BM199" s="112">
        <v>0.12859999999999999</v>
      </c>
      <c r="BN199" s="112">
        <v>0.12859999999999999</v>
      </c>
      <c r="BO199" s="112">
        <v>0.12859999999999999</v>
      </c>
      <c r="BP199" s="112">
        <v>0.12859999999999999</v>
      </c>
      <c r="BQ199" s="112">
        <v>0.12859999999999999</v>
      </c>
      <c r="BR199" s="112">
        <v>0.12859999999999999</v>
      </c>
      <c r="BS199" s="112">
        <v>0.12859999999999999</v>
      </c>
      <c r="BT199" s="112">
        <v>0.12859999999999999</v>
      </c>
      <c r="BU199" s="112">
        <v>0.12859999999999999</v>
      </c>
      <c r="BV199" s="112">
        <v>0.12859999999999999</v>
      </c>
      <c r="BW199" s="112">
        <v>0.12859999999999999</v>
      </c>
      <c r="BX199" s="112">
        <v>0.12859999999999999</v>
      </c>
      <c r="BY199" s="213">
        <v>0.12859999999999999</v>
      </c>
      <c r="BZ199" s="112">
        <v>0.12859999999999999</v>
      </c>
      <c r="CA199" s="112">
        <v>0.12859999999999999</v>
      </c>
      <c r="CB199" s="112">
        <v>0.12859999999999999</v>
      </c>
      <c r="CC199" s="112">
        <v>0.12859999999999999</v>
      </c>
      <c r="CD199" s="112">
        <v>0.12859999999999999</v>
      </c>
    </row>
    <row r="200" spans="1:82" outlineLevel="1" x14ac:dyDescent="0.2">
      <c r="A200" s="3"/>
      <c r="B200" s="10">
        <v>186</v>
      </c>
      <c r="C200" s="50"/>
      <c r="D200" s="50"/>
      <c r="E200" s="46"/>
      <c r="F200" s="105"/>
      <c r="G200" s="105"/>
      <c r="H200" s="49"/>
      <c r="I200" s="49"/>
      <c r="J200" s="49"/>
      <c r="K200" s="49"/>
      <c r="L200" s="49"/>
      <c r="M200" s="49"/>
      <c r="N200" s="49"/>
      <c r="O200" s="180"/>
      <c r="P200" s="111">
        <v>198</v>
      </c>
      <c r="Q200" s="111">
        <v>0</v>
      </c>
      <c r="R200" s="163">
        <v>0</v>
      </c>
      <c r="S200" s="163">
        <v>0</v>
      </c>
      <c r="T200" s="163">
        <v>0</v>
      </c>
      <c r="U200" s="163">
        <v>0</v>
      </c>
      <c r="V200" s="163">
        <v>0</v>
      </c>
      <c r="W200" s="163">
        <v>0</v>
      </c>
      <c r="X200" s="163">
        <v>0</v>
      </c>
      <c r="Y200" s="207">
        <v>0</v>
      </c>
      <c r="Z200" s="163">
        <v>0</v>
      </c>
      <c r="AA200" s="163">
        <v>0</v>
      </c>
      <c r="AB200" s="163">
        <v>0</v>
      </c>
      <c r="AC200" s="163">
        <v>0</v>
      </c>
      <c r="AD200" s="163">
        <v>0</v>
      </c>
      <c r="AE200" s="163">
        <v>0</v>
      </c>
      <c r="AF200" s="163">
        <v>0</v>
      </c>
      <c r="AG200" s="163">
        <v>0</v>
      </c>
      <c r="AH200" s="163">
        <v>0</v>
      </c>
      <c r="AI200" s="163">
        <v>0</v>
      </c>
      <c r="AJ200" s="163">
        <v>0</v>
      </c>
      <c r="AK200" s="163">
        <v>0</v>
      </c>
      <c r="AL200" s="163">
        <v>0</v>
      </c>
      <c r="AM200" s="112">
        <v>0</v>
      </c>
      <c r="AN200" s="112">
        <v>0</v>
      </c>
      <c r="AO200" s="112">
        <v>0</v>
      </c>
      <c r="AP200" s="112">
        <v>0</v>
      </c>
      <c r="AQ200" s="112">
        <v>0</v>
      </c>
      <c r="AR200" s="112">
        <v>0</v>
      </c>
      <c r="AS200" s="112">
        <v>0</v>
      </c>
      <c r="AT200" s="112">
        <v>0</v>
      </c>
      <c r="AU200" s="112">
        <v>0</v>
      </c>
      <c r="AV200" s="112">
        <v>0</v>
      </c>
      <c r="AW200" s="112">
        <v>0</v>
      </c>
      <c r="AX200" s="112">
        <v>0</v>
      </c>
      <c r="AY200" s="112">
        <v>0</v>
      </c>
      <c r="AZ200" s="112">
        <v>0</v>
      </c>
      <c r="BA200" s="112">
        <v>0</v>
      </c>
      <c r="BB200" s="112">
        <v>0</v>
      </c>
      <c r="BC200" s="112">
        <v>0</v>
      </c>
      <c r="BD200" s="112">
        <v>0</v>
      </c>
      <c r="BE200" s="112">
        <v>0</v>
      </c>
      <c r="BF200" s="112">
        <v>0</v>
      </c>
      <c r="BG200" s="112">
        <v>0</v>
      </c>
      <c r="BH200" s="112">
        <v>0</v>
      </c>
      <c r="BI200" s="112">
        <v>0</v>
      </c>
      <c r="BJ200" s="112">
        <v>0</v>
      </c>
      <c r="BK200" s="112">
        <v>0</v>
      </c>
      <c r="BL200" s="112">
        <v>0</v>
      </c>
      <c r="BM200" s="112">
        <v>0</v>
      </c>
      <c r="BN200" s="112">
        <v>0</v>
      </c>
      <c r="BO200" s="112">
        <v>0</v>
      </c>
      <c r="BP200" s="112">
        <v>0</v>
      </c>
      <c r="BQ200" s="112">
        <v>0</v>
      </c>
      <c r="BR200" s="112">
        <v>0</v>
      </c>
      <c r="BS200" s="112">
        <v>0</v>
      </c>
      <c r="BT200" s="112">
        <v>0</v>
      </c>
      <c r="BU200" s="112">
        <v>0</v>
      </c>
      <c r="BV200" s="112">
        <v>0</v>
      </c>
      <c r="BW200" s="112">
        <v>0</v>
      </c>
      <c r="BX200" s="112">
        <v>0</v>
      </c>
      <c r="BY200" s="213"/>
      <c r="BZ200" s="112">
        <v>0</v>
      </c>
      <c r="CA200" s="112">
        <v>0</v>
      </c>
      <c r="CB200" s="112">
        <v>0</v>
      </c>
      <c r="CC200" s="112">
        <v>0</v>
      </c>
      <c r="CD200" s="112">
        <v>0</v>
      </c>
    </row>
    <row r="201" spans="1:82" outlineLevel="1" x14ac:dyDescent="0.2">
      <c r="A201" s="3"/>
      <c r="B201" s="10">
        <v>187</v>
      </c>
      <c r="C201" s="3"/>
      <c r="D201" s="3"/>
      <c r="E201" s="37"/>
      <c r="N201" s="90"/>
      <c r="P201" s="111">
        <v>199</v>
      </c>
      <c r="Q201" s="111">
        <v>0</v>
      </c>
      <c r="R201" s="163">
        <v>0</v>
      </c>
      <c r="S201" s="163">
        <v>0</v>
      </c>
      <c r="T201" s="163">
        <v>0</v>
      </c>
      <c r="U201" s="163">
        <v>0</v>
      </c>
      <c r="V201" s="163">
        <v>0</v>
      </c>
      <c r="W201" s="163">
        <v>0</v>
      </c>
      <c r="X201" s="163">
        <v>0</v>
      </c>
      <c r="Y201" s="207">
        <v>0</v>
      </c>
      <c r="Z201" s="163">
        <v>0</v>
      </c>
      <c r="AA201" s="163">
        <v>0</v>
      </c>
      <c r="AB201" s="163">
        <v>0</v>
      </c>
      <c r="AC201" s="163">
        <v>0</v>
      </c>
      <c r="AD201" s="163">
        <v>0</v>
      </c>
      <c r="AE201" s="163">
        <v>0</v>
      </c>
      <c r="AF201" s="163">
        <v>0</v>
      </c>
      <c r="AG201" s="163">
        <v>0</v>
      </c>
      <c r="AH201" s="163">
        <v>0</v>
      </c>
      <c r="AI201" s="163">
        <v>0</v>
      </c>
      <c r="AJ201" s="163">
        <v>0</v>
      </c>
      <c r="AK201" s="163">
        <v>0</v>
      </c>
      <c r="AL201" s="163">
        <v>0</v>
      </c>
      <c r="AM201" s="112">
        <v>0</v>
      </c>
      <c r="AN201" s="112">
        <v>0</v>
      </c>
      <c r="AO201" s="112">
        <v>0</v>
      </c>
      <c r="AP201" s="112">
        <v>0</v>
      </c>
      <c r="AQ201" s="112">
        <v>0</v>
      </c>
      <c r="AR201" s="112">
        <v>0</v>
      </c>
      <c r="AS201" s="112">
        <v>0</v>
      </c>
      <c r="AT201" s="112">
        <v>0</v>
      </c>
      <c r="AU201" s="112">
        <v>0</v>
      </c>
      <c r="AV201" s="112">
        <v>0</v>
      </c>
      <c r="AW201" s="112">
        <v>0</v>
      </c>
      <c r="AX201" s="112">
        <v>0</v>
      </c>
      <c r="AY201" s="112">
        <v>0</v>
      </c>
      <c r="AZ201" s="112">
        <v>0</v>
      </c>
      <c r="BA201" s="112">
        <v>0</v>
      </c>
      <c r="BB201" s="112">
        <v>0</v>
      </c>
      <c r="BC201" s="112">
        <v>0</v>
      </c>
      <c r="BD201" s="112">
        <v>0</v>
      </c>
      <c r="BE201" s="112">
        <v>0</v>
      </c>
      <c r="BF201" s="112">
        <v>0</v>
      </c>
      <c r="BG201" s="112">
        <v>0</v>
      </c>
      <c r="BH201" s="112">
        <v>0</v>
      </c>
      <c r="BI201" s="112">
        <v>0</v>
      </c>
      <c r="BJ201" s="112">
        <v>0</v>
      </c>
      <c r="BK201" s="112">
        <v>0</v>
      </c>
      <c r="BL201" s="112">
        <v>0</v>
      </c>
      <c r="BM201" s="112">
        <v>0</v>
      </c>
      <c r="BN201" s="112">
        <v>0</v>
      </c>
      <c r="BO201" s="112">
        <v>0</v>
      </c>
      <c r="BP201" s="112">
        <v>0</v>
      </c>
      <c r="BQ201" s="112">
        <v>0</v>
      </c>
      <c r="BR201" s="112">
        <v>0</v>
      </c>
      <c r="BS201" s="112">
        <v>0</v>
      </c>
      <c r="BT201" s="112">
        <v>0</v>
      </c>
      <c r="BU201" s="112">
        <v>0</v>
      </c>
      <c r="BV201" s="112">
        <v>0</v>
      </c>
      <c r="BW201" s="112">
        <v>0</v>
      </c>
      <c r="BX201" s="112">
        <v>0</v>
      </c>
      <c r="BY201" s="213"/>
      <c r="BZ201" s="112">
        <v>0</v>
      </c>
      <c r="CA201" s="112">
        <v>0</v>
      </c>
      <c r="CB201" s="112">
        <v>0</v>
      </c>
      <c r="CC201" s="112">
        <v>0</v>
      </c>
      <c r="CD201" s="112">
        <v>0</v>
      </c>
    </row>
    <row r="202" spans="1:82" outlineLevel="1" x14ac:dyDescent="0.2">
      <c r="A202" s="3"/>
      <c r="B202" s="10">
        <v>188</v>
      </c>
      <c r="C202" s="3"/>
      <c r="D202" s="3"/>
      <c r="E202" s="37"/>
      <c r="N202" s="90"/>
      <c r="P202" s="111">
        <v>200</v>
      </c>
      <c r="Q202" s="111">
        <v>0</v>
      </c>
      <c r="R202" s="163">
        <v>0</v>
      </c>
      <c r="S202" s="163">
        <v>0</v>
      </c>
      <c r="T202" s="163">
        <v>0</v>
      </c>
      <c r="U202" s="163">
        <v>0</v>
      </c>
      <c r="V202" s="163">
        <v>0</v>
      </c>
      <c r="W202" s="163">
        <v>0</v>
      </c>
      <c r="X202" s="163">
        <v>0</v>
      </c>
      <c r="Y202" s="207">
        <v>0</v>
      </c>
      <c r="Z202" s="163">
        <v>0</v>
      </c>
      <c r="AA202" s="163">
        <v>0</v>
      </c>
      <c r="AB202" s="163">
        <v>0</v>
      </c>
      <c r="AC202" s="163">
        <v>0</v>
      </c>
      <c r="AD202" s="163">
        <v>0</v>
      </c>
      <c r="AE202" s="163">
        <v>0</v>
      </c>
      <c r="AF202" s="163">
        <v>0</v>
      </c>
      <c r="AG202" s="163">
        <v>0</v>
      </c>
      <c r="AH202" s="163">
        <v>0</v>
      </c>
      <c r="AI202" s="163">
        <v>0</v>
      </c>
      <c r="AJ202" s="163">
        <v>0</v>
      </c>
      <c r="AK202" s="163">
        <v>0</v>
      </c>
      <c r="AL202" s="163">
        <v>0</v>
      </c>
      <c r="AM202" s="112">
        <v>0</v>
      </c>
      <c r="AN202" s="112">
        <v>0</v>
      </c>
      <c r="AO202" s="112">
        <v>0</v>
      </c>
      <c r="AP202" s="112">
        <v>0</v>
      </c>
      <c r="AQ202" s="112">
        <v>0</v>
      </c>
      <c r="AR202" s="112">
        <v>0</v>
      </c>
      <c r="AS202" s="112">
        <v>0</v>
      </c>
      <c r="AT202" s="112">
        <v>0</v>
      </c>
      <c r="AU202" s="112">
        <v>0</v>
      </c>
      <c r="AV202" s="112">
        <v>0</v>
      </c>
      <c r="AW202" s="112">
        <v>0</v>
      </c>
      <c r="AX202" s="112">
        <v>0</v>
      </c>
      <c r="AY202" s="112">
        <v>0</v>
      </c>
      <c r="AZ202" s="112">
        <v>0</v>
      </c>
      <c r="BA202" s="112">
        <v>0</v>
      </c>
      <c r="BB202" s="112">
        <v>0</v>
      </c>
      <c r="BC202" s="112">
        <v>0</v>
      </c>
      <c r="BD202" s="112">
        <v>0</v>
      </c>
      <c r="BE202" s="112">
        <v>0</v>
      </c>
      <c r="BF202" s="112">
        <v>0</v>
      </c>
      <c r="BG202" s="112">
        <v>0</v>
      </c>
      <c r="BH202" s="112">
        <v>0</v>
      </c>
      <c r="BI202" s="112">
        <v>0</v>
      </c>
      <c r="BJ202" s="112">
        <v>0</v>
      </c>
      <c r="BK202" s="112">
        <v>0</v>
      </c>
      <c r="BL202" s="112">
        <v>0</v>
      </c>
      <c r="BM202" s="112">
        <v>0</v>
      </c>
      <c r="BN202" s="112">
        <v>0</v>
      </c>
      <c r="BO202" s="112">
        <v>0</v>
      </c>
      <c r="BP202" s="112">
        <v>0</v>
      </c>
      <c r="BQ202" s="112">
        <v>0</v>
      </c>
      <c r="BR202" s="112">
        <v>0</v>
      </c>
      <c r="BS202" s="112">
        <v>0</v>
      </c>
      <c r="BT202" s="112">
        <v>0</v>
      </c>
      <c r="BU202" s="112">
        <v>0</v>
      </c>
      <c r="BV202" s="112">
        <v>0</v>
      </c>
      <c r="BW202" s="112">
        <v>0</v>
      </c>
      <c r="BX202" s="112">
        <v>0</v>
      </c>
      <c r="BY202" s="213"/>
      <c r="BZ202" s="112">
        <v>0</v>
      </c>
      <c r="CA202" s="112">
        <v>0</v>
      </c>
      <c r="CB202" s="112">
        <v>0</v>
      </c>
      <c r="CC202" s="112">
        <v>0</v>
      </c>
      <c r="CD202" s="112">
        <v>0</v>
      </c>
    </row>
    <row r="203" spans="1:82" outlineLevel="1" x14ac:dyDescent="0.2">
      <c r="A203" s="3"/>
      <c r="B203" s="10">
        <v>189</v>
      </c>
      <c r="C203" s="28" t="s">
        <v>145</v>
      </c>
      <c r="D203" s="28"/>
      <c r="E203" s="37"/>
      <c r="N203" s="90"/>
      <c r="P203" s="111">
        <v>201</v>
      </c>
      <c r="Q203" s="111">
        <v>0</v>
      </c>
      <c r="R203" s="163">
        <v>0</v>
      </c>
      <c r="S203" s="163">
        <v>0</v>
      </c>
      <c r="T203" s="163">
        <v>0</v>
      </c>
      <c r="U203" s="163">
        <v>0</v>
      </c>
      <c r="V203" s="163">
        <v>0</v>
      </c>
      <c r="W203" s="163">
        <v>0</v>
      </c>
      <c r="X203" s="163">
        <v>0</v>
      </c>
      <c r="Y203" s="207">
        <v>0</v>
      </c>
      <c r="Z203" s="163">
        <v>0</v>
      </c>
      <c r="AA203" s="163">
        <v>0</v>
      </c>
      <c r="AB203" s="163">
        <v>0</v>
      </c>
      <c r="AC203" s="163">
        <v>0</v>
      </c>
      <c r="AD203" s="163">
        <v>0</v>
      </c>
      <c r="AE203" s="163">
        <v>0</v>
      </c>
      <c r="AF203" s="163">
        <v>0</v>
      </c>
      <c r="AG203" s="163">
        <v>0</v>
      </c>
      <c r="AH203" s="163">
        <v>0</v>
      </c>
      <c r="AI203" s="163">
        <v>0</v>
      </c>
      <c r="AJ203" s="163">
        <v>0</v>
      </c>
      <c r="AK203" s="163">
        <v>0</v>
      </c>
      <c r="AL203" s="163">
        <v>0</v>
      </c>
      <c r="AM203" s="112">
        <v>0</v>
      </c>
      <c r="AN203" s="112">
        <v>0</v>
      </c>
      <c r="AO203" s="112">
        <v>0</v>
      </c>
      <c r="AP203" s="112">
        <v>0</v>
      </c>
      <c r="AQ203" s="112">
        <v>0</v>
      </c>
      <c r="AR203" s="112">
        <v>0</v>
      </c>
      <c r="AS203" s="112">
        <v>0</v>
      </c>
      <c r="AT203" s="112">
        <v>0</v>
      </c>
      <c r="AU203" s="112">
        <v>0</v>
      </c>
      <c r="AV203" s="112">
        <v>0</v>
      </c>
      <c r="AW203" s="112">
        <v>0</v>
      </c>
      <c r="AX203" s="112">
        <v>0</v>
      </c>
      <c r="AY203" s="112">
        <v>0</v>
      </c>
      <c r="AZ203" s="112">
        <v>0</v>
      </c>
      <c r="BA203" s="112">
        <v>0</v>
      </c>
      <c r="BB203" s="112">
        <v>0</v>
      </c>
      <c r="BC203" s="112">
        <v>0</v>
      </c>
      <c r="BD203" s="112">
        <v>0</v>
      </c>
      <c r="BE203" s="112">
        <v>0</v>
      </c>
      <c r="BF203" s="112">
        <v>0</v>
      </c>
      <c r="BG203" s="112">
        <v>0</v>
      </c>
      <c r="BH203" s="112">
        <v>0</v>
      </c>
      <c r="BI203" s="112">
        <v>0</v>
      </c>
      <c r="BJ203" s="112">
        <v>0</v>
      </c>
      <c r="BK203" s="112">
        <v>0</v>
      </c>
      <c r="BL203" s="112">
        <v>0</v>
      </c>
      <c r="BM203" s="112">
        <v>0</v>
      </c>
      <c r="BN203" s="112">
        <v>0</v>
      </c>
      <c r="BO203" s="112">
        <v>0</v>
      </c>
      <c r="BP203" s="112">
        <v>0</v>
      </c>
      <c r="BQ203" s="112">
        <v>0</v>
      </c>
      <c r="BR203" s="112">
        <v>0</v>
      </c>
      <c r="BS203" s="112">
        <v>0</v>
      </c>
      <c r="BT203" s="112">
        <v>0</v>
      </c>
      <c r="BU203" s="112">
        <v>0</v>
      </c>
      <c r="BV203" s="112">
        <v>0</v>
      </c>
      <c r="BW203" s="112">
        <v>0</v>
      </c>
      <c r="BX203" s="112">
        <v>0</v>
      </c>
      <c r="BY203" s="213"/>
      <c r="BZ203" s="112">
        <v>0</v>
      </c>
      <c r="CA203" s="112">
        <v>0</v>
      </c>
      <c r="CB203" s="112">
        <v>0</v>
      </c>
      <c r="CC203" s="112">
        <v>0</v>
      </c>
      <c r="CD203" s="112">
        <v>0</v>
      </c>
    </row>
    <row r="204" spans="1:82" outlineLevel="1" x14ac:dyDescent="0.2">
      <c r="A204" s="3"/>
      <c r="B204" s="10">
        <v>190</v>
      </c>
      <c r="C204" s="3"/>
      <c r="D204" s="3"/>
      <c r="E204" s="37"/>
      <c r="N204" s="90"/>
      <c r="P204" s="111">
        <v>202</v>
      </c>
      <c r="Q204" s="111">
        <v>0</v>
      </c>
      <c r="R204" s="163">
        <v>0</v>
      </c>
      <c r="S204" s="163">
        <v>0</v>
      </c>
      <c r="T204" s="163">
        <v>0</v>
      </c>
      <c r="U204" s="163">
        <v>0</v>
      </c>
      <c r="V204" s="163">
        <v>0</v>
      </c>
      <c r="W204" s="163">
        <v>0</v>
      </c>
      <c r="X204" s="163">
        <v>0</v>
      </c>
      <c r="Y204" s="207">
        <v>0</v>
      </c>
      <c r="Z204" s="163">
        <v>0</v>
      </c>
      <c r="AA204" s="163">
        <v>0</v>
      </c>
      <c r="AB204" s="163">
        <v>0</v>
      </c>
      <c r="AC204" s="163">
        <v>0</v>
      </c>
      <c r="AD204" s="163">
        <v>0</v>
      </c>
      <c r="AE204" s="163">
        <v>0</v>
      </c>
      <c r="AF204" s="163">
        <v>0</v>
      </c>
      <c r="AG204" s="163">
        <v>0</v>
      </c>
      <c r="AH204" s="163">
        <v>0</v>
      </c>
      <c r="AI204" s="163">
        <v>0</v>
      </c>
      <c r="AJ204" s="163">
        <v>0</v>
      </c>
      <c r="AK204" s="163">
        <v>0</v>
      </c>
      <c r="AL204" s="163">
        <v>0</v>
      </c>
      <c r="AM204" s="112">
        <v>0</v>
      </c>
      <c r="AN204" s="112">
        <v>0</v>
      </c>
      <c r="AO204" s="112">
        <v>0</v>
      </c>
      <c r="AP204" s="112">
        <v>0</v>
      </c>
      <c r="AQ204" s="112">
        <v>0</v>
      </c>
      <c r="AR204" s="112">
        <v>0</v>
      </c>
      <c r="AS204" s="112">
        <v>0</v>
      </c>
      <c r="AT204" s="112">
        <v>0</v>
      </c>
      <c r="AU204" s="112">
        <v>0</v>
      </c>
      <c r="AV204" s="112">
        <v>0</v>
      </c>
      <c r="AW204" s="112">
        <v>0</v>
      </c>
      <c r="AX204" s="112">
        <v>0</v>
      </c>
      <c r="AY204" s="112">
        <v>0</v>
      </c>
      <c r="AZ204" s="112">
        <v>0</v>
      </c>
      <c r="BA204" s="112">
        <v>0</v>
      </c>
      <c r="BB204" s="112">
        <v>0</v>
      </c>
      <c r="BC204" s="112">
        <v>0</v>
      </c>
      <c r="BD204" s="112">
        <v>0</v>
      </c>
      <c r="BE204" s="112">
        <v>0</v>
      </c>
      <c r="BF204" s="112">
        <v>0</v>
      </c>
      <c r="BG204" s="112">
        <v>0</v>
      </c>
      <c r="BH204" s="112">
        <v>0</v>
      </c>
      <c r="BI204" s="112">
        <v>0</v>
      </c>
      <c r="BJ204" s="112">
        <v>0</v>
      </c>
      <c r="BK204" s="112">
        <v>0</v>
      </c>
      <c r="BL204" s="112">
        <v>0</v>
      </c>
      <c r="BM204" s="112">
        <v>0</v>
      </c>
      <c r="BN204" s="112">
        <v>0</v>
      </c>
      <c r="BO204" s="112">
        <v>0</v>
      </c>
      <c r="BP204" s="112">
        <v>0</v>
      </c>
      <c r="BQ204" s="112">
        <v>0</v>
      </c>
      <c r="BR204" s="112">
        <v>0</v>
      </c>
      <c r="BS204" s="112">
        <v>0</v>
      </c>
      <c r="BT204" s="112">
        <v>0</v>
      </c>
      <c r="BU204" s="112">
        <v>0</v>
      </c>
      <c r="BV204" s="112">
        <v>0</v>
      </c>
      <c r="BW204" s="112">
        <v>0</v>
      </c>
      <c r="BX204" s="112">
        <v>0</v>
      </c>
      <c r="BY204" s="213"/>
      <c r="BZ204" s="112">
        <v>0</v>
      </c>
      <c r="CA204" s="112">
        <v>0</v>
      </c>
      <c r="CB204" s="112">
        <v>0</v>
      </c>
      <c r="CC204" s="112">
        <v>0</v>
      </c>
      <c r="CD204" s="112">
        <v>0</v>
      </c>
    </row>
    <row r="205" spans="1:82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66">HLOOKUP($E$3,$Q$3:$CF$269,P205,FALSE)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47">
        <v>1</v>
      </c>
      <c r="O205" s="181"/>
      <c r="P205" s="111">
        <v>203</v>
      </c>
      <c r="Q205" s="111">
        <v>0</v>
      </c>
      <c r="R205" s="163">
        <v>1</v>
      </c>
      <c r="S205" s="163">
        <v>1</v>
      </c>
      <c r="T205" s="163">
        <v>1</v>
      </c>
      <c r="U205" s="163">
        <v>1</v>
      </c>
      <c r="V205" s="163">
        <v>1</v>
      </c>
      <c r="W205" s="163">
        <v>1</v>
      </c>
      <c r="X205" s="163">
        <v>1</v>
      </c>
      <c r="Y205" s="207">
        <v>1</v>
      </c>
      <c r="Z205" s="163">
        <v>1</v>
      </c>
      <c r="AA205" s="163">
        <v>1</v>
      </c>
      <c r="AB205" s="163">
        <v>1</v>
      </c>
      <c r="AC205" s="163">
        <v>1</v>
      </c>
      <c r="AD205" s="163">
        <v>1</v>
      </c>
      <c r="AE205" s="163">
        <v>1</v>
      </c>
      <c r="AF205" s="163">
        <v>1</v>
      </c>
      <c r="AG205" s="163">
        <v>1</v>
      </c>
      <c r="AH205" s="163">
        <v>1</v>
      </c>
      <c r="AI205" s="163">
        <v>1</v>
      </c>
      <c r="AJ205" s="163">
        <v>1</v>
      </c>
      <c r="AK205" s="163">
        <v>1</v>
      </c>
      <c r="AL205" s="163">
        <v>1</v>
      </c>
      <c r="AM205" s="112">
        <v>1</v>
      </c>
      <c r="AN205" s="112">
        <v>1</v>
      </c>
      <c r="AO205" s="112">
        <v>1</v>
      </c>
      <c r="AP205" s="112">
        <v>1</v>
      </c>
      <c r="AQ205" s="112">
        <v>1</v>
      </c>
      <c r="AR205" s="112">
        <v>1</v>
      </c>
      <c r="AS205" s="112">
        <v>1</v>
      </c>
      <c r="AT205" s="112">
        <v>1</v>
      </c>
      <c r="AU205" s="112">
        <v>1</v>
      </c>
      <c r="AV205" s="112">
        <v>1</v>
      </c>
      <c r="AW205" s="112">
        <v>1</v>
      </c>
      <c r="AX205" s="112">
        <v>1</v>
      </c>
      <c r="AY205" s="112">
        <v>1</v>
      </c>
      <c r="AZ205" s="112">
        <v>1</v>
      </c>
      <c r="BA205" s="112">
        <v>1</v>
      </c>
      <c r="BB205" s="112">
        <v>1</v>
      </c>
      <c r="BC205" s="112">
        <v>1</v>
      </c>
      <c r="BD205" s="112">
        <v>1</v>
      </c>
      <c r="BE205" s="112">
        <v>1</v>
      </c>
      <c r="BF205" s="112">
        <v>1</v>
      </c>
      <c r="BG205" s="112">
        <v>1</v>
      </c>
      <c r="BH205" s="112">
        <v>1</v>
      </c>
      <c r="BI205" s="112">
        <v>1</v>
      </c>
      <c r="BJ205" s="112">
        <v>1</v>
      </c>
      <c r="BK205" s="112">
        <v>1</v>
      </c>
      <c r="BL205" s="112">
        <v>1</v>
      </c>
      <c r="BM205" s="112">
        <v>1</v>
      </c>
      <c r="BN205" s="112">
        <v>1</v>
      </c>
      <c r="BO205" s="112">
        <v>1</v>
      </c>
      <c r="BP205" s="112">
        <v>1</v>
      </c>
      <c r="BQ205" s="112">
        <v>1</v>
      </c>
      <c r="BR205" s="112">
        <v>1</v>
      </c>
      <c r="BS205" s="112">
        <v>1</v>
      </c>
      <c r="BT205" s="112">
        <v>1</v>
      </c>
      <c r="BU205" s="112">
        <v>1</v>
      </c>
      <c r="BV205" s="112">
        <v>1</v>
      </c>
      <c r="BW205" s="112">
        <v>1</v>
      </c>
      <c r="BX205" s="112">
        <v>1</v>
      </c>
      <c r="BY205" s="213">
        <v>1</v>
      </c>
      <c r="BZ205" s="112">
        <v>1</v>
      </c>
      <c r="CA205" s="112">
        <v>1</v>
      </c>
      <c r="CB205" s="112">
        <v>1</v>
      </c>
      <c r="CC205" s="112">
        <v>1</v>
      </c>
      <c r="CD205" s="112">
        <v>1</v>
      </c>
    </row>
    <row r="206" spans="1:82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66"/>
        <v>-0.10362295040572317</v>
      </c>
      <c r="H206" s="48">
        <f t="shared" ref="H206:J209" si="67">LN(H152/H184)</f>
        <v>-8.0151995184247343E-2</v>
      </c>
      <c r="I206" s="48">
        <f t="shared" si="67"/>
        <v>-8.9094810176541972E-2</v>
      </c>
      <c r="J206" s="48">
        <f t="shared" si="67"/>
        <v>-9.8037625168836517E-2</v>
      </c>
      <c r="K206" s="48">
        <f t="shared" ref="K206:N206" si="68">LN(K152/K184)</f>
        <v>-0.10698044016113119</v>
      </c>
      <c r="L206" s="48">
        <f t="shared" si="68"/>
        <v>-0.1159232551534259</v>
      </c>
      <c r="M206" s="48">
        <f t="shared" si="68"/>
        <v>-0.12486607014572049</v>
      </c>
      <c r="N206" s="48">
        <f t="shared" si="68"/>
        <v>-0.14279695917209095</v>
      </c>
      <c r="O206" s="181"/>
      <c r="P206" s="111">
        <v>204</v>
      </c>
      <c r="Q206" s="111">
        <v>0</v>
      </c>
      <c r="R206" s="163">
        <v>-0.33541936986802484</v>
      </c>
      <c r="S206" s="163">
        <v>-0.10362295040572317</v>
      </c>
      <c r="T206" s="163">
        <v>-0.16344156190674441</v>
      </c>
      <c r="U206" s="163">
        <v>-0.24289273004618939</v>
      </c>
      <c r="V206" s="163">
        <v>-0.17882692587605531</v>
      </c>
      <c r="W206" s="163">
        <v>-0.29527908461972097</v>
      </c>
      <c r="X206" s="163">
        <v>-0.16493400774006556</v>
      </c>
      <c r="Y206" s="207">
        <v>-0.2278791032256926</v>
      </c>
      <c r="Z206" s="163">
        <v>-0.17647811733177762</v>
      </c>
      <c r="AA206" s="163">
        <v>-0.12901351451513718</v>
      </c>
      <c r="AB206" s="163">
        <v>-0.32770586607874241</v>
      </c>
      <c r="AC206" s="163">
        <v>-0.35868770925407395</v>
      </c>
      <c r="AD206" s="163">
        <v>-0.26629137290306631</v>
      </c>
      <c r="AE206" s="163">
        <v>-0.19728239257196289</v>
      </c>
      <c r="AF206" s="163">
        <v>-0.35868770925407395</v>
      </c>
      <c r="AG206" s="163">
        <v>-0.20330195649496349</v>
      </c>
      <c r="AH206" s="163">
        <v>-0.17647811733177762</v>
      </c>
      <c r="AI206" s="163">
        <v>-0.35868770925407395</v>
      </c>
      <c r="AJ206" s="163">
        <v>-0.17993931368463315</v>
      </c>
      <c r="AK206" s="163">
        <v>-0.16344156190674441</v>
      </c>
      <c r="AL206" s="163">
        <v>-0.17647811733177762</v>
      </c>
      <c r="AM206" s="112">
        <v>-0.29527908461972097</v>
      </c>
      <c r="AN206" s="112">
        <v>-0.2278791032256926</v>
      </c>
      <c r="AO206" s="112">
        <v>-0.31555061903643056</v>
      </c>
      <c r="AP206" s="112">
        <v>-0.17647811733177762</v>
      </c>
      <c r="AQ206" s="112">
        <v>-8.4021499878861802E-2</v>
      </c>
      <c r="AR206" s="112">
        <v>-8.4021499878861802E-2</v>
      </c>
      <c r="AS206" s="112">
        <v>-0.28036003728362757</v>
      </c>
      <c r="AT206" s="112">
        <v>-0.32770586607874241</v>
      </c>
      <c r="AU206" s="112">
        <v>-0.2716457640645521</v>
      </c>
      <c r="AV206" s="112">
        <v>-0.22490173052690149</v>
      </c>
      <c r="AW206" s="112">
        <v>-0.12828123522578042</v>
      </c>
      <c r="AX206" s="112">
        <v>-0.26629137290306631</v>
      </c>
      <c r="AY206" s="112">
        <v>-0.18347537623180904</v>
      </c>
      <c r="AZ206" s="112">
        <v>-0.1924386937708705</v>
      </c>
      <c r="BA206" s="112">
        <v>-0.20330195649496349</v>
      </c>
      <c r="BB206" s="112">
        <v>-0.11057068730974638</v>
      </c>
      <c r="BC206" s="112">
        <v>-0.29527908461972097</v>
      </c>
      <c r="BD206" s="112">
        <v>-0.30404086493782512</v>
      </c>
      <c r="BE206" s="112">
        <v>-0.16493400774006556</v>
      </c>
      <c r="BF206" s="112">
        <v>-0.16493400774006556</v>
      </c>
      <c r="BG206" s="112">
        <v>-0.10641398879829692</v>
      </c>
      <c r="BH206" s="112">
        <v>-0.21291891682208305</v>
      </c>
      <c r="BI206" s="112">
        <v>-0.31555061903643056</v>
      </c>
      <c r="BJ206" s="112">
        <v>-0.30404086493782512</v>
      </c>
      <c r="BK206" s="112">
        <v>-0.2716457640645521</v>
      </c>
      <c r="BL206" s="112">
        <v>-0.33541936986802484</v>
      </c>
      <c r="BM206" s="112">
        <v>-2.3331213449694833E-2</v>
      </c>
      <c r="BN206" s="112">
        <v>-0.12148339849267475</v>
      </c>
      <c r="BO206" s="112">
        <v>-0.10362295040572317</v>
      </c>
      <c r="BP206" s="112">
        <v>-2.3331213449694833E-2</v>
      </c>
      <c r="BQ206" s="112">
        <v>-0.16852331999248851</v>
      </c>
      <c r="BR206" s="112">
        <v>-0.16344156190674441</v>
      </c>
      <c r="BS206" s="112">
        <v>-0.20330195649496349</v>
      </c>
      <c r="BT206" s="112">
        <v>-0.16344156190674441</v>
      </c>
      <c r="BU206" s="112">
        <v>-0.23280245462997079</v>
      </c>
      <c r="BV206" s="112">
        <v>-0.33541936986802484</v>
      </c>
      <c r="BW206" s="112">
        <v>-0.34017231050457569</v>
      </c>
      <c r="BX206" s="112">
        <v>-0.2716457640645521</v>
      </c>
      <c r="BY206" s="213">
        <v>-0.26629137290306631</v>
      </c>
      <c r="BZ206" s="112">
        <v>-0.16493400774006556</v>
      </c>
      <c r="CA206" s="112">
        <v>-0.17510744414184359</v>
      </c>
      <c r="CB206" s="112">
        <v>-0.26629137290306631</v>
      </c>
      <c r="CC206" s="112">
        <v>-7.4767111521682653E-2</v>
      </c>
      <c r="CD206" s="112">
        <v>-0.34017231050457569</v>
      </c>
    </row>
    <row r="207" spans="1:82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66"/>
        <v>-1.6881776978204626</v>
      </c>
      <c r="H207" s="48">
        <f t="shared" si="67"/>
        <v>-1.6884336159280655</v>
      </c>
      <c r="I207" s="48">
        <f t="shared" si="67"/>
        <v>-1.6867287310210337</v>
      </c>
      <c r="J207" s="48">
        <f t="shared" si="67"/>
        <v>-1.6550412516827582</v>
      </c>
      <c r="K207" s="48">
        <f t="shared" ref="K207:N207" si="69">LN(K153/K185)</f>
        <v>-1.6529805000158344</v>
      </c>
      <c r="L207" s="48">
        <f t="shared" si="69"/>
        <v>-1.6507596477766886</v>
      </c>
      <c r="M207" s="48">
        <f t="shared" si="69"/>
        <v>-1.6482978050759114</v>
      </c>
      <c r="N207" s="48">
        <f t="shared" si="69"/>
        <v>-1.6456785026043292</v>
      </c>
      <c r="O207" s="181"/>
      <c r="P207" s="111">
        <v>205</v>
      </c>
      <c r="Q207" s="111">
        <v>0</v>
      </c>
      <c r="R207" s="163">
        <v>2.7397990089996709</v>
      </c>
      <c r="S207" s="163">
        <v>-1.6881776978204626</v>
      </c>
      <c r="T207" s="163">
        <v>-3.6569504222801106</v>
      </c>
      <c r="U207" s="163">
        <v>-0.55017740033311535</v>
      </c>
      <c r="V207" s="163">
        <v>-0.47040596293159792</v>
      </c>
      <c r="W207" s="163">
        <v>5.6696138423739904E-2</v>
      </c>
      <c r="X207" s="163">
        <v>-0.78055630254289354</v>
      </c>
      <c r="Y207" s="207">
        <v>-2.2159781528480647</v>
      </c>
      <c r="Z207" s="163">
        <v>-3.9338982144466383</v>
      </c>
      <c r="AA207" s="163">
        <v>-1.3065355703067945</v>
      </c>
      <c r="AB207" s="163">
        <v>-3.3424473960191405</v>
      </c>
      <c r="AC207" s="163">
        <v>-1.6365645978719656</v>
      </c>
      <c r="AD207" s="163">
        <v>2.0347254829830474E-2</v>
      </c>
      <c r="AE207" s="163">
        <v>-0.43276191737228187</v>
      </c>
      <c r="AF207" s="163">
        <v>0.33230508679007237</v>
      </c>
      <c r="AG207" s="163">
        <v>-1.2079062538126242</v>
      </c>
      <c r="AH207" s="163">
        <v>-2.9595362434751751</v>
      </c>
      <c r="AI207" s="163">
        <v>-0.75678492834001365</v>
      </c>
      <c r="AJ207" s="163">
        <v>-1.1001636051256873</v>
      </c>
      <c r="AK207" s="163">
        <v>-2.8285933562929326</v>
      </c>
      <c r="AL207" s="163">
        <v>-0.29062403388694824</v>
      </c>
      <c r="AM207" s="112">
        <v>-1.7202456159205741</v>
      </c>
      <c r="AN207" s="112">
        <v>-0.1381464951159159</v>
      </c>
      <c r="AO207" s="112">
        <v>-1.0499486823831101</v>
      </c>
      <c r="AP207" s="112">
        <v>-3.1576756765115155</v>
      </c>
      <c r="AQ207" s="112">
        <v>-3.9234772784583796</v>
      </c>
      <c r="AR207" s="112">
        <v>-2.4389048393043744</v>
      </c>
      <c r="AS207" s="112">
        <v>3.0356728049105088</v>
      </c>
      <c r="AT207" s="112">
        <v>1.6546473358177847</v>
      </c>
      <c r="AU207" s="112">
        <v>-1.3032797534772445</v>
      </c>
      <c r="AV207" s="112">
        <v>-2.4304477488628122</v>
      </c>
      <c r="AW207" s="112">
        <v>-0.83265233461696264</v>
      </c>
      <c r="AX207" s="112">
        <v>0.41200845481530174</v>
      </c>
      <c r="AY207" s="112">
        <v>-1.8129258239830726</v>
      </c>
      <c r="AZ207" s="112">
        <v>-1.5477929242124286</v>
      </c>
      <c r="BA207" s="112">
        <v>0.90762682053440358</v>
      </c>
      <c r="BB207" s="112">
        <v>-2.1664721690346096</v>
      </c>
      <c r="BC207" s="112">
        <v>-0.51499654340511625</v>
      </c>
      <c r="BD207" s="112">
        <v>-0.57432895391026284</v>
      </c>
      <c r="BE207" s="112">
        <v>-0.14395634823809766</v>
      </c>
      <c r="BF207" s="112">
        <v>-1.9115558382316205</v>
      </c>
      <c r="BG207" s="112">
        <v>-0.96689873465517506</v>
      </c>
      <c r="BH207" s="112">
        <v>-2.3613951527065682</v>
      </c>
      <c r="BI207" s="112">
        <v>0.10568350753301443</v>
      </c>
      <c r="BJ207" s="112">
        <v>-1.6349458196957292</v>
      </c>
      <c r="BK207" s="112">
        <v>-1.5229755749924418</v>
      </c>
      <c r="BL207" s="112">
        <v>-9.6570969332433698E-2</v>
      </c>
      <c r="BM207" s="112">
        <v>-1.7420601300695233</v>
      </c>
      <c r="BN207" s="112">
        <v>-0.5295095832104193</v>
      </c>
      <c r="BO207" s="112">
        <v>-0.63591484909386853</v>
      </c>
      <c r="BP207" s="112">
        <v>-2.6912006979695917</v>
      </c>
      <c r="BQ207" s="112">
        <v>-2.3760505148133322</v>
      </c>
      <c r="BR207" s="112">
        <v>-3.1053076909941999</v>
      </c>
      <c r="BS207" s="112">
        <v>-1.2865297144154235</v>
      </c>
      <c r="BT207" s="112">
        <v>-0.22105359923668613</v>
      </c>
      <c r="BU207" s="112">
        <v>-2.1755958154023789</v>
      </c>
      <c r="BV207" s="112">
        <v>2.4939036975065236</v>
      </c>
      <c r="BW207" s="112">
        <v>0.64147712210371843</v>
      </c>
      <c r="BX207" s="112">
        <v>-1.5403343362994777</v>
      </c>
      <c r="BY207" s="213">
        <v>-0.10602788206416025</v>
      </c>
      <c r="BZ207" s="112">
        <v>-1.0122367228868812</v>
      </c>
      <c r="CA207" s="112">
        <v>-2.8227407192091891</v>
      </c>
      <c r="CB207" s="112">
        <v>-2.7947540619803166</v>
      </c>
      <c r="CC207" s="112">
        <v>-0.9982342106522778</v>
      </c>
      <c r="CD207" s="112">
        <v>-0.40035870466956797</v>
      </c>
    </row>
    <row r="208" spans="1:82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66"/>
        <v>-1.9860347431623011</v>
      </c>
      <c r="H208" s="48">
        <f t="shared" si="67"/>
        <v>-1.9860347431623011</v>
      </c>
      <c r="I208" s="48">
        <f t="shared" si="67"/>
        <v>-1.9860347431623011</v>
      </c>
      <c r="J208" s="48">
        <f t="shared" si="67"/>
        <v>-1.9860347431623011</v>
      </c>
      <c r="K208" s="48">
        <f t="shared" ref="K208:N208" si="70">LN(K154/K186)</f>
        <v>-1.9860347431623011</v>
      </c>
      <c r="L208" s="48">
        <f t="shared" si="70"/>
        <v>-1.9860347431623011</v>
      </c>
      <c r="M208" s="48">
        <f t="shared" si="70"/>
        <v>-1.9860347431623011</v>
      </c>
      <c r="N208" s="48">
        <f t="shared" si="70"/>
        <v>-1.9860347431623011</v>
      </c>
      <c r="O208" s="181"/>
      <c r="P208" s="111">
        <v>206</v>
      </c>
      <c r="Q208" s="111">
        <v>0</v>
      </c>
      <c r="R208" s="163">
        <v>2.8237614228197381</v>
      </c>
      <c r="S208" s="163">
        <v>-1.9860347431623011</v>
      </c>
      <c r="T208" s="163">
        <v>-3.6780697330692242</v>
      </c>
      <c r="U208" s="163">
        <v>-0.45318585197698569</v>
      </c>
      <c r="V208" s="163">
        <v>-0.55771906477201194</v>
      </c>
      <c r="W208" s="163">
        <v>9.5436827819632281E-2</v>
      </c>
      <c r="X208" s="163">
        <v>-1.0821889109311928</v>
      </c>
      <c r="Y208" s="207">
        <v>-2.1564147945557934</v>
      </c>
      <c r="Z208" s="163">
        <v>-3.6602293644396093</v>
      </c>
      <c r="AA208" s="163">
        <v>-1.5879794047418916</v>
      </c>
      <c r="AB208" s="163">
        <v>-3.8627789121003433</v>
      </c>
      <c r="AC208" s="163">
        <v>-1.6807942248728724</v>
      </c>
      <c r="AD208" s="163">
        <v>0.10264040169574182</v>
      </c>
      <c r="AE208" s="163">
        <v>-0.37596787201401216</v>
      </c>
      <c r="AF208" s="163">
        <v>0.6433089907071281</v>
      </c>
      <c r="AG208" s="163">
        <v>-1.1554829143376621</v>
      </c>
      <c r="AH208" s="163">
        <v>-3.0972886194201137</v>
      </c>
      <c r="AI208" s="163">
        <v>-0.87814091403536998</v>
      </c>
      <c r="AJ208" s="163">
        <v>-1.1283433445232467</v>
      </c>
      <c r="AK208" s="163">
        <v>-2.9069280489595708</v>
      </c>
      <c r="AL208" s="163">
        <v>-0.51148940631299422</v>
      </c>
      <c r="AM208" s="112">
        <v>-1.7994469907634254</v>
      </c>
      <c r="AN208" s="112">
        <v>-0.14376574133873252</v>
      </c>
      <c r="AO208" s="112">
        <v>-0.47723225922383888</v>
      </c>
      <c r="AP208" s="112">
        <v>-2.7252164665921241</v>
      </c>
      <c r="AQ208" s="112">
        <v>-3.8088205746620147</v>
      </c>
      <c r="AR208" s="112">
        <v>-2.1549638511882216</v>
      </c>
      <c r="AS208" s="112">
        <v>2.9368422751745906</v>
      </c>
      <c r="AT208" s="112">
        <v>1.4813413212788484</v>
      </c>
      <c r="AU208" s="112">
        <v>-1.6413024649839103</v>
      </c>
      <c r="AV208" s="112">
        <v>-2.7084240865606493</v>
      </c>
      <c r="AW208" s="112">
        <v>-0.85034778702013525</v>
      </c>
      <c r="AX208" s="112">
        <v>0.11338948796668893</v>
      </c>
      <c r="AY208" s="112">
        <v>-1.9179726682212965</v>
      </c>
      <c r="AZ208" s="112">
        <v>-1.5956516579954414</v>
      </c>
      <c r="BA208" s="112">
        <v>0.7344644769863482</v>
      </c>
      <c r="BB208" s="112">
        <v>-2.1387226838909266</v>
      </c>
      <c r="BC208" s="112">
        <v>-0.66049564682697526</v>
      </c>
      <c r="BD208" s="112">
        <v>-0.74447879505143388</v>
      </c>
      <c r="BE208" s="112">
        <v>-0.24820742255487613</v>
      </c>
      <c r="BF208" s="112">
        <v>-2.0172353442286681</v>
      </c>
      <c r="BG208" s="112">
        <v>-1.0414640583182382</v>
      </c>
      <c r="BH208" s="112">
        <v>-2.5519779067645927</v>
      </c>
      <c r="BI208" s="112">
        <v>9.6516073505404171E-2</v>
      </c>
      <c r="BJ208" s="112">
        <v>-1.8614368334130913</v>
      </c>
      <c r="BK208" s="112">
        <v>-1.527444036056153</v>
      </c>
      <c r="BL208" s="112">
        <v>-0.38497554806290518</v>
      </c>
      <c r="BM208" s="112">
        <v>-1.9739680734835605</v>
      </c>
      <c r="BN208" s="112">
        <v>-0.7581940889545401</v>
      </c>
      <c r="BO208" s="112">
        <v>-0.79191076528781146</v>
      </c>
      <c r="BP208" s="112">
        <v>-2.8486361302161929</v>
      </c>
      <c r="BQ208" s="112">
        <v>-2.1645337829376641</v>
      </c>
      <c r="BR208" s="112">
        <v>-2.7192212976548094</v>
      </c>
      <c r="BS208" s="112">
        <v>-1.4936403661304976</v>
      </c>
      <c r="BT208" s="112">
        <v>-0.55186048611290639</v>
      </c>
      <c r="BU208" s="112">
        <v>-1.9636749635976791</v>
      </c>
      <c r="BV208" s="112">
        <v>2.6769238234600059</v>
      </c>
      <c r="BW208" s="112">
        <v>0.4315346287947131</v>
      </c>
      <c r="BX208" s="112">
        <v>-2.3934546795247251</v>
      </c>
      <c r="BY208" s="213">
        <v>-0.15650236525389549</v>
      </c>
      <c r="BZ208" s="112">
        <v>-1.1959568622468233</v>
      </c>
      <c r="CA208" s="112">
        <v>-2.9592852014545277</v>
      </c>
      <c r="CB208" s="112">
        <v>-2.5258851620884122</v>
      </c>
      <c r="CC208" s="112">
        <v>-1.2964831671529458</v>
      </c>
      <c r="CD208" s="112">
        <v>-0.50407998574794488</v>
      </c>
    </row>
    <row r="209" spans="1:84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66"/>
        <v>-2.085889253074185</v>
      </c>
      <c r="H209" s="48">
        <f t="shared" si="67"/>
        <v>-1.9849409906392934</v>
      </c>
      <c r="I209" s="48">
        <f t="shared" si="67"/>
        <v>-2.0019277823433708</v>
      </c>
      <c r="J209" s="48">
        <f t="shared" si="67"/>
        <v>-1.9696601254463968</v>
      </c>
      <c r="K209" s="48">
        <f t="shared" ref="K209:N209" si="71">LN(K155/K187)</f>
        <v>-1.9696601254463968</v>
      </c>
      <c r="L209" s="48">
        <f t="shared" si="71"/>
        <v>-1.9696601254463968</v>
      </c>
      <c r="M209" s="48">
        <f t="shared" si="71"/>
        <v>-1.9696601254463968</v>
      </c>
      <c r="N209" s="48">
        <f t="shared" si="71"/>
        <v>-1.9696601254463968</v>
      </c>
      <c r="O209" s="181"/>
      <c r="P209" s="111">
        <v>207</v>
      </c>
      <c r="Q209" s="111">
        <v>0</v>
      </c>
      <c r="R209" s="163">
        <v>2.6986601097886118</v>
      </c>
      <c r="S209" s="163">
        <v>-2.085889253074185</v>
      </c>
      <c r="T209" s="163">
        <v>-4.0239000630249482</v>
      </c>
      <c r="U209" s="163">
        <v>-0.51868706411201326</v>
      </c>
      <c r="V209" s="163">
        <v>-0.55810589478809491</v>
      </c>
      <c r="W209" s="163">
        <v>-5.4212655245937463E-2</v>
      </c>
      <c r="X209" s="163">
        <v>-1.2884737920583469</v>
      </c>
      <c r="Y209" s="207">
        <v>-2.4802717617332242</v>
      </c>
      <c r="Z209" s="163">
        <v>-4.2070718515799337</v>
      </c>
      <c r="AA209" s="163">
        <v>-1.7277929049623595</v>
      </c>
      <c r="AB209" s="163">
        <v>-4.081307182129156</v>
      </c>
      <c r="AC209" s="163">
        <v>-2.0118075211135418</v>
      </c>
      <c r="AD209" s="163">
        <v>1.1614028885034698E-3</v>
      </c>
      <c r="AE209" s="163">
        <v>-0.61795339576167152</v>
      </c>
      <c r="AF209" s="163">
        <v>0.36861091770749865</v>
      </c>
      <c r="AG209" s="163">
        <v>-1.2319628110942014</v>
      </c>
      <c r="AH209" s="163">
        <v>-3.4070153111121404</v>
      </c>
      <c r="AI209" s="163">
        <v>-1.2102116292514928</v>
      </c>
      <c r="AJ209" s="163">
        <v>-1.0175047706599367</v>
      </c>
      <c r="AK209" s="163">
        <v>-3.1224551941270171</v>
      </c>
      <c r="AL209" s="163">
        <v>-0.66473459963137094</v>
      </c>
      <c r="AM209" s="112">
        <v>-2.2499198181553588</v>
      </c>
      <c r="AN209" s="112">
        <v>-2.5053253361655498E-2</v>
      </c>
      <c r="AO209" s="112">
        <v>-1.225034079886909</v>
      </c>
      <c r="AP209" s="112">
        <v>-3.0552989015700578</v>
      </c>
      <c r="AQ209" s="112">
        <v>-5.2167767682714903</v>
      </c>
      <c r="AR209" s="112">
        <v>-2.4686369462382247</v>
      </c>
      <c r="AS209" s="112">
        <v>3.0270739997226732</v>
      </c>
      <c r="AT209" s="112">
        <v>1.4808081869513452</v>
      </c>
      <c r="AU209" s="112">
        <v>-1.9111854948688112</v>
      </c>
      <c r="AV209" s="112">
        <v>-2.8588371805271016</v>
      </c>
      <c r="AW209" s="112">
        <v>-0.86773470300951672</v>
      </c>
      <c r="AX209" s="112">
        <v>4.8071093025318694E-2</v>
      </c>
      <c r="AY209" s="112">
        <v>-1.938346281998373</v>
      </c>
      <c r="AZ209" s="112">
        <v>-1.7708291256307023</v>
      </c>
      <c r="BA209" s="112">
        <v>0.62446038275500015</v>
      </c>
      <c r="BB209" s="112">
        <v>-2.1960100031371996</v>
      </c>
      <c r="BC209" s="112">
        <v>-0.64780317367758844</v>
      </c>
      <c r="BD209" s="112">
        <v>-1.0194625939009589</v>
      </c>
      <c r="BE209" s="112">
        <v>-0.3418101254852256</v>
      </c>
      <c r="BF209" s="112">
        <v>-2.1191891743537425</v>
      </c>
      <c r="BG209" s="112">
        <v>-1.2223542884051732</v>
      </c>
      <c r="BH209" s="112">
        <v>-2.6493232418607189</v>
      </c>
      <c r="BI209" s="112">
        <v>-6.0036200875622212E-2</v>
      </c>
      <c r="BJ209" s="112">
        <v>-1.8907083729968703</v>
      </c>
      <c r="BK209" s="112">
        <v>-1.6941334765967555</v>
      </c>
      <c r="BL209" s="112">
        <v>-0.45878189719468027</v>
      </c>
      <c r="BM209" s="112">
        <v>-2.2270677954032165</v>
      </c>
      <c r="BN209" s="112">
        <v>-0.77264267158069777</v>
      </c>
      <c r="BO209" s="112">
        <v>-0.96839420074259108</v>
      </c>
      <c r="BP209" s="112">
        <v>-2.9671591979351923</v>
      </c>
      <c r="BQ209" s="112">
        <v>-2.8168622270740316</v>
      </c>
      <c r="BR209" s="112">
        <v>-3.0942165458510522</v>
      </c>
      <c r="BS209" s="112">
        <v>-1.7854375520021921</v>
      </c>
      <c r="BT209" s="112">
        <v>-0.61827454822533123</v>
      </c>
      <c r="BU209" s="112">
        <v>-2.1934779710419861</v>
      </c>
      <c r="BV209" s="112">
        <v>2.6794848224831402</v>
      </c>
      <c r="BW209" s="112">
        <v>0.42104727216730825</v>
      </c>
      <c r="BX209" s="112">
        <v>-2.5781010729244147</v>
      </c>
      <c r="BY209" s="213">
        <v>-0.15608362488996558</v>
      </c>
      <c r="BZ209" s="112">
        <v>-1.5367883334093422</v>
      </c>
      <c r="CA209" s="112">
        <v>-2.790830044738148</v>
      </c>
      <c r="CB209" s="112">
        <v>-2.4638316528747297</v>
      </c>
      <c r="CC209" s="112">
        <v>-1.3680757359606717</v>
      </c>
      <c r="CD209" s="112">
        <v>-0.69112898945162748</v>
      </c>
    </row>
    <row r="210" spans="1:84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66"/>
        <v>5.3688579253934818E-3</v>
      </c>
      <c r="H210" s="48">
        <f t="shared" ref="H210:J213" si="72">H206*H206/2</f>
        <v>3.2121711660078045E-3</v>
      </c>
      <c r="I210" s="48">
        <f t="shared" si="72"/>
        <v>3.9689426001970236E-3</v>
      </c>
      <c r="J210" s="48">
        <f t="shared" si="72"/>
        <v>4.8056879743726437E-3</v>
      </c>
      <c r="K210" s="48">
        <f t="shared" ref="K210:N210" si="73">K206*K206/2</f>
        <v>5.7224072885346854E-3</v>
      </c>
      <c r="L210" s="48">
        <f t="shared" si="73"/>
        <v>6.7191005426831419E-3</v>
      </c>
      <c r="M210" s="48">
        <f t="shared" si="73"/>
        <v>7.795767736817995E-3</v>
      </c>
      <c r="N210" s="48">
        <f t="shared" si="73"/>
        <v>1.0195485774397906E-2</v>
      </c>
      <c r="O210" s="181"/>
      <c r="P210" s="111">
        <v>208</v>
      </c>
      <c r="Q210" s="111">
        <v>0</v>
      </c>
      <c r="R210" s="163">
        <v>5.6253076841331427E-2</v>
      </c>
      <c r="S210" s="163">
        <v>5.3688579253934818E-3</v>
      </c>
      <c r="T210" s="163">
        <v>1.3356572079258083E-2</v>
      </c>
      <c r="U210" s="163">
        <v>2.9498439154645516E-2</v>
      </c>
      <c r="V210" s="163">
        <v>1.598953470914009E-2</v>
      </c>
      <c r="W210" s="163">
        <v>4.3594868906930165E-2</v>
      </c>
      <c r="X210" s="163">
        <v>1.3601613454600002E-2</v>
      </c>
      <c r="Y210" s="207">
        <v>2.5964442843472931E-2</v>
      </c>
      <c r="Z210" s="163">
        <v>1.5572262948484334E-2</v>
      </c>
      <c r="AA210" s="163">
        <v>8.3222434637737555E-3</v>
      </c>
      <c r="AB210" s="163">
        <v>5.369556733120933E-2</v>
      </c>
      <c r="AC210" s="163">
        <v>6.4328436384967547E-2</v>
      </c>
      <c r="AD210" s="163">
        <v>3.5455547641299962E-2</v>
      </c>
      <c r="AE210" s="163">
        <v>1.9460171209459039E-2</v>
      </c>
      <c r="AF210" s="163">
        <v>6.4328436384967547E-2</v>
      </c>
      <c r="AG210" s="163">
        <v>2.0665842757340014E-2</v>
      </c>
      <c r="AH210" s="163">
        <v>1.5572262948484334E-2</v>
      </c>
      <c r="AI210" s="163">
        <v>6.4328436384967547E-2</v>
      </c>
      <c r="AJ210" s="163">
        <v>1.6189078304648403E-2</v>
      </c>
      <c r="AK210" s="163">
        <v>1.3356572079258083E-2</v>
      </c>
      <c r="AL210" s="163">
        <v>1.5572262948484334E-2</v>
      </c>
      <c r="AM210" s="112">
        <v>4.3594868906930165E-2</v>
      </c>
      <c r="AN210" s="112">
        <v>2.5964442843472931E-2</v>
      </c>
      <c r="AO210" s="112">
        <v>4.9786096587137264E-2</v>
      </c>
      <c r="AP210" s="112">
        <v>1.5572262948484334E-2</v>
      </c>
      <c r="AQ210" s="112">
        <v>3.5298062209467868E-3</v>
      </c>
      <c r="AR210" s="112">
        <v>3.5298062209467868E-3</v>
      </c>
      <c r="AS210" s="112">
        <v>3.930087525283852E-2</v>
      </c>
      <c r="AT210" s="112">
        <v>5.369556733120933E-2</v>
      </c>
      <c r="AU210" s="112">
        <v>3.6895710567107151E-2</v>
      </c>
      <c r="AV210" s="112">
        <v>2.5290394196997506E-2</v>
      </c>
      <c r="AW210" s="112">
        <v>8.2280376555260038E-3</v>
      </c>
      <c r="AX210" s="112">
        <v>3.5455547641299962E-2</v>
      </c>
      <c r="AY210" s="112">
        <v>1.683160684170194E-2</v>
      </c>
      <c r="AZ210" s="112">
        <v>1.8516325430119437E-2</v>
      </c>
      <c r="BA210" s="112">
        <v>2.0665842757340014E-2</v>
      </c>
      <c r="BB210" s="112">
        <v>6.1129384460748551E-3</v>
      </c>
      <c r="BC210" s="112">
        <v>4.3594868906930165E-2</v>
      </c>
      <c r="BD210" s="112">
        <v>4.6220423776070406E-2</v>
      </c>
      <c r="BE210" s="112">
        <v>1.3601613454600002E-2</v>
      </c>
      <c r="BF210" s="112">
        <v>1.3601613454600002E-2</v>
      </c>
      <c r="BG210" s="112">
        <v>5.6619685059820304E-3</v>
      </c>
      <c r="BH210" s="112">
        <v>2.2667232570344562E-2</v>
      </c>
      <c r="BI210" s="112">
        <v>4.9786096587137264E-2</v>
      </c>
      <c r="BJ210" s="112">
        <v>4.6220423776070406E-2</v>
      </c>
      <c r="BK210" s="112">
        <v>3.6895710567107151E-2</v>
      </c>
      <c r="BL210" s="112">
        <v>5.6253076841331427E-2</v>
      </c>
      <c r="BM210" s="112">
        <v>2.7217276051761053E-4</v>
      </c>
      <c r="BN210" s="112">
        <v>7.3791080546650057E-3</v>
      </c>
      <c r="BO210" s="112">
        <v>5.3688579253934818E-3</v>
      </c>
      <c r="BP210" s="112">
        <v>2.7217276051761053E-4</v>
      </c>
      <c r="BQ210" s="112">
        <v>1.420005469064534E-2</v>
      </c>
      <c r="BR210" s="112">
        <v>1.3356572079258083E-2</v>
      </c>
      <c r="BS210" s="112">
        <v>2.0665842757340014E-2</v>
      </c>
      <c r="BT210" s="112">
        <v>1.3356572079258083E-2</v>
      </c>
      <c r="BU210" s="112">
        <v>2.7098491440869805E-2</v>
      </c>
      <c r="BV210" s="112">
        <v>5.6253076841331427E-2</v>
      </c>
      <c r="BW210" s="112">
        <v>5.7858600417010728E-2</v>
      </c>
      <c r="BX210" s="112">
        <v>3.6895710567107151E-2</v>
      </c>
      <c r="BY210" s="213">
        <v>3.5455547641299962E-2</v>
      </c>
      <c r="BZ210" s="112">
        <v>1.3601613454600002E-2</v>
      </c>
      <c r="CA210" s="112">
        <v>1.5331308496944437E-2</v>
      </c>
      <c r="CB210" s="112">
        <v>3.5455547641299962E-2</v>
      </c>
      <c r="CC210" s="112">
        <v>2.7950604826478655E-3</v>
      </c>
      <c r="CD210" s="112">
        <v>5.7858600417010728E-2</v>
      </c>
    </row>
    <row r="211" spans="1:84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66"/>
        <v>1.4249719697091985</v>
      </c>
      <c r="H211" s="48">
        <f t="shared" si="72"/>
        <v>1.4254040376979611</v>
      </c>
      <c r="I211" s="48">
        <f t="shared" si="72"/>
        <v>1.4225269060259134</v>
      </c>
      <c r="J211" s="48">
        <f t="shared" si="72"/>
        <v>1.3695807723858155</v>
      </c>
      <c r="K211" s="48">
        <f t="shared" ref="K211:N211" si="74">K207*K207/2</f>
        <v>1.366172266716299</v>
      </c>
      <c r="L211" s="48">
        <f t="shared" si="74"/>
        <v>1.3625037073639086</v>
      </c>
      <c r="M211" s="48">
        <f t="shared" si="74"/>
        <v>1.3584428271090336</v>
      </c>
      <c r="N211" s="48">
        <f t="shared" si="74"/>
        <v>1.3541288669670137</v>
      </c>
      <c r="O211" s="181"/>
      <c r="P211" s="111">
        <v>209</v>
      </c>
      <c r="Q211" s="111">
        <v>0</v>
      </c>
      <c r="R211" s="163">
        <v>3.7532493048577895</v>
      </c>
      <c r="S211" s="163">
        <v>1.4249719697091985</v>
      </c>
      <c r="T211" s="163">
        <v>6.6866431955073393</v>
      </c>
      <c r="U211" s="163">
        <v>0.15134758591865255</v>
      </c>
      <c r="V211" s="163">
        <v>0.11064088498080193</v>
      </c>
      <c r="W211" s="163">
        <v>1.6072260560819381E-3</v>
      </c>
      <c r="X211" s="163">
        <v>0.3046340707197166</v>
      </c>
      <c r="Y211" s="207">
        <v>2.4552795869499602</v>
      </c>
      <c r="Z211" s="163">
        <v>7.7377775808132245</v>
      </c>
      <c r="AA211" s="163">
        <v>0.8535175982384503</v>
      </c>
      <c r="AB211" s="163">
        <v>5.5859772975775668</v>
      </c>
      <c r="AC211" s="163">
        <v>1.3391718415039142</v>
      </c>
      <c r="AD211" s="163">
        <v>2.0700538955502977E-4</v>
      </c>
      <c r="AE211" s="163">
        <v>9.3641438563866863E-2</v>
      </c>
      <c r="AF211" s="163">
        <v>5.5213335353278763E-2</v>
      </c>
      <c r="AG211" s="163">
        <v>0.72951875899982388</v>
      </c>
      <c r="AH211" s="163">
        <v>4.3794273882215755</v>
      </c>
      <c r="AI211" s="163">
        <v>0.28636171388129977</v>
      </c>
      <c r="AJ211" s="163">
        <v>0.60517997902157461</v>
      </c>
      <c r="AK211" s="163">
        <v>4.000470187632259</v>
      </c>
      <c r="AL211" s="163">
        <v>4.223116453636102E-2</v>
      </c>
      <c r="AM211" s="112">
        <v>1.4796224895469776</v>
      </c>
      <c r="AN211" s="112">
        <v>9.5422270564058873E-3</v>
      </c>
      <c r="AO211" s="112">
        <v>0.55119611781901456</v>
      </c>
      <c r="AP211" s="112">
        <v>4.9854578390162283</v>
      </c>
      <c r="AQ211" s="112">
        <v>7.6968369772895864</v>
      </c>
      <c r="AR211" s="112">
        <v>2.9741284075911483</v>
      </c>
      <c r="AS211" s="112">
        <v>4.6076546892366181</v>
      </c>
      <c r="AT211" s="112">
        <v>1.3689289029644462</v>
      </c>
      <c r="AU211" s="112">
        <v>0.84926905791185359</v>
      </c>
      <c r="AV211" s="112">
        <v>2.9535381299761556</v>
      </c>
      <c r="AW211" s="112">
        <v>0.34665495517153916</v>
      </c>
      <c r="AX211" s="112">
        <v>8.4875483419646264E-2</v>
      </c>
      <c r="AY211" s="112">
        <v>1.6433500216323513</v>
      </c>
      <c r="AZ211" s="112">
        <v>1.1978314681210305</v>
      </c>
      <c r="BA211" s="112">
        <v>0.4118932226766952</v>
      </c>
      <c r="BB211" s="112">
        <v>2.3468008296007632</v>
      </c>
      <c r="BC211" s="112">
        <v>0.1326107198596089</v>
      </c>
      <c r="BD211" s="112">
        <v>0.16492687364982841</v>
      </c>
      <c r="BE211" s="112">
        <v>1.0361715099024222E-2</v>
      </c>
      <c r="BF211" s="112">
        <v>1.8270228613386965</v>
      </c>
      <c r="BG211" s="112">
        <v>0.46744658153888929</v>
      </c>
      <c r="BH211" s="112">
        <v>2.7880935336130381</v>
      </c>
      <c r="BI211" s="112">
        <v>5.5845018822403593E-3</v>
      </c>
      <c r="BJ211" s="112">
        <v>1.3365239166702698</v>
      </c>
      <c r="BK211" s="112">
        <v>1.1597273010117795</v>
      </c>
      <c r="BL211" s="112">
        <v>4.6629760589029252E-3</v>
      </c>
      <c r="BM211" s="112">
        <v>1.5173867483889223</v>
      </c>
      <c r="BN211" s="112">
        <v>0.14019019935583599</v>
      </c>
      <c r="BO211" s="112">
        <v>0.2021938476490388</v>
      </c>
      <c r="BP211" s="112">
        <v>3.6212805983760088</v>
      </c>
      <c r="BQ211" s="112">
        <v>2.8228080244723506</v>
      </c>
      <c r="BR211" s="112">
        <v>4.821467927873865</v>
      </c>
      <c r="BS211" s="112">
        <v>0.82757935303691565</v>
      </c>
      <c r="BT211" s="112">
        <v>2.4432346867746722E-2</v>
      </c>
      <c r="BU211" s="112">
        <v>2.3666085759981708</v>
      </c>
      <c r="BV211" s="112">
        <v>3.1097778262183549</v>
      </c>
      <c r="BW211" s="112">
        <v>0.20574644909123443</v>
      </c>
      <c r="BX211" s="112">
        <v>1.1863149337915762</v>
      </c>
      <c r="BY211" s="213">
        <v>5.6209558875057377E-3</v>
      </c>
      <c r="BZ211" s="112">
        <v>0.51231159158038631</v>
      </c>
      <c r="CA211" s="112">
        <v>3.9839325839408053</v>
      </c>
      <c r="CB211" s="112">
        <v>3.9053251334777399</v>
      </c>
      <c r="CC211" s="112">
        <v>0.49823576965828809</v>
      </c>
      <c r="CD211" s="112">
        <v>8.0143546202347177E-2</v>
      </c>
    </row>
    <row r="212" spans="1:84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66"/>
        <v>1.9721670005238736</v>
      </c>
      <c r="H212" s="48">
        <f t="shared" si="72"/>
        <v>1.9721670005238736</v>
      </c>
      <c r="I212" s="48">
        <f t="shared" si="72"/>
        <v>1.9721670005238736</v>
      </c>
      <c r="J212" s="48">
        <f t="shared" si="72"/>
        <v>1.9721670005238736</v>
      </c>
      <c r="K212" s="48">
        <f t="shared" ref="K212:N212" si="75">K208*K208/2</f>
        <v>1.9721670005238736</v>
      </c>
      <c r="L212" s="48">
        <f t="shared" si="75"/>
        <v>1.9721670005238736</v>
      </c>
      <c r="M212" s="48">
        <f t="shared" si="75"/>
        <v>1.9721670005238736</v>
      </c>
      <c r="N212" s="48">
        <f t="shared" si="75"/>
        <v>1.9721670005238736</v>
      </c>
      <c r="O212" s="181"/>
      <c r="P212" s="111">
        <v>210</v>
      </c>
      <c r="Q212" s="111">
        <v>0</v>
      </c>
      <c r="R212" s="163">
        <v>3.9868142865024758</v>
      </c>
      <c r="S212" s="163">
        <v>1.9721670005238736</v>
      </c>
      <c r="T212" s="163">
        <v>6.7640984806599569</v>
      </c>
      <c r="U212" s="163">
        <v>0.10268870821605319</v>
      </c>
      <c r="V212" s="163">
        <v>0.15552527760508383</v>
      </c>
      <c r="W212" s="163">
        <v>4.5540940521370688E-3</v>
      </c>
      <c r="X212" s="163">
        <v>0.58556641947122068</v>
      </c>
      <c r="Y212" s="207">
        <v>2.3250623830895525</v>
      </c>
      <c r="Z212" s="163">
        <v>6.6986395001529928</v>
      </c>
      <c r="AA212" s="163">
        <v>1.2608392949422063</v>
      </c>
      <c r="AB212" s="163">
        <v>7.4605304618835557</v>
      </c>
      <c r="AC212" s="163">
        <v>1.4125346131830001</v>
      </c>
      <c r="AD212" s="163">
        <v>5.2675260301316201E-3</v>
      </c>
      <c r="AE212" s="163">
        <v>7.067592039337231E-2</v>
      </c>
      <c r="AF212" s="163">
        <v>0.20692322876231192</v>
      </c>
      <c r="AG212" s="163">
        <v>0.66757038266312851</v>
      </c>
      <c r="AH212" s="163">
        <v>4.7965983959946765</v>
      </c>
      <c r="AI212" s="163">
        <v>0.38556573245143755</v>
      </c>
      <c r="AJ212" s="163">
        <v>0.63657935156495304</v>
      </c>
      <c r="AK212" s="163">
        <v>4.2251153409139484</v>
      </c>
      <c r="AL212" s="163">
        <v>0.13081070638520964</v>
      </c>
      <c r="AM212" s="112">
        <v>1.6190047362837736</v>
      </c>
      <c r="AN212" s="112">
        <v>1.0334294191337672E-2</v>
      </c>
      <c r="AO212" s="112">
        <v>0.11387531462194468</v>
      </c>
      <c r="AP212" s="112">
        <v>3.7134023948924311</v>
      </c>
      <c r="AQ212" s="112">
        <v>7.2535570849843403</v>
      </c>
      <c r="AR212" s="112">
        <v>2.3219345999639858</v>
      </c>
      <c r="AS212" s="112">
        <v>4.3125212746263326</v>
      </c>
      <c r="AT212" s="112">
        <v>1.0971860550640822</v>
      </c>
      <c r="AU212" s="112">
        <v>1.3469368907811301</v>
      </c>
      <c r="AV212" s="112">
        <v>3.6677805163309438</v>
      </c>
      <c r="AW212" s="112">
        <v>0.36154567944502064</v>
      </c>
      <c r="AX212" s="112">
        <v>6.4285879906739478E-3</v>
      </c>
      <c r="AY212" s="112">
        <v>1.8393095780219597</v>
      </c>
      <c r="AZ212" s="112">
        <v>1.2730521068318006</v>
      </c>
      <c r="BA212" s="112">
        <v>0.26971903397741498</v>
      </c>
      <c r="BB212" s="112">
        <v>2.2870673592948041</v>
      </c>
      <c r="BC212" s="112">
        <v>0.21812724973869221</v>
      </c>
      <c r="BD212" s="112">
        <v>0.27712433814061743</v>
      </c>
      <c r="BE212" s="112">
        <v>3.0803462305667415E-2</v>
      </c>
      <c r="BF212" s="112">
        <v>2.0346192170026765</v>
      </c>
      <c r="BG212" s="112">
        <v>0.5423236923843473</v>
      </c>
      <c r="BH212" s="112">
        <v>3.2562956183072962</v>
      </c>
      <c r="BI212" s="112">
        <v>4.6576762224502903E-3</v>
      </c>
      <c r="BJ212" s="112">
        <v>1.7324735423934783</v>
      </c>
      <c r="BK212" s="112">
        <v>1.1665426416417553</v>
      </c>
      <c r="BL212" s="112">
        <v>7.4103086303167115E-2</v>
      </c>
      <c r="BM212" s="112">
        <v>1.9482749775661996</v>
      </c>
      <c r="BN212" s="112">
        <v>0.28742913826280253</v>
      </c>
      <c r="BO212" s="112">
        <v>0.3135613300893636</v>
      </c>
      <c r="BP212" s="112">
        <v>4.0573639011865437</v>
      </c>
      <c r="BQ212" s="112">
        <v>2.3426032487392172</v>
      </c>
      <c r="BR212" s="112">
        <v>3.6970822328097528</v>
      </c>
      <c r="BS212" s="112">
        <v>1.1154807716672235</v>
      </c>
      <c r="BT212" s="112">
        <v>0.15227499806638667</v>
      </c>
      <c r="BU212" s="112">
        <v>1.9280096813301733</v>
      </c>
      <c r="BV212" s="112">
        <v>3.5829605783038683</v>
      </c>
      <c r="BW212" s="112">
        <v>9.3111067924495416E-2</v>
      </c>
      <c r="BX212" s="112">
        <v>2.8643126514694024</v>
      </c>
      <c r="BY212" s="213">
        <v>1.2246495165031858E-2</v>
      </c>
      <c r="BZ212" s="112">
        <v>0.71515640817763348</v>
      </c>
      <c r="CA212" s="112">
        <v>4.3786844517738821</v>
      </c>
      <c r="CB212" s="112">
        <v>3.1900479260292021</v>
      </c>
      <c r="CC212" s="112">
        <v>0.8404343013554666</v>
      </c>
      <c r="CD212" s="112">
        <v>0.12704831601582417</v>
      </c>
    </row>
    <row r="213" spans="1:84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66"/>
        <v>2.1754669880451907</v>
      </c>
      <c r="H213" s="48">
        <f t="shared" si="72"/>
        <v>1.9699953681600497</v>
      </c>
      <c r="I213" s="48">
        <f t="shared" si="72"/>
        <v>2.0038574228591233</v>
      </c>
      <c r="J213" s="48">
        <f t="shared" si="72"/>
        <v>1.9397805048867578</v>
      </c>
      <c r="K213" s="48">
        <f t="shared" ref="K213:N213" si="76">K209*K209/2</f>
        <v>1.9397805048867578</v>
      </c>
      <c r="L213" s="48">
        <f t="shared" si="76"/>
        <v>1.9397805048867578</v>
      </c>
      <c r="M213" s="48">
        <f t="shared" si="76"/>
        <v>1.9397805048867578</v>
      </c>
      <c r="N213" s="48">
        <f t="shared" si="76"/>
        <v>1.9397805048867578</v>
      </c>
      <c r="O213" s="181"/>
      <c r="P213" s="111">
        <v>211</v>
      </c>
      <c r="Q213" s="111">
        <v>0</v>
      </c>
      <c r="R213" s="163">
        <v>3.6413831940821413</v>
      </c>
      <c r="S213" s="163">
        <v>2.1754669880451907</v>
      </c>
      <c r="T213" s="163">
        <v>8.0958858586060902</v>
      </c>
      <c r="U213" s="163">
        <v>0.13451813523856987</v>
      </c>
      <c r="V213" s="163">
        <v>0.15574109489861004</v>
      </c>
      <c r="W213" s="163">
        <v>1.4695059944074354E-3</v>
      </c>
      <c r="X213" s="163">
        <v>0.83008235641060812</v>
      </c>
      <c r="Y213" s="207">
        <v>3.0758740060256158</v>
      </c>
      <c r="Z213" s="163">
        <v>8.8497267821781058</v>
      </c>
      <c r="AA213" s="163">
        <v>1.4926341612191345</v>
      </c>
      <c r="AB213" s="163">
        <v>8.328534157449516</v>
      </c>
      <c r="AC213" s="163">
        <v>2.0236847510045068</v>
      </c>
      <c r="AD213" s="163">
        <v>6.7442833471210148E-7</v>
      </c>
      <c r="AE213" s="163">
        <v>0.19093319966669051</v>
      </c>
      <c r="AF213" s="163">
        <v>6.7937004326582173E-2</v>
      </c>
      <c r="AG213" s="163">
        <v>0.7588661839595634</v>
      </c>
      <c r="AH213" s="163">
        <v>5.8038766650762774</v>
      </c>
      <c r="AI213" s="163">
        <v>0.73230609378777634</v>
      </c>
      <c r="AJ213" s="163">
        <v>0.51765797915786516</v>
      </c>
      <c r="AK213" s="163">
        <v>4.8748632196653938</v>
      </c>
      <c r="AL213" s="163">
        <v>0.2209360439735395</v>
      </c>
      <c r="AM213" s="112">
        <v>2.5310695940641215</v>
      </c>
      <c r="AN213" s="112">
        <v>3.1383275200165127E-4</v>
      </c>
      <c r="AO213" s="112">
        <v>0.7503542484421829</v>
      </c>
      <c r="AP213" s="112">
        <v>4.6674256889676009</v>
      </c>
      <c r="AQ213" s="112">
        <v>13.607379924988567</v>
      </c>
      <c r="AR213" s="112">
        <v>3.0470841861661939</v>
      </c>
      <c r="AS213" s="112">
        <v>4.581588499898511</v>
      </c>
      <c r="AT213" s="112">
        <v>1.0963964432710651</v>
      </c>
      <c r="AU213" s="112">
        <v>1.8263149978984714</v>
      </c>
      <c r="AV213" s="112">
        <v>4.0864750123820741</v>
      </c>
      <c r="AW213" s="112">
        <v>0.37648175740350709</v>
      </c>
      <c r="AX213" s="112">
        <v>1.1554149923244219E-3</v>
      </c>
      <c r="AY213" s="112">
        <v>1.878593154468458</v>
      </c>
      <c r="AZ213" s="112">
        <v>1.5679178960909987</v>
      </c>
      <c r="BA213" s="112">
        <v>0.19497538481526064</v>
      </c>
      <c r="BB213" s="112">
        <v>2.4112299669393216</v>
      </c>
      <c r="BC213" s="112">
        <v>0.20982447591337791</v>
      </c>
      <c r="BD213" s="112">
        <v>0.51965199018163577</v>
      </c>
      <c r="BE213" s="112">
        <v>5.8417080942112835E-2</v>
      </c>
      <c r="BF213" s="112">
        <v>2.2454813783490484</v>
      </c>
      <c r="BG213" s="112">
        <v>0.74707500319125875</v>
      </c>
      <c r="BH213" s="112">
        <v>3.5094568199316947</v>
      </c>
      <c r="BI213" s="112">
        <v>1.8021727077890306E-3</v>
      </c>
      <c r="BJ213" s="112">
        <v>1.7873890758602362</v>
      </c>
      <c r="BK213" s="112">
        <v>1.4350441182629048</v>
      </c>
      <c r="BL213" s="112">
        <v>0.10524041459677509</v>
      </c>
      <c r="BM213" s="112">
        <v>2.4799154826610716</v>
      </c>
      <c r="BN213" s="112">
        <v>0.29848834897367899</v>
      </c>
      <c r="BO213" s="112">
        <v>0.4688936640159409</v>
      </c>
      <c r="BP213" s="112">
        <v>4.4020168529457067</v>
      </c>
      <c r="BQ213" s="112">
        <v>3.9673564031582362</v>
      </c>
      <c r="BR213" s="112">
        <v>4.787088016309208</v>
      </c>
      <c r="BS213" s="112">
        <v>1.5938936260497902</v>
      </c>
      <c r="BT213" s="112">
        <v>0.19113170849161873</v>
      </c>
      <c r="BU213" s="112">
        <v>2.4056728047232339</v>
      </c>
      <c r="BV213" s="112">
        <v>3.5898194569587529</v>
      </c>
      <c r="BW213" s="112">
        <v>8.8640402699765669E-2</v>
      </c>
      <c r="BX213" s="112">
        <v>3.3233025711070092</v>
      </c>
      <c r="BY213" s="213">
        <v>1.2181048979395741E-2</v>
      </c>
      <c r="BZ213" s="112">
        <v>1.1808591908515318</v>
      </c>
      <c r="CA213" s="112">
        <v>3.8943661693065668</v>
      </c>
      <c r="CB213" s="112">
        <v>3.0352332068537113</v>
      </c>
      <c r="CC213" s="112">
        <v>0.9358156096621667</v>
      </c>
      <c r="CD213" s="112">
        <v>0.2388296400302139</v>
      </c>
    </row>
    <row r="214" spans="1:84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66"/>
        <v>0.17493395385729771</v>
      </c>
      <c r="H214" s="48">
        <f t="shared" ref="H214:J214" si="77">H206*H207</f>
        <v>0.13533132305278764</v>
      </c>
      <c r="I214" s="48">
        <f t="shared" si="77"/>
        <v>0.15027877610963852</v>
      </c>
      <c r="J214" s="48">
        <f t="shared" si="77"/>
        <v>0.16225631387143627</v>
      </c>
      <c r="K214" s="48">
        <f t="shared" ref="K214:N214" si="78">K206*K207</f>
        <v>0.17683658146946069</v>
      </c>
      <c r="L214" s="48">
        <f t="shared" si="78"/>
        <v>0.19136143184619653</v>
      </c>
      <c r="M214" s="48">
        <f t="shared" si="78"/>
        <v>0.20581646934964587</v>
      </c>
      <c r="N214" s="48">
        <f t="shared" si="78"/>
        <v>0.23499788594677817</v>
      </c>
      <c r="O214" s="181"/>
      <c r="P214" s="111">
        <v>212</v>
      </c>
      <c r="Q214" s="111">
        <v>0</v>
      </c>
      <c r="R214" s="163">
        <v>-0.9189816571637085</v>
      </c>
      <c r="S214" s="163">
        <v>0.17493395385729771</v>
      </c>
      <c r="T214" s="163">
        <v>0.59769768883298979</v>
      </c>
      <c r="U214" s="163">
        <v>0.13363409077662566</v>
      </c>
      <c r="V214" s="163">
        <v>8.4121252264823282E-2</v>
      </c>
      <c r="W214" s="163">
        <v>-1.6741183855234907E-2</v>
      </c>
      <c r="X214" s="163">
        <v>0.12874027924516657</v>
      </c>
      <c r="Y214" s="207">
        <v>0.50497511423874375</v>
      </c>
      <c r="Z214" s="163">
        <v>0.69424695066038433</v>
      </c>
      <c r="AA214" s="163">
        <v>0.16856074576431865</v>
      </c>
      <c r="AB214" s="163">
        <v>1.0953396187350897</v>
      </c>
      <c r="AC214" s="163">
        <v>0.58701560665701003</v>
      </c>
      <c r="AD214" s="163">
        <v>-5.4182984234441038E-3</v>
      </c>
      <c r="AE214" s="163">
        <v>8.5376306473233882E-2</v>
      </c>
      <c r="AF214" s="163">
        <v>-0.11919375035420729</v>
      </c>
      <c r="AG214" s="163">
        <v>0.24556970466260844</v>
      </c>
      <c r="AH214" s="163">
        <v>0.52229338442366036</v>
      </c>
      <c r="AI214" s="163">
        <v>0.27144945234428802</v>
      </c>
      <c r="AJ214" s="163">
        <v>0.19796268404712794</v>
      </c>
      <c r="AK214" s="163">
        <v>0.4623097161515573</v>
      </c>
      <c r="AL214" s="163">
        <v>5.1288782351735368E-2</v>
      </c>
      <c r="AM214" s="112">
        <v>0.50795255079011525</v>
      </c>
      <c r="AN214" s="112">
        <v>3.148069942078744E-2</v>
      </c>
      <c r="AO214" s="112">
        <v>0.33131195668247498</v>
      </c>
      <c r="AP214" s="112">
        <v>0.55726065853509954</v>
      </c>
      <c r="AQ214" s="112">
        <v>0.32965644567670777</v>
      </c>
      <c r="AR214" s="112">
        <v>0.20492044266016796</v>
      </c>
      <c r="AS214" s="112">
        <v>-0.8510813407656046</v>
      </c>
      <c r="AT214" s="112">
        <v>-0.54223763823905091</v>
      </c>
      <c r="AU214" s="112">
        <v>0.35403042442318716</v>
      </c>
      <c r="AV214" s="112">
        <v>0.54661190467445853</v>
      </c>
      <c r="AW214" s="112">
        <v>0.10681366999829381</v>
      </c>
      <c r="AX214" s="112">
        <v>-0.10971429708043766</v>
      </c>
      <c r="AY214" s="112">
        <v>0.33262724763565665</v>
      </c>
      <c r="AZ214" s="112">
        <v>0.29785524856323575</v>
      </c>
      <c r="BA214" s="112">
        <v>-0.18452230838194736</v>
      </c>
      <c r="BB214" s="112">
        <v>0.23954831676759383</v>
      </c>
      <c r="BC214" s="112">
        <v>0.15206770791898311</v>
      </c>
      <c r="BD214" s="112">
        <v>0.17461947190571261</v>
      </c>
      <c r="BE214" s="112">
        <v>2.3743297454533973E-2</v>
      </c>
      <c r="BF214" s="112">
        <v>0.31528056541846161</v>
      </c>
      <c r="BG214" s="112">
        <v>0.10289155111868326</v>
      </c>
      <c r="BH214" s="112">
        <v>0.50278569810319995</v>
      </c>
      <c r="BI214" s="112">
        <v>-3.3348496223983976E-2</v>
      </c>
      <c r="BJ214" s="112">
        <v>0.49709034114677098</v>
      </c>
      <c r="BK214" s="112">
        <v>0.41370986372047241</v>
      </c>
      <c r="BL214" s="112">
        <v>3.2391773681029259E-2</v>
      </c>
      <c r="BM214" s="112">
        <v>4.0644376736855191E-2</v>
      </c>
      <c r="BN214" s="112">
        <v>6.4326623702841493E-2</v>
      </c>
      <c r="BO214" s="112">
        <v>6.5895372869916868E-2</v>
      </c>
      <c r="BP214" s="112">
        <v>6.2788977920296266E-2</v>
      </c>
      <c r="BQ214" s="112">
        <v>0.40041992122620423</v>
      </c>
      <c r="BR214" s="112">
        <v>0.50753633921711805</v>
      </c>
      <c r="BS214" s="112">
        <v>0.26155400802956225</v>
      </c>
      <c r="BT214" s="112">
        <v>3.6129345524351507E-2</v>
      </c>
      <c r="BU214" s="112">
        <v>0.50648404610836661</v>
      </c>
      <c r="BV214" s="112">
        <v>-0.83650360672917534</v>
      </c>
      <c r="BW214" s="112">
        <v>-0.21821275476184773</v>
      </c>
      <c r="BX214" s="112">
        <v>0.41842529769893638</v>
      </c>
      <c r="BY214" s="213">
        <v>2.8234310280869635E-2</v>
      </c>
      <c r="BZ214" s="112">
        <v>0.16695225948740344</v>
      </c>
      <c r="CA214" s="112">
        <v>0.49428291281583048</v>
      </c>
      <c r="CB214" s="112">
        <v>0.74421889609115977</v>
      </c>
      <c r="CC214" s="112">
        <v>7.4635088552597706E-2</v>
      </c>
      <c r="CD214" s="112">
        <v>0.13619094559806599</v>
      </c>
    </row>
    <row r="215" spans="1:84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66"/>
        <v>0.20579877969475027</v>
      </c>
      <c r="H215" s="48">
        <f t="shared" ref="H215:J215" si="79">H206*H208</f>
        <v>0.15918464716969266</v>
      </c>
      <c r="I215" s="48">
        <f t="shared" si="79"/>
        <v>0.1769453884460625</v>
      </c>
      <c r="J215" s="48">
        <f t="shared" si="79"/>
        <v>0.19470612972243218</v>
      </c>
      <c r="K215" s="48">
        <f t="shared" ref="K215:N215" si="80">K206*K208</f>
        <v>0.2124668709988021</v>
      </c>
      <c r="L215" s="48">
        <f t="shared" si="80"/>
        <v>0.23022761227517211</v>
      </c>
      <c r="M215" s="48">
        <f t="shared" si="80"/>
        <v>0.24798835355154186</v>
      </c>
      <c r="N215" s="48">
        <f t="shared" si="80"/>
        <v>0.28359972213370127</v>
      </c>
      <c r="O215" s="181"/>
      <c r="P215" s="111">
        <v>213</v>
      </c>
      <c r="Q215" s="111">
        <v>0</v>
      </c>
      <c r="R215" s="163">
        <v>-0.94714427709983384</v>
      </c>
      <c r="S215" s="163">
        <v>0.20579877969475027</v>
      </c>
      <c r="T215" s="163">
        <v>0.60114946197475649</v>
      </c>
      <c r="U215" s="163">
        <v>0.11007554880499833</v>
      </c>
      <c r="V215" s="163">
        <v>9.9735185855647474E-2</v>
      </c>
      <c r="W215" s="163">
        <v>-2.8180499157590942E-2</v>
      </c>
      <c r="X215" s="163">
        <v>0.17848975421173849</v>
      </c>
      <c r="Y215" s="207">
        <v>0.49140186956599036</v>
      </c>
      <c r="Z215" s="163">
        <v>0.64595038723879117</v>
      </c>
      <c r="AA215" s="163">
        <v>0.20487080398340693</v>
      </c>
      <c r="AB215" s="163">
        <v>1.2658553088605453</v>
      </c>
      <c r="AC215" s="163">
        <v>0.60288023024712745</v>
      </c>
      <c r="AD215" s="163">
        <v>-2.7332253482881305E-2</v>
      </c>
      <c r="AE215" s="163">
        <v>7.4171841321113846E-2</v>
      </c>
      <c r="AF215" s="163">
        <v>-0.23074702821929013</v>
      </c>
      <c r="AG215" s="163">
        <v>0.23491193718134901</v>
      </c>
      <c r="AH215" s="163">
        <v>0.54660366438840235</v>
      </c>
      <c r="AI215" s="163">
        <v>0.31497835285762554</v>
      </c>
      <c r="AJ215" s="163">
        <v>0.20303332701413657</v>
      </c>
      <c r="AK215" s="163">
        <v>0.47511286067247743</v>
      </c>
      <c r="AL215" s="163">
        <v>9.0266687461265871E-2</v>
      </c>
      <c r="AM215" s="112">
        <v>0.53133906025433575</v>
      </c>
      <c r="AN215" s="112">
        <v>3.2761208210847249E-2</v>
      </c>
      <c r="AO215" s="112">
        <v>0.15059093482223665</v>
      </c>
      <c r="AP215" s="112">
        <v>0.48094107134573733</v>
      </c>
      <c r="AQ215" s="112">
        <v>0.32002281745257083</v>
      </c>
      <c r="AR215" s="112">
        <v>0.18106329496156273</v>
      </c>
      <c r="AS215" s="112">
        <v>-0.8233732097640819</v>
      </c>
      <c r="AT215" s="112">
        <v>-0.48544424064791364</v>
      </c>
      <c r="AU215" s="112">
        <v>0.44585286216158709</v>
      </c>
      <c r="AV215" s="112">
        <v>0.60912926406823242</v>
      </c>
      <c r="AW215" s="112">
        <v>0.1090836644904518</v>
      </c>
      <c r="AX215" s="112">
        <v>-3.0194642423425313E-2</v>
      </c>
      <c r="AY215" s="112">
        <v>0.35190075690422906</v>
      </c>
      <c r="AZ215" s="112">
        <v>0.30706512077796655</v>
      </c>
      <c r="BA215" s="112">
        <v>-0.14931806514737467</v>
      </c>
      <c r="BB215" s="112">
        <v>0.23648003712276519</v>
      </c>
      <c r="BC215" s="112">
        <v>0.19503054999037975</v>
      </c>
      <c r="BD215" s="112">
        <v>0.2263519767753078</v>
      </c>
      <c r="BE215" s="112">
        <v>4.093784495280766E-2</v>
      </c>
      <c r="BF215" s="112">
        <v>0.33271070987854495</v>
      </c>
      <c r="BG215" s="112">
        <v>0.11082634463570584</v>
      </c>
      <c r="BH215" s="112">
        <v>0.54336437166220397</v>
      </c>
      <c r="BI215" s="112">
        <v>-3.0455706741595919E-2</v>
      </c>
      <c r="BJ215" s="112">
        <v>0.56595286485804253</v>
      </c>
      <c r="BK215" s="112">
        <v>0.41492370224031694</v>
      </c>
      <c r="BL215" s="112">
        <v>0.12912825574585718</v>
      </c>
      <c r="BM215" s="112">
        <v>4.6055070465327849E-2</v>
      </c>
      <c r="BN215" s="112">
        <v>9.2107994643254892E-2</v>
      </c>
      <c r="BO215" s="112">
        <v>8.2060129957177166E-2</v>
      </c>
      <c r="BP215" s="112">
        <v>6.6462137594586676E-2</v>
      </c>
      <c r="BQ215" s="112">
        <v>0.36477441933655563</v>
      </c>
      <c r="BR215" s="112">
        <v>0.44443377605878642</v>
      </c>
      <c r="BS215" s="112">
        <v>0.30366000873418375</v>
      </c>
      <c r="BT215" s="112">
        <v>9.0196939804908657E-2</v>
      </c>
      <c r="BU215" s="112">
        <v>0.45714835162095824</v>
      </c>
      <c r="BV215" s="112">
        <v>-0.89789210204965897</v>
      </c>
      <c r="BW215" s="112">
        <v>-0.14679613173983197</v>
      </c>
      <c r="BX215" s="112">
        <v>0.65017182517337169</v>
      </c>
      <c r="BY215" s="213">
        <v>4.1675229706036973E-2</v>
      </c>
      <c r="BZ215" s="112">
        <v>0.19725395837460208</v>
      </c>
      <c r="CA215" s="112">
        <v>0.51819286811348308</v>
      </c>
      <c r="CB215" s="112">
        <v>0.67262142760800747</v>
      </c>
      <c r="CC215" s="112">
        <v>9.6934301544508633E-2</v>
      </c>
      <c r="CD215" s="112">
        <v>0.17147405343099201</v>
      </c>
    </row>
    <row r="216" spans="1:84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66"/>
        <v>0.21614599862313721</v>
      </c>
      <c r="H216" s="48">
        <f t="shared" ref="H216:J216" si="81">H206*H209</f>
        <v>0.15909698072273579</v>
      </c>
      <c r="I216" s="48">
        <f t="shared" si="81"/>
        <v>0.17836137575502825</v>
      </c>
      <c r="J216" s="48">
        <f t="shared" si="81"/>
        <v>0.19310080108851735</v>
      </c>
      <c r="K216" s="48">
        <f t="shared" ref="K216:N216" si="82">K206*K209</f>
        <v>0.21071510718808439</v>
      </c>
      <c r="L216" s="48">
        <f t="shared" si="82"/>
        <v>0.22832941328765152</v>
      </c>
      <c r="M216" s="48">
        <f t="shared" si="82"/>
        <v>0.2459437193872184</v>
      </c>
      <c r="N216" s="48">
        <f t="shared" si="82"/>
        <v>0.28126147651626465</v>
      </c>
      <c r="O216" s="181"/>
      <c r="P216" s="111">
        <v>214</v>
      </c>
      <c r="Q216" s="111">
        <v>0</v>
      </c>
      <c r="R216" s="163">
        <v>-0.90518287351327087</v>
      </c>
      <c r="S216" s="163">
        <v>0.21614599862313721</v>
      </c>
      <c r="T216" s="163">
        <v>0.65767251125744486</v>
      </c>
      <c r="U216" s="163">
        <v>0.12598531704180976</v>
      </c>
      <c r="V216" s="163">
        <v>9.9804361478260176E-2</v>
      </c>
      <c r="W216" s="163">
        <v>1.6007863215824928E-2</v>
      </c>
      <c r="X216" s="163">
        <v>0.21251314639222302</v>
      </c>
      <c r="Y216" s="207">
        <v>0.56520210481977584</v>
      </c>
      <c r="Z216" s="163">
        <v>0.74245611984634252</v>
      </c>
      <c r="AA216" s="163">
        <v>0.22290863502351241</v>
      </c>
      <c r="AB216" s="163">
        <v>1.3374683048530267</v>
      </c>
      <c r="AC216" s="163">
        <v>0.72161063120833335</v>
      </c>
      <c r="AD216" s="163">
        <v>-3.0927156967317583E-4</v>
      </c>
      <c r="AE216" s="163">
        <v>0.12191132441383164</v>
      </c>
      <c r="AF216" s="163">
        <v>-0.13221620567854467</v>
      </c>
      <c r="AG216" s="163">
        <v>0.25046044982448623</v>
      </c>
      <c r="AH216" s="163">
        <v>0.60126364782561115</v>
      </c>
      <c r="AI216" s="163">
        <v>0.43408803700885862</v>
      </c>
      <c r="AJ216" s="163">
        <v>0.18308911010338907</v>
      </c>
      <c r="AK216" s="163">
        <v>0.5103389539119465</v>
      </c>
      <c r="AL216" s="163">
        <v>0.11731111066823731</v>
      </c>
      <c r="AM216" s="112">
        <v>0.66435426437268341</v>
      </c>
      <c r="AN216" s="112">
        <v>5.7091129089401234E-3</v>
      </c>
      <c r="AO216" s="112">
        <v>0.38656026224903828</v>
      </c>
      <c r="AP216" s="112">
        <v>0.53919339803493194</v>
      </c>
      <c r="AQ216" s="112">
        <v>0.4383214086033721</v>
      </c>
      <c r="AR216" s="112">
        <v>0.20741857887930876</v>
      </c>
      <c r="AS216" s="112">
        <v>-0.84867057942254831</v>
      </c>
      <c r="AT216" s="112">
        <v>-0.4852695294013829</v>
      </c>
      <c r="AU216" s="112">
        <v>0.51916544402272735</v>
      </c>
      <c r="AV216" s="112">
        <v>0.64295742919519305</v>
      </c>
      <c r="AW216" s="112">
        <v>0.11131407955033652</v>
      </c>
      <c r="AX216" s="112">
        <v>-1.2800917358663131E-2</v>
      </c>
      <c r="AY216" s="112">
        <v>0.35563881335717973</v>
      </c>
      <c r="AZ216" s="112">
        <v>0.34077604382778509</v>
      </c>
      <c r="BA216" s="112">
        <v>-0.12695401756768529</v>
      </c>
      <c r="BB216" s="112">
        <v>0.24281433538595848</v>
      </c>
      <c r="BC216" s="112">
        <v>0.19128272813726843</v>
      </c>
      <c r="BD216" s="112">
        <v>0.3099582888214063</v>
      </c>
      <c r="BE216" s="112">
        <v>5.6376113882412981E-2</v>
      </c>
      <c r="BF216" s="112">
        <v>0.34952636368552331</v>
      </c>
      <c r="BG216" s="112">
        <v>0.1300755955538983</v>
      </c>
      <c r="BH216" s="112">
        <v>0.56409103496855384</v>
      </c>
      <c r="BI216" s="112">
        <v>1.8944460350898085E-2</v>
      </c>
      <c r="BJ216" s="112">
        <v>0.57485260907115654</v>
      </c>
      <c r="BK216" s="112">
        <v>0.46020418267746166</v>
      </c>
      <c r="BL216" s="112">
        <v>0.1538843348638966</v>
      </c>
      <c r="BM216" s="112">
        <v>5.1960194101493745E-2</v>
      </c>
      <c r="BN216" s="112">
        <v>9.386325756408273E-2</v>
      </c>
      <c r="BO216" s="112">
        <v>0.10034786423673944</v>
      </c>
      <c r="BP216" s="112">
        <v>6.9227424586251293E-2</v>
      </c>
      <c r="BQ216" s="112">
        <v>0.47470697446795085</v>
      </c>
      <c r="BR216" s="112">
        <v>0.50572358513158766</v>
      </c>
      <c r="BS216" s="112">
        <v>0.3629829475216238</v>
      </c>
      <c r="BT216" s="112">
        <v>0.10105175784913491</v>
      </c>
      <c r="BU216" s="112">
        <v>0.51064705583534231</v>
      </c>
      <c r="BV216" s="112">
        <v>-0.89875111072823133</v>
      </c>
      <c r="BW216" s="112">
        <v>-0.14322862340480216</v>
      </c>
      <c r="BX216" s="112">
        <v>0.70033023579019416</v>
      </c>
      <c r="BY216" s="213">
        <v>4.156372275963615E-2</v>
      </c>
      <c r="BZ216" s="112">
        <v>0.25346865887737891</v>
      </c>
      <c r="CA216" s="112">
        <v>0.48869511616836409</v>
      </c>
      <c r="CB216" s="112">
        <v>0.65609711344604293</v>
      </c>
      <c r="CC216" s="112">
        <v>0.10228707112067961</v>
      </c>
      <c r="CD216" s="112">
        <v>0.23510294519845265</v>
      </c>
    </row>
    <row r="217" spans="1:84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66"/>
        <v>3.3527795605031869</v>
      </c>
      <c r="H217" s="48">
        <f t="shared" ref="H217:J217" si="83">H207*H208</f>
        <v>3.353287822756291</v>
      </c>
      <c r="I217" s="48">
        <f t="shared" si="83"/>
        <v>3.3499018620978327</v>
      </c>
      <c r="J217" s="48">
        <f t="shared" si="83"/>
        <v>3.2869694272087799</v>
      </c>
      <c r="K217" s="48">
        <f t="shared" ref="K217:N217" si="84">K207*K208</f>
        <v>3.2828767028012398</v>
      </c>
      <c r="L217" s="48">
        <f t="shared" si="84"/>
        <v>3.2784660130948664</v>
      </c>
      <c r="M217" s="48">
        <f t="shared" si="84"/>
        <v>3.2735767079589224</v>
      </c>
      <c r="N217" s="48">
        <f t="shared" si="84"/>
        <v>3.2683746822475093</v>
      </c>
      <c r="O217" s="181"/>
      <c r="P217" s="111">
        <v>215</v>
      </c>
      <c r="Q217" s="111">
        <v>0</v>
      </c>
      <c r="R217" s="163">
        <v>7.736538747893019</v>
      </c>
      <c r="S217" s="163">
        <v>3.3527795605031869</v>
      </c>
      <c r="T217" s="163">
        <v>13.450518663523193</v>
      </c>
      <c r="U217" s="163">
        <v>0.24933261390844602</v>
      </c>
      <c r="V217" s="163">
        <v>0.26235437370938852</v>
      </c>
      <c r="W217" s="163">
        <v>5.4108996007845031E-3</v>
      </c>
      <c r="X217" s="163">
        <v>0.8447093749693726</v>
      </c>
      <c r="Y217" s="207">
        <v>4.7785680732139859</v>
      </c>
      <c r="Z217" s="163">
        <v>14.398969761234133</v>
      </c>
      <c r="AA217" s="163">
        <v>2.0747515772098915</v>
      </c>
      <c r="AB217" s="163">
        <v>12.91113531614744</v>
      </c>
      <c r="AC217" s="163">
        <v>2.7507283247345948</v>
      </c>
      <c r="AD217" s="163">
        <v>2.0884504091394228E-3</v>
      </c>
      <c r="AE217" s="163">
        <v>0.16270457716316059</v>
      </c>
      <c r="AF217" s="163">
        <v>0.21377484998976606</v>
      </c>
      <c r="AG217" s="163">
        <v>1.3957150384020989</v>
      </c>
      <c r="AH217" s="163">
        <v>9.1665379256770141</v>
      </c>
      <c r="AI217" s="163">
        <v>0.66456380870069154</v>
      </c>
      <c r="AJ217" s="163">
        <v>1.2413622817302705</v>
      </c>
      <c r="AK217" s="163">
        <v>8.2225173665086189</v>
      </c>
      <c r="AL217" s="163">
        <v>0.14865111455312266</v>
      </c>
      <c r="AM217" s="112">
        <v>3.0954907969422525</v>
      </c>
      <c r="AN217" s="112">
        <v>1.9860733283687239E-2</v>
      </c>
      <c r="AO217" s="112">
        <v>0.50106938176278448</v>
      </c>
      <c r="AP217" s="112">
        <v>8.6053497497866083</v>
      </c>
      <c r="AQ217" s="112">
        <v>14.943820982411204</v>
      </c>
      <c r="AR217" s="112">
        <v>5.2557517651889452</v>
      </c>
      <c r="AS217" s="112">
        <v>8.9152922270590107</v>
      </c>
      <c r="AT217" s="112">
        <v>2.4510974706908435</v>
      </c>
      <c r="AU217" s="112">
        <v>2.1390762719458243</v>
      </c>
      <c r="AV217" s="112">
        <v>6.5826832241471482</v>
      </c>
      <c r="AW217" s="112">
        <v>0.70804407009868331</v>
      </c>
      <c r="AX217" s="112">
        <v>4.671742772945376E-2</v>
      </c>
      <c r="AY217" s="112">
        <v>3.4771421799121063</v>
      </c>
      <c r="AZ217" s="112">
        <v>2.4697383457531745</v>
      </c>
      <c r="BA217" s="112">
        <v>0.66661965804258283</v>
      </c>
      <c r="BB217" s="112">
        <v>4.6334831719326974</v>
      </c>
      <c r="BC217" s="112">
        <v>0.34015297505001868</v>
      </c>
      <c r="BD217" s="112">
        <v>0.42757572757026296</v>
      </c>
      <c r="BE217" s="112">
        <v>3.5731034156590402E-2</v>
      </c>
      <c r="BF217" s="112">
        <v>3.8560579993474833</v>
      </c>
      <c r="BG217" s="112">
        <v>1.0069902801767479</v>
      </c>
      <c r="BH217" s="112">
        <v>6.0262282588481639</v>
      </c>
      <c r="BI217" s="112">
        <v>1.0200157181365356E-2</v>
      </c>
      <c r="BJ217" s="112">
        <v>3.043348369416389</v>
      </c>
      <c r="BK217" s="112">
        <v>2.3262599590813955</v>
      </c>
      <c r="BL217" s="112">
        <v>3.717746184571967E-2</v>
      </c>
      <c r="BM217" s="112">
        <v>3.4387710788458579</v>
      </c>
      <c r="BN217" s="112">
        <v>0.40147103603492212</v>
      </c>
      <c r="BO217" s="112">
        <v>0.50358781480380854</v>
      </c>
      <c r="BP217" s="112">
        <v>7.6662515418992152</v>
      </c>
      <c r="BQ217" s="112">
        <v>5.1430416092798863</v>
      </c>
      <c r="BR217" s="112">
        <v>8.4440188091227082</v>
      </c>
      <c r="BS217" s="112">
        <v>1.9216127136772176</v>
      </c>
      <c r="BT217" s="112">
        <v>0.1219907467317652</v>
      </c>
      <c r="BU217" s="112">
        <v>4.2721630336135297</v>
      </c>
      <c r="BV217" s="112">
        <v>6.6759902212702089</v>
      </c>
      <c r="BW217" s="112">
        <v>0.27681959176732901</v>
      </c>
      <c r="BX217" s="112">
        <v>3.6867204252485966</v>
      </c>
      <c r="BY217" s="213">
        <v>1.6593614325902162E-2</v>
      </c>
      <c r="BZ217" s="112">
        <v>1.2105914549548016</v>
      </c>
      <c r="CA217" s="112">
        <v>8.3532948378988632</v>
      </c>
      <c r="CB217" s="112">
        <v>7.0592278168424007</v>
      </c>
      <c r="CC217" s="112">
        <v>1.294193850986886</v>
      </c>
      <c r="CD217" s="112">
        <v>0.20181281014390148</v>
      </c>
    </row>
    <row r="218" spans="1:84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66"/>
        <v>3.5213517171632218</v>
      </c>
      <c r="H218" s="48">
        <f t="shared" ref="H218:J218" si="85">H207*H209</f>
        <v>3.3514410942289388</v>
      </c>
      <c r="I218" s="48">
        <f t="shared" si="85"/>
        <v>3.3767091079077858</v>
      </c>
      <c r="J218" s="48">
        <f t="shared" si="85"/>
        <v>3.2598687594084232</v>
      </c>
      <c r="K218" s="48">
        <f t="shared" ref="K218:N218" si="86">K207*K209</f>
        <v>3.2558097790216363</v>
      </c>
      <c r="L218" s="48">
        <f t="shared" si="86"/>
        <v>3.2514354549216824</v>
      </c>
      <c r="M218" s="48">
        <f t="shared" si="86"/>
        <v>3.2465864615188402</v>
      </c>
      <c r="N218" s="48">
        <f t="shared" si="86"/>
        <v>3.2414273258840818</v>
      </c>
      <c r="O218" s="181"/>
      <c r="P218" s="111">
        <v>216</v>
      </c>
      <c r="Q218" s="111">
        <v>0</v>
      </c>
      <c r="R218" s="163">
        <v>7.3937862944257819</v>
      </c>
      <c r="S218" s="163">
        <v>3.5213517171632218</v>
      </c>
      <c r="T218" s="163">
        <v>14.715203034692047</v>
      </c>
      <c r="U218" s="163">
        <v>0.2853699005195634</v>
      </c>
      <c r="V218" s="163">
        <v>0.26253634085559485</v>
      </c>
      <c r="W218" s="163">
        <v>-3.0736482061421598E-3</v>
      </c>
      <c r="X218" s="163">
        <v>1.0057263390524842</v>
      </c>
      <c r="Y218" s="207">
        <v>5.4962280371268051</v>
      </c>
      <c r="Z218" s="163">
        <v>16.550192444979015</v>
      </c>
      <c r="AA218" s="163">
        <v>2.2574228884570293</v>
      </c>
      <c r="AB218" s="163">
        <v>13.641554563261813</v>
      </c>
      <c r="AC218" s="163">
        <v>3.2924529667869793</v>
      </c>
      <c r="AD218" s="163">
        <v>2.3631360532481288E-5</v>
      </c>
      <c r="AE218" s="163">
        <v>0.26742669639653349</v>
      </c>
      <c r="AF218" s="163">
        <v>0.12249128300055856</v>
      </c>
      <c r="AG218" s="163">
        <v>1.4880955839852663</v>
      </c>
      <c r="AH218" s="163">
        <v>10.083185295311228</v>
      </c>
      <c r="AI218" s="163">
        <v>0.91586992111934218</v>
      </c>
      <c r="AJ218" s="163">
        <v>1.1194217167218217</v>
      </c>
      <c r="AK218" s="163">
        <v>8.8321560174300391</v>
      </c>
      <c r="AL218" s="163">
        <v>0.19318785080909451</v>
      </c>
      <c r="AM218" s="112">
        <v>3.8704147033545713</v>
      </c>
      <c r="AN218" s="112">
        <v>3.4610191431637448E-3</v>
      </c>
      <c r="AO218" s="112">
        <v>1.2862229180516658</v>
      </c>
      <c r="AP218" s="112">
        <v>9.6476430259601216</v>
      </c>
      <c r="AQ218" s="112">
        <v>20.467905117102728</v>
      </c>
      <c r="AR218" s="112">
        <v>6.0207705946659793</v>
      </c>
      <c r="AS218" s="112">
        <v>9.189206219409801</v>
      </c>
      <c r="AT218" s="112">
        <v>2.4502153213962075</v>
      </c>
      <c r="AU218" s="112">
        <v>2.4908093606019097</v>
      </c>
      <c r="AV218" s="112">
        <v>6.9482543897774027</v>
      </c>
      <c r="AW218" s="112">
        <v>0.72252132628903076</v>
      </c>
      <c r="AX218" s="112">
        <v>1.9805696758644183E-2</v>
      </c>
      <c r="AY218" s="112">
        <v>3.5140780304564254</v>
      </c>
      <c r="AZ218" s="112">
        <v>2.740876790640483</v>
      </c>
      <c r="BA218" s="112">
        <v>0.56677699174961749</v>
      </c>
      <c r="BB218" s="112">
        <v>4.7575945547183487</v>
      </c>
      <c r="BC218" s="112">
        <v>0.33361639525082221</v>
      </c>
      <c r="BD218" s="112">
        <v>0.58550688510578086</v>
      </c>
      <c r="BE218" s="112">
        <v>4.9205737455658996E-2</v>
      </c>
      <c r="BF218" s="112">
        <v>4.050948438553144</v>
      </c>
      <c r="BG218" s="112">
        <v>1.1818928147592889</v>
      </c>
      <c r="BH218" s="112">
        <v>6.2560990612827529</v>
      </c>
      <c r="BI218" s="112">
        <v>-6.3448362874923879E-3</v>
      </c>
      <c r="BJ218" s="112">
        <v>3.0912057506949466</v>
      </c>
      <c r="BK218" s="112">
        <v>2.5801239056338883</v>
      </c>
      <c r="BL218" s="112">
        <v>4.4305012524263221E-2</v>
      </c>
      <c r="BM218" s="112">
        <v>3.8796860133337741</v>
      </c>
      <c r="BN218" s="112">
        <v>0.40912169899928014</v>
      </c>
      <c r="BO218" s="112">
        <v>0.61581625202860224</v>
      </c>
      <c r="BP218" s="112">
        <v>7.9852209044700837</v>
      </c>
      <c r="BQ218" s="112">
        <v>6.6930069447974825</v>
      </c>
      <c r="BR218" s="112">
        <v>9.6084944374327801</v>
      </c>
      <c r="BS218" s="112">
        <v>2.297018463883953</v>
      </c>
      <c r="BT218" s="112">
        <v>0.13667181420164554</v>
      </c>
      <c r="BU218" s="112">
        <v>4.7721214949762452</v>
      </c>
      <c r="BV218" s="112">
        <v>6.6823771062033144</v>
      </c>
      <c r="BW218" s="112">
        <v>0.27009219241950594</v>
      </c>
      <c r="BX218" s="112">
        <v>3.9711376050759997</v>
      </c>
      <c r="BY218" s="213">
        <v>1.6549216171979898E-2</v>
      </c>
      <c r="BZ218" s="112">
        <v>1.5555935863810642</v>
      </c>
      <c r="CA218" s="112">
        <v>7.8777896076747735</v>
      </c>
      <c r="CB218" s="112">
        <v>6.885803519907328</v>
      </c>
      <c r="CC218" s="112">
        <v>1.3656600023992351</v>
      </c>
      <c r="CD218" s="112">
        <v>0.27669950697644108</v>
      </c>
    </row>
    <row r="219" spans="1:84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66"/>
        <v>4.1426485269941935</v>
      </c>
      <c r="H219" s="48">
        <f t="shared" ref="H219:J219" si="87">H208*H209</f>
        <v>3.9421617705366327</v>
      </c>
      <c r="I219" s="48">
        <f t="shared" si="87"/>
        <v>3.9758981290357913</v>
      </c>
      <c r="J219" s="48">
        <f t="shared" si="87"/>
        <v>3.9118134413579604</v>
      </c>
      <c r="K219" s="48">
        <f t="shared" ref="K219:N219" si="88">K208*K209</f>
        <v>3.9118134413579604</v>
      </c>
      <c r="L219" s="48">
        <f t="shared" si="88"/>
        <v>3.9118134413579604</v>
      </c>
      <c r="M219" s="48">
        <f t="shared" si="88"/>
        <v>3.9118134413579604</v>
      </c>
      <c r="N219" s="48">
        <f t="shared" si="88"/>
        <v>3.9118134413579604</v>
      </c>
      <c r="O219" s="181"/>
      <c r="P219" s="111">
        <v>217</v>
      </c>
      <c r="Q219" s="111">
        <v>0</v>
      </c>
      <c r="R219" s="163">
        <v>7.6203723113235613</v>
      </c>
      <c r="S219" s="163">
        <v>4.1426485269941935</v>
      </c>
      <c r="T219" s="163">
        <v>14.800185030707405</v>
      </c>
      <c r="U219" s="163">
        <v>0.23506163905904412</v>
      </c>
      <c r="V219" s="163">
        <v>0.31126629768496317</v>
      </c>
      <c r="W219" s="163">
        <v>-5.1738838443516188E-3</v>
      </c>
      <c r="X219" s="163">
        <v>1.3943720497910066</v>
      </c>
      <c r="Y219" s="207">
        <v>5.3484947215204866</v>
      </c>
      <c r="Z219" s="163">
        <v>15.398847929460191</v>
      </c>
      <c r="AA219" s="163">
        <v>2.7436995487393911</v>
      </c>
      <c r="AB219" s="163">
        <v>15.765187316932179</v>
      </c>
      <c r="AC219" s="163">
        <v>3.3814344630434503</v>
      </c>
      <c r="AD219" s="163">
        <v>1.1920685900659098E-4</v>
      </c>
      <c r="AE219" s="163">
        <v>0.23233062320834832</v>
      </c>
      <c r="AF219" s="163">
        <v>0.23713071743403921</v>
      </c>
      <c r="AG219" s="163">
        <v>1.4235119793187465</v>
      </c>
      <c r="AH219" s="163">
        <v>10.552509749297711</v>
      </c>
      <c r="AI219" s="163">
        <v>1.0627363462871402</v>
      </c>
      <c r="AJ219" s="163">
        <v>1.1480947359947922</v>
      </c>
      <c r="AK219" s="163">
        <v>9.076752585427327</v>
      </c>
      <c r="AL219" s="163">
        <v>0.34000470572115582</v>
      </c>
      <c r="AM219" s="112">
        <v>4.0486114462386533</v>
      </c>
      <c r="AN219" s="112">
        <v>3.601799542485495E-3</v>
      </c>
      <c r="AO219" s="112">
        <v>0.58462578157062628</v>
      </c>
      <c r="AP219" s="112">
        <v>8.3263508769195518</v>
      </c>
      <c r="AQ219" s="112">
        <v>19.869766688411264</v>
      </c>
      <c r="AR219" s="112">
        <v>5.319823380851056</v>
      </c>
      <c r="AS219" s="112">
        <v>8.8900388924673841</v>
      </c>
      <c r="AT219" s="112">
        <v>2.1935823562190415</v>
      </c>
      <c r="AU219" s="112">
        <v>3.1368334637696744</v>
      </c>
      <c r="AV219" s="112">
        <v>7.7429434792947367</v>
      </c>
      <c r="AW219" s="112">
        <v>0.73787628442471687</v>
      </c>
      <c r="AX219" s="112">
        <v>5.4507566241399586E-3</v>
      </c>
      <c r="AY219" s="112">
        <v>3.717695190421249</v>
      </c>
      <c r="AZ219" s="112">
        <v>2.825626430339248</v>
      </c>
      <c r="BA219" s="112">
        <v>0.45864396841884603</v>
      </c>
      <c r="BB219" s="112">
        <v>4.6966564077609139</v>
      </c>
      <c r="BC219" s="112">
        <v>0.42787117621474619</v>
      </c>
      <c r="BD219" s="112">
        <v>0.7589682835073952</v>
      </c>
      <c r="BE219" s="112">
        <v>8.4839810249846631E-2</v>
      </c>
      <c r="BF219" s="112">
        <v>4.2749033036131392</v>
      </c>
      <c r="BG219" s="112">
        <v>1.2730380579051539</v>
      </c>
      <c r="BH219" s="112">
        <v>6.7610143811065022</v>
      </c>
      <c r="BI219" s="112">
        <v>-5.7944583766967638E-3</v>
      </c>
      <c r="BJ219" s="112">
        <v>3.5194342067389122</v>
      </c>
      <c r="BK219" s="112">
        <v>2.5876940751107904</v>
      </c>
      <c r="BL219" s="112">
        <v>0.17661981231386145</v>
      </c>
      <c r="BM219" s="112">
        <v>4.3961607256093673</v>
      </c>
      <c r="BN219" s="112">
        <v>0.58581310646652907</v>
      </c>
      <c r="BO219" s="112">
        <v>0.76688179261034384</v>
      </c>
      <c r="BP219" s="112">
        <v>8.4523568953414898</v>
      </c>
      <c r="BQ219" s="112">
        <v>6.0971934523827667</v>
      </c>
      <c r="BR219" s="112">
        <v>8.4138595310340794</v>
      </c>
      <c r="BS219" s="112">
        <v>2.6668015988756935</v>
      </c>
      <c r="BT219" s="112">
        <v>0.34120129273486888</v>
      </c>
      <c r="BU219" s="112">
        <v>4.307277774938183</v>
      </c>
      <c r="BV219" s="112">
        <v>7.1727767559046232</v>
      </c>
      <c r="BW219" s="112">
        <v>0.18169647829974592</v>
      </c>
      <c r="BX219" s="112">
        <v>6.1705680772786549</v>
      </c>
      <c r="BY219" s="213">
        <v>2.4427456472681408E-2</v>
      </c>
      <c r="BZ219" s="112">
        <v>1.8379325531617619</v>
      </c>
      <c r="CA219" s="112">
        <v>8.2588620511682791</v>
      </c>
      <c r="CB219" s="112">
        <v>6.2233558138800475</v>
      </c>
      <c r="CC219" s="112">
        <v>1.7736871630633888</v>
      </c>
      <c r="CD219" s="112">
        <v>0.34838429115276792</v>
      </c>
    </row>
    <row r="220" spans="1:84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66"/>
        <v>-0.39135791561368238</v>
      </c>
      <c r="H220" s="48">
        <f t="shared" ref="H220:J220" si="89">LN(H156/H198)</f>
        <v>-0.39106780544898906</v>
      </c>
      <c r="I220" s="48">
        <f t="shared" si="89"/>
        <v>-0.39081402807723292</v>
      </c>
      <c r="J220" s="48">
        <f t="shared" si="89"/>
        <v>-0.39020710204359188</v>
      </c>
      <c r="K220" s="48">
        <f t="shared" ref="K220:N220" si="90">LN(K156/K198)</f>
        <v>-0.38966792130206396</v>
      </c>
      <c r="L220" s="48">
        <f t="shared" si="90"/>
        <v>-0.38918574272856887</v>
      </c>
      <c r="M220" s="48">
        <f t="shared" si="90"/>
        <v>-0.38875198070723843</v>
      </c>
      <c r="N220" s="48">
        <f t="shared" si="90"/>
        <v>-0.38835969141305449</v>
      </c>
      <c r="O220" s="181"/>
      <c r="P220" s="111">
        <v>218</v>
      </c>
      <c r="Q220" s="111">
        <v>0</v>
      </c>
      <c r="R220" s="163">
        <v>1.9333693589027843</v>
      </c>
      <c r="S220" s="163">
        <v>-0.39135791561368238</v>
      </c>
      <c r="T220" s="163">
        <v>-3.3866082270975828</v>
      </c>
      <c r="U220" s="163">
        <v>-1.2607708407394267</v>
      </c>
      <c r="V220" s="163">
        <v>-1.692310328414772</v>
      </c>
      <c r="W220" s="163">
        <v>-0.57529403974048354</v>
      </c>
      <c r="X220" s="163">
        <v>-1.0185646087462168</v>
      </c>
      <c r="Y220" s="207">
        <v>-2.9185576405479696</v>
      </c>
      <c r="Z220" s="163">
        <v>-4.603215653995675</v>
      </c>
      <c r="AA220" s="163">
        <v>-2.1023995777376978</v>
      </c>
      <c r="AB220" s="163">
        <v>-4.5333220809693069</v>
      </c>
      <c r="AC220" s="163">
        <v>-2.91495173993916</v>
      </c>
      <c r="AD220" s="163">
        <v>-0.57669053973468964</v>
      </c>
      <c r="AE220" s="163">
        <v>-1.0776910018363026</v>
      </c>
      <c r="AF220" s="163">
        <v>-0.67591476307848464</v>
      </c>
      <c r="AG220" s="163">
        <v>-2.1272453399729532</v>
      </c>
      <c r="AH220" s="163">
        <v>-2.9887047204672825</v>
      </c>
      <c r="AI220" s="163">
        <v>-1.7864702971475879</v>
      </c>
      <c r="AJ220" s="163">
        <v>-2.3099059764770069</v>
      </c>
      <c r="AK220" s="163">
        <v>-3.5220902339104607</v>
      </c>
      <c r="AL220" s="163">
        <v>-1.0729680774978045</v>
      </c>
      <c r="AM220" s="112">
        <v>-2.3542778628139205</v>
      </c>
      <c r="AN220" s="112">
        <v>-0.95581467176815027</v>
      </c>
      <c r="AO220" s="112">
        <v>-0.67270706185171492</v>
      </c>
      <c r="AP220" s="112">
        <v>-3.6715116728420831</v>
      </c>
      <c r="AQ220" s="112">
        <v>-4.8560039218948816</v>
      </c>
      <c r="AR220" s="112">
        <v>-3.7145657481320216</v>
      </c>
      <c r="AS220" s="112">
        <v>3.8049817598583351</v>
      </c>
      <c r="AT220" s="112">
        <v>0.68510922731700996</v>
      </c>
      <c r="AU220" s="112">
        <v>-1.3357351400749053</v>
      </c>
      <c r="AV220" s="112">
        <v>-3.324447828364979</v>
      </c>
      <c r="AW220" s="112">
        <v>-2.0408601943914695</v>
      </c>
      <c r="AX220" s="112">
        <v>-0.39050276224479552</v>
      </c>
      <c r="AY220" s="112">
        <v>-3.0270869814270114</v>
      </c>
      <c r="AZ220" s="112">
        <v>-1.6575114238696622</v>
      </c>
      <c r="BA220" s="112">
        <v>-1.8556959514411031E-3</v>
      </c>
      <c r="BB220" s="112">
        <v>-3.0350771314219704</v>
      </c>
      <c r="BC220" s="112">
        <v>-0.84095054712075312</v>
      </c>
      <c r="BD220" s="112">
        <v>-1.0624854512791022</v>
      </c>
      <c r="BE220" s="112">
        <v>-0.29587430144750215</v>
      </c>
      <c r="BF220" s="112">
        <v>-2.1037910000331497</v>
      </c>
      <c r="BG220" s="112">
        <v>-1.5343904872074543</v>
      </c>
      <c r="BH220" s="112">
        <v>-1.9959123013972808</v>
      </c>
      <c r="BI220" s="112">
        <v>-0.5753715719316842</v>
      </c>
      <c r="BJ220" s="112">
        <v>-2.6812186799213187</v>
      </c>
      <c r="BK220" s="112">
        <v>-2.2819515798302361</v>
      </c>
      <c r="BL220" s="112">
        <v>-0.86997408722803904</v>
      </c>
      <c r="BM220" s="112">
        <v>-2.745987397721608</v>
      </c>
      <c r="BN220" s="112">
        <v>-1.5991561778144259</v>
      </c>
      <c r="BO220" s="112">
        <v>-1.3168846035115958</v>
      </c>
      <c r="BP220" s="112">
        <v>-3.7321475742745598</v>
      </c>
      <c r="BQ220" s="112">
        <v>-3.3612123766887128</v>
      </c>
      <c r="BR220" s="112">
        <v>-2.3183350472932474</v>
      </c>
      <c r="BS220" s="112">
        <v>-2.4053549038534721</v>
      </c>
      <c r="BT220" s="112">
        <v>-0.86448294529039571</v>
      </c>
      <c r="BU220" s="112">
        <v>-2.8896138178230513</v>
      </c>
      <c r="BV220" s="112">
        <v>1.7136305647042902</v>
      </c>
      <c r="BW220" s="112">
        <v>-0.213029387248521</v>
      </c>
      <c r="BX220" s="112">
        <v>-2.4190581342246382</v>
      </c>
      <c r="BY220" s="213">
        <v>-0.60088506818205234</v>
      </c>
      <c r="BZ220" s="112">
        <v>-1.8302260957210943</v>
      </c>
      <c r="CA220" s="112">
        <v>-3.3634644807074308</v>
      </c>
      <c r="CB220" s="112">
        <v>-3.748093792816344</v>
      </c>
      <c r="CC220" s="112">
        <v>-1.7481816143801743</v>
      </c>
      <c r="CD220" s="112">
        <v>-0.97447661763804061</v>
      </c>
    </row>
    <row r="221" spans="1:84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66"/>
        <v>0.13632720472809742</v>
      </c>
      <c r="H221" s="31">
        <f t="shared" ref="H221:J221" si="91">H157/H199</f>
        <v>8.992756267716201E-2</v>
      </c>
      <c r="I221" s="31">
        <f t="shared" si="91"/>
        <v>3.5261005957911817E-2</v>
      </c>
      <c r="J221" s="31">
        <f t="shared" si="91"/>
        <v>0.3395157795148373</v>
      </c>
      <c r="K221" s="31">
        <f t="shared" ref="K221:N221" si="92">K157/K199</f>
        <v>0.37802573341356716</v>
      </c>
      <c r="L221" s="31">
        <f t="shared" si="92"/>
        <v>0.37644413548934491</v>
      </c>
      <c r="M221" s="31">
        <f t="shared" si="92"/>
        <v>0.3642834124949208</v>
      </c>
      <c r="N221" s="31">
        <f t="shared" si="92"/>
        <v>0.38913622437741513</v>
      </c>
      <c r="O221" s="117"/>
      <c r="P221" s="111">
        <v>219</v>
      </c>
      <c r="Q221" s="111">
        <v>0</v>
      </c>
      <c r="R221" s="163">
        <v>1.2397222445616967</v>
      </c>
      <c r="S221" s="163">
        <v>0.13632720472809742</v>
      </c>
      <c r="T221" s="163">
        <v>-0.33631074385573906</v>
      </c>
      <c r="U221" s="163">
        <v>0.1470488996714161</v>
      </c>
      <c r="V221" s="163">
        <v>0.52702288356411142</v>
      </c>
      <c r="W221" s="163">
        <v>0.67292738365833238</v>
      </c>
      <c r="X221" s="163">
        <v>0.234894323745583</v>
      </c>
      <c r="Y221" s="207">
        <v>0.84378677545575087</v>
      </c>
      <c r="Z221" s="163">
        <v>-0.56373454960515335</v>
      </c>
      <c r="AA221" s="163">
        <v>1.5454390007572489</v>
      </c>
      <c r="AB221" s="163">
        <v>1.4874484144626263</v>
      </c>
      <c r="AC221" s="163">
        <v>1.1795742999052423</v>
      </c>
      <c r="AD221" s="163">
        <v>2.5073883911889401</v>
      </c>
      <c r="AE221" s="163">
        <v>0.39314093757124441</v>
      </c>
      <c r="AF221" s="163">
        <v>0.33624623801011516</v>
      </c>
      <c r="AG221" s="163">
        <v>0.47821791440892358</v>
      </c>
      <c r="AH221" s="163">
        <v>-6.5660251347442161E-2</v>
      </c>
      <c r="AI221" s="163">
        <v>0.55041526831247267</v>
      </c>
      <c r="AJ221" s="163">
        <v>0.74522831841773263</v>
      </c>
      <c r="AK221" s="163">
        <v>-0.23344248782074195</v>
      </c>
      <c r="AL221" s="163">
        <v>0.16338560143629338</v>
      </c>
      <c r="AM221" s="112">
        <v>1.2404197033919842</v>
      </c>
      <c r="AN221" s="112">
        <v>1.2252329881801436</v>
      </c>
      <c r="AO221" s="112">
        <v>0.81989726846015942</v>
      </c>
      <c r="AP221" s="112">
        <v>-0.21039095689173451</v>
      </c>
      <c r="AQ221" s="112">
        <v>0.63738112841954975</v>
      </c>
      <c r="AR221" s="112">
        <v>0.1518535879278117</v>
      </c>
      <c r="AS221" s="112">
        <v>0.9726954459503836</v>
      </c>
      <c r="AT221" s="112">
        <v>1.2130113102365605</v>
      </c>
      <c r="AU221" s="112">
        <v>1.7116120874618359</v>
      </c>
      <c r="AV221" s="112">
        <v>-8.4072852848250432E-2</v>
      </c>
      <c r="AW221" s="112">
        <v>0.2773823700203733</v>
      </c>
      <c r="AX221" s="112">
        <v>1.2388169212732458</v>
      </c>
      <c r="AY221" s="112">
        <v>1.1092697690847202</v>
      </c>
      <c r="AZ221" s="112">
        <v>3.7079882631445891</v>
      </c>
      <c r="BA221" s="112">
        <v>0.8253485706443493</v>
      </c>
      <c r="BB221" s="112">
        <v>0.64674851242046916</v>
      </c>
      <c r="BC221" s="112">
        <v>5.1419900346842295</v>
      </c>
      <c r="BD221" s="112">
        <v>1.1265338023210636</v>
      </c>
      <c r="BE221" s="112">
        <v>0.73182705643945078</v>
      </c>
      <c r="BF221" s="112">
        <v>1.5985990713529048</v>
      </c>
      <c r="BG221" s="112">
        <v>0.1562314372384439</v>
      </c>
      <c r="BH221" s="112">
        <v>-0.16793824757965362</v>
      </c>
      <c r="BI221" s="112">
        <v>1.377621561630457</v>
      </c>
      <c r="BJ221" s="112">
        <v>1.1177487131144723</v>
      </c>
      <c r="BK221" s="112">
        <v>0.72669914802824764</v>
      </c>
      <c r="BL221" s="112">
        <v>1.0073172353748336</v>
      </c>
      <c r="BM221" s="112">
        <v>0.66814738464766055</v>
      </c>
      <c r="BN221" s="112">
        <v>0.72568269829040732</v>
      </c>
      <c r="BO221" s="112">
        <v>0.255199467922264</v>
      </c>
      <c r="BP221" s="112">
        <v>0.28300398042287173</v>
      </c>
      <c r="BQ221" s="112">
        <v>3.8455907782202717E-2</v>
      </c>
      <c r="BR221" s="112">
        <v>0.24847217845723626</v>
      </c>
      <c r="BS221" s="112">
        <v>0.78156163243605836</v>
      </c>
      <c r="BT221" s="112">
        <v>0.22389912826613051</v>
      </c>
      <c r="BU221" s="112">
        <v>0.74553513210054179</v>
      </c>
      <c r="BV221" s="112">
        <v>1.0068185034166581</v>
      </c>
      <c r="BW221" s="112">
        <v>0.79963919413854223</v>
      </c>
      <c r="BX221" s="112">
        <v>1.5681345166550187</v>
      </c>
      <c r="BY221" s="213">
        <v>1.1742999405569496</v>
      </c>
      <c r="BZ221" s="112">
        <v>0.60313556327953644</v>
      </c>
      <c r="CA221" s="112">
        <v>0.63350491501665407</v>
      </c>
      <c r="CB221" s="112">
        <v>4.8436333870034827E-2</v>
      </c>
      <c r="CC221" s="112">
        <v>0.75799780794044336</v>
      </c>
      <c r="CD221" s="112">
        <v>0.85727911634756515</v>
      </c>
    </row>
    <row r="222" spans="1:84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66"/>
        <v>11</v>
      </c>
      <c r="H222" s="48">
        <f t="shared" ref="H222:J222" si="93">H158</f>
        <v>12</v>
      </c>
      <c r="I222" s="48">
        <f t="shared" si="93"/>
        <v>13</v>
      </c>
      <c r="J222" s="48">
        <f t="shared" si="93"/>
        <v>14</v>
      </c>
      <c r="K222" s="48">
        <f t="shared" ref="K222:N222" si="94">K158</f>
        <v>15</v>
      </c>
      <c r="L222" s="48">
        <f t="shared" si="94"/>
        <v>16</v>
      </c>
      <c r="M222" s="48">
        <f t="shared" si="94"/>
        <v>17</v>
      </c>
      <c r="N222" s="48">
        <f t="shared" si="94"/>
        <v>18</v>
      </c>
      <c r="O222" s="181"/>
      <c r="P222" s="111">
        <v>220</v>
      </c>
      <c r="Q222" s="111">
        <v>0</v>
      </c>
      <c r="R222" s="163">
        <v>11</v>
      </c>
      <c r="S222" s="163">
        <v>11</v>
      </c>
      <c r="T222" s="163">
        <v>11</v>
      </c>
      <c r="U222" s="163">
        <v>11</v>
      </c>
      <c r="V222" s="163">
        <v>11</v>
      </c>
      <c r="W222" s="163">
        <v>11</v>
      </c>
      <c r="X222" s="163">
        <v>11</v>
      </c>
      <c r="Y222" s="207">
        <v>11</v>
      </c>
      <c r="Z222" s="163">
        <v>11</v>
      </c>
      <c r="AA222" s="163">
        <v>11</v>
      </c>
      <c r="AB222" s="163">
        <v>11</v>
      </c>
      <c r="AC222" s="163">
        <v>11</v>
      </c>
      <c r="AD222" s="163">
        <v>11</v>
      </c>
      <c r="AE222" s="163">
        <v>11</v>
      </c>
      <c r="AF222" s="163">
        <v>11</v>
      </c>
      <c r="AG222" s="163">
        <v>11</v>
      </c>
      <c r="AH222" s="163">
        <v>11</v>
      </c>
      <c r="AI222" s="163">
        <v>11</v>
      </c>
      <c r="AJ222" s="163">
        <v>11</v>
      </c>
      <c r="AK222" s="163">
        <v>11</v>
      </c>
      <c r="AL222" s="163">
        <v>11</v>
      </c>
      <c r="AM222" s="112">
        <v>11</v>
      </c>
      <c r="AN222" s="112">
        <v>11</v>
      </c>
      <c r="AO222" s="112">
        <v>11</v>
      </c>
      <c r="AP222" s="112">
        <v>11</v>
      </c>
      <c r="AQ222" s="112">
        <v>11</v>
      </c>
      <c r="AR222" s="112">
        <v>11</v>
      </c>
      <c r="AS222" s="112">
        <v>11</v>
      </c>
      <c r="AT222" s="112">
        <v>11</v>
      </c>
      <c r="AU222" s="112">
        <v>11</v>
      </c>
      <c r="AV222" s="112">
        <v>11</v>
      </c>
      <c r="AW222" s="112">
        <v>11</v>
      </c>
      <c r="AX222" s="112">
        <v>11</v>
      </c>
      <c r="AY222" s="112">
        <v>11</v>
      </c>
      <c r="AZ222" s="112">
        <v>11</v>
      </c>
      <c r="BA222" s="112">
        <v>11</v>
      </c>
      <c r="BB222" s="112">
        <v>11</v>
      </c>
      <c r="BC222" s="112">
        <v>11</v>
      </c>
      <c r="BD222" s="112">
        <v>11</v>
      </c>
      <c r="BE222" s="112">
        <v>11</v>
      </c>
      <c r="BF222" s="112">
        <v>11</v>
      </c>
      <c r="BG222" s="112">
        <v>11</v>
      </c>
      <c r="BH222" s="112">
        <v>11</v>
      </c>
      <c r="BI222" s="112">
        <v>11</v>
      </c>
      <c r="BJ222" s="112">
        <v>11</v>
      </c>
      <c r="BK222" s="112">
        <v>11</v>
      </c>
      <c r="BL222" s="112">
        <v>11</v>
      </c>
      <c r="BM222" s="112">
        <v>11</v>
      </c>
      <c r="BN222" s="112">
        <v>11</v>
      </c>
      <c r="BO222" s="112">
        <v>11</v>
      </c>
      <c r="BP222" s="112">
        <v>11</v>
      </c>
      <c r="BQ222" s="112">
        <v>11</v>
      </c>
      <c r="BR222" s="112">
        <v>11</v>
      </c>
      <c r="BS222" s="112">
        <v>11</v>
      </c>
      <c r="BT222" s="112">
        <v>11</v>
      </c>
      <c r="BU222" s="112">
        <v>11</v>
      </c>
      <c r="BV222" s="112">
        <v>11</v>
      </c>
      <c r="BW222" s="112">
        <v>11</v>
      </c>
      <c r="BX222" s="112">
        <v>11</v>
      </c>
      <c r="BY222" s="213">
        <v>11</v>
      </c>
      <c r="BZ222" s="112">
        <v>11</v>
      </c>
      <c r="CA222" s="112">
        <v>11</v>
      </c>
      <c r="CB222" s="112">
        <v>11</v>
      </c>
      <c r="CC222" s="112">
        <v>11</v>
      </c>
      <c r="CD222" s="112">
        <v>11</v>
      </c>
      <c r="CE222" s="115"/>
      <c r="CF222" s="115"/>
    </row>
    <row r="223" spans="1:84" outlineLevel="1" x14ac:dyDescent="0.2">
      <c r="A223" s="3"/>
      <c r="B223" s="10">
        <v>209</v>
      </c>
      <c r="C223" s="3"/>
      <c r="D223" s="3"/>
      <c r="E223" s="37"/>
      <c r="N223" s="90"/>
      <c r="P223" s="111">
        <v>221</v>
      </c>
      <c r="Q223" s="111">
        <v>0</v>
      </c>
      <c r="R223" s="163">
        <v>0</v>
      </c>
      <c r="S223" s="163">
        <v>0</v>
      </c>
      <c r="T223" s="163">
        <v>0</v>
      </c>
      <c r="U223" s="163">
        <v>0</v>
      </c>
      <c r="V223" s="163">
        <v>0</v>
      </c>
      <c r="W223" s="163">
        <v>0</v>
      </c>
      <c r="X223" s="163">
        <v>0</v>
      </c>
      <c r="Y223" s="207">
        <v>0</v>
      </c>
      <c r="Z223" s="163">
        <v>0</v>
      </c>
      <c r="AA223" s="163">
        <v>0</v>
      </c>
      <c r="AB223" s="163">
        <v>0</v>
      </c>
      <c r="AC223" s="163">
        <v>0</v>
      </c>
      <c r="AD223" s="163">
        <v>0</v>
      </c>
      <c r="AE223" s="163">
        <v>0</v>
      </c>
      <c r="AF223" s="163">
        <v>0</v>
      </c>
      <c r="AG223" s="163">
        <v>0</v>
      </c>
      <c r="AH223" s="163">
        <v>0</v>
      </c>
      <c r="AI223" s="163">
        <v>0</v>
      </c>
      <c r="AJ223" s="163">
        <v>0</v>
      </c>
      <c r="AK223" s="163">
        <v>0</v>
      </c>
      <c r="AL223" s="163">
        <v>0</v>
      </c>
      <c r="AM223" s="112">
        <v>0</v>
      </c>
      <c r="AN223" s="112">
        <v>0</v>
      </c>
      <c r="AO223" s="112">
        <v>0</v>
      </c>
      <c r="AP223" s="112">
        <v>0</v>
      </c>
      <c r="AQ223" s="112">
        <v>0</v>
      </c>
      <c r="AR223" s="112">
        <v>0</v>
      </c>
      <c r="AS223" s="112">
        <v>0</v>
      </c>
      <c r="AT223" s="112">
        <v>0</v>
      </c>
      <c r="AU223" s="112">
        <v>0</v>
      </c>
      <c r="AV223" s="112">
        <v>0</v>
      </c>
      <c r="AW223" s="112">
        <v>0</v>
      </c>
      <c r="AX223" s="112">
        <v>0</v>
      </c>
      <c r="AY223" s="112">
        <v>0</v>
      </c>
      <c r="AZ223" s="112">
        <v>0</v>
      </c>
      <c r="BA223" s="112">
        <v>0</v>
      </c>
      <c r="BB223" s="112">
        <v>0</v>
      </c>
      <c r="BC223" s="112">
        <v>0</v>
      </c>
      <c r="BD223" s="112">
        <v>0</v>
      </c>
      <c r="BE223" s="112">
        <v>0</v>
      </c>
      <c r="BF223" s="112">
        <v>0</v>
      </c>
      <c r="BG223" s="112">
        <v>0</v>
      </c>
      <c r="BH223" s="112">
        <v>0</v>
      </c>
      <c r="BI223" s="112">
        <v>0</v>
      </c>
      <c r="BJ223" s="112">
        <v>0</v>
      </c>
      <c r="BK223" s="112">
        <v>0</v>
      </c>
      <c r="BL223" s="112">
        <v>0</v>
      </c>
      <c r="BM223" s="112">
        <v>0</v>
      </c>
      <c r="BN223" s="112">
        <v>0</v>
      </c>
      <c r="BO223" s="112">
        <v>0</v>
      </c>
      <c r="BP223" s="112">
        <v>0</v>
      </c>
      <c r="BQ223" s="112">
        <v>0</v>
      </c>
      <c r="BR223" s="112">
        <v>0</v>
      </c>
      <c r="BS223" s="112">
        <v>0</v>
      </c>
      <c r="BT223" s="112">
        <v>0</v>
      </c>
      <c r="BU223" s="112">
        <v>0</v>
      </c>
      <c r="BV223" s="112">
        <v>0</v>
      </c>
      <c r="BW223" s="112">
        <v>0</v>
      </c>
      <c r="BX223" s="112">
        <v>0</v>
      </c>
      <c r="BY223" s="213"/>
      <c r="BZ223" s="112">
        <v>0</v>
      </c>
      <c r="CA223" s="112">
        <v>0</v>
      </c>
      <c r="CB223" s="112">
        <v>0</v>
      </c>
      <c r="CC223" s="112">
        <v>0</v>
      </c>
      <c r="CD223" s="112">
        <v>0</v>
      </c>
    </row>
    <row r="224" spans="1:84" outlineLevel="1" x14ac:dyDescent="0.2">
      <c r="A224" s="3"/>
      <c r="B224" s="10">
        <v>210</v>
      </c>
      <c r="C224" s="28" t="s">
        <v>146</v>
      </c>
      <c r="D224" s="28"/>
      <c r="E224" s="37"/>
      <c r="N224" s="90"/>
      <c r="P224" s="111">
        <v>222</v>
      </c>
      <c r="Q224" s="111">
        <v>0</v>
      </c>
      <c r="R224" s="163">
        <v>0</v>
      </c>
      <c r="S224" s="163">
        <v>0</v>
      </c>
      <c r="T224" s="163">
        <v>0</v>
      </c>
      <c r="U224" s="163">
        <v>0</v>
      </c>
      <c r="V224" s="163">
        <v>0</v>
      </c>
      <c r="W224" s="163">
        <v>0</v>
      </c>
      <c r="X224" s="163">
        <v>0</v>
      </c>
      <c r="Y224" s="207">
        <v>0</v>
      </c>
      <c r="Z224" s="163">
        <v>0</v>
      </c>
      <c r="AA224" s="163">
        <v>0</v>
      </c>
      <c r="AB224" s="163">
        <v>0</v>
      </c>
      <c r="AC224" s="163">
        <v>0</v>
      </c>
      <c r="AD224" s="163">
        <v>0</v>
      </c>
      <c r="AE224" s="163">
        <v>0</v>
      </c>
      <c r="AF224" s="163">
        <v>0</v>
      </c>
      <c r="AG224" s="163">
        <v>0</v>
      </c>
      <c r="AH224" s="163">
        <v>0</v>
      </c>
      <c r="AI224" s="163">
        <v>0</v>
      </c>
      <c r="AJ224" s="163">
        <v>0</v>
      </c>
      <c r="AK224" s="163">
        <v>0</v>
      </c>
      <c r="AL224" s="163">
        <v>0</v>
      </c>
      <c r="AM224" s="112">
        <v>0</v>
      </c>
      <c r="AN224" s="112">
        <v>0</v>
      </c>
      <c r="AO224" s="112">
        <v>0</v>
      </c>
      <c r="AP224" s="112">
        <v>0</v>
      </c>
      <c r="AQ224" s="112">
        <v>0</v>
      </c>
      <c r="AR224" s="112">
        <v>0</v>
      </c>
      <c r="AS224" s="112">
        <v>0</v>
      </c>
      <c r="AT224" s="112">
        <v>0</v>
      </c>
      <c r="AU224" s="112">
        <v>0</v>
      </c>
      <c r="AV224" s="112">
        <v>0</v>
      </c>
      <c r="AW224" s="112">
        <v>0</v>
      </c>
      <c r="AX224" s="112">
        <v>0</v>
      </c>
      <c r="AY224" s="112">
        <v>0</v>
      </c>
      <c r="AZ224" s="112">
        <v>0</v>
      </c>
      <c r="BA224" s="112">
        <v>0</v>
      </c>
      <c r="BB224" s="112">
        <v>0</v>
      </c>
      <c r="BC224" s="112">
        <v>0</v>
      </c>
      <c r="BD224" s="112">
        <v>0</v>
      </c>
      <c r="BE224" s="112">
        <v>0</v>
      </c>
      <c r="BF224" s="112">
        <v>0</v>
      </c>
      <c r="BG224" s="112">
        <v>0</v>
      </c>
      <c r="BH224" s="112">
        <v>0</v>
      </c>
      <c r="BI224" s="112">
        <v>0</v>
      </c>
      <c r="BJ224" s="112">
        <v>0</v>
      </c>
      <c r="BK224" s="112">
        <v>0</v>
      </c>
      <c r="BL224" s="112">
        <v>0</v>
      </c>
      <c r="BM224" s="112">
        <v>0</v>
      </c>
      <c r="BN224" s="112">
        <v>0</v>
      </c>
      <c r="BO224" s="112">
        <v>0</v>
      </c>
      <c r="BP224" s="112">
        <v>0</v>
      </c>
      <c r="BQ224" s="112">
        <v>0</v>
      </c>
      <c r="BR224" s="112">
        <v>0</v>
      </c>
      <c r="BS224" s="112">
        <v>0</v>
      </c>
      <c r="BT224" s="112">
        <v>0</v>
      </c>
      <c r="BU224" s="112">
        <v>0</v>
      </c>
      <c r="BV224" s="112">
        <v>0</v>
      </c>
      <c r="BW224" s="112">
        <v>0</v>
      </c>
      <c r="BX224" s="112">
        <v>0</v>
      </c>
      <c r="BY224" s="213"/>
      <c r="BZ224" s="112">
        <v>0</v>
      </c>
      <c r="CA224" s="112">
        <v>0</v>
      </c>
      <c r="CB224" s="112">
        <v>0</v>
      </c>
      <c r="CC224" s="112">
        <v>0</v>
      </c>
      <c r="CD224" s="112">
        <v>0</v>
      </c>
    </row>
    <row r="225" spans="1:82" outlineLevel="1" x14ac:dyDescent="0.2">
      <c r="A225" s="3"/>
      <c r="B225" s="10">
        <v>211</v>
      </c>
      <c r="C225" s="3"/>
      <c r="D225" s="3"/>
      <c r="E225" s="37"/>
      <c r="N225" s="90"/>
      <c r="P225" s="111">
        <v>223</v>
      </c>
      <c r="Q225" s="111">
        <v>0</v>
      </c>
      <c r="R225" s="163">
        <v>0</v>
      </c>
      <c r="S225" s="163">
        <v>0</v>
      </c>
      <c r="T225" s="163">
        <v>0</v>
      </c>
      <c r="U225" s="163">
        <v>0</v>
      </c>
      <c r="V225" s="163">
        <v>0</v>
      </c>
      <c r="W225" s="163">
        <v>0</v>
      </c>
      <c r="X225" s="163">
        <v>0</v>
      </c>
      <c r="Y225" s="207">
        <v>0</v>
      </c>
      <c r="Z225" s="163">
        <v>0</v>
      </c>
      <c r="AA225" s="163">
        <v>0</v>
      </c>
      <c r="AB225" s="163">
        <v>0</v>
      </c>
      <c r="AC225" s="163">
        <v>0</v>
      </c>
      <c r="AD225" s="163">
        <v>0</v>
      </c>
      <c r="AE225" s="163">
        <v>0</v>
      </c>
      <c r="AF225" s="163">
        <v>0</v>
      </c>
      <c r="AG225" s="163">
        <v>0</v>
      </c>
      <c r="AH225" s="163">
        <v>0</v>
      </c>
      <c r="AI225" s="163">
        <v>0</v>
      </c>
      <c r="AJ225" s="163">
        <v>0</v>
      </c>
      <c r="AK225" s="163">
        <v>0</v>
      </c>
      <c r="AL225" s="163">
        <v>0</v>
      </c>
      <c r="AM225" s="112">
        <v>0</v>
      </c>
      <c r="AN225" s="112">
        <v>0</v>
      </c>
      <c r="AO225" s="112">
        <v>0</v>
      </c>
      <c r="AP225" s="112">
        <v>0</v>
      </c>
      <c r="AQ225" s="112">
        <v>0</v>
      </c>
      <c r="AR225" s="112">
        <v>0</v>
      </c>
      <c r="AS225" s="112">
        <v>0</v>
      </c>
      <c r="AT225" s="112">
        <v>0</v>
      </c>
      <c r="AU225" s="112">
        <v>0</v>
      </c>
      <c r="AV225" s="112">
        <v>0</v>
      </c>
      <c r="AW225" s="112">
        <v>0</v>
      </c>
      <c r="AX225" s="112">
        <v>0</v>
      </c>
      <c r="AY225" s="112">
        <v>0</v>
      </c>
      <c r="AZ225" s="112">
        <v>0</v>
      </c>
      <c r="BA225" s="112">
        <v>0</v>
      </c>
      <c r="BB225" s="112">
        <v>0</v>
      </c>
      <c r="BC225" s="112">
        <v>0</v>
      </c>
      <c r="BD225" s="112">
        <v>0</v>
      </c>
      <c r="BE225" s="112">
        <v>0</v>
      </c>
      <c r="BF225" s="112">
        <v>0</v>
      </c>
      <c r="BG225" s="112">
        <v>0</v>
      </c>
      <c r="BH225" s="112">
        <v>0</v>
      </c>
      <c r="BI225" s="112">
        <v>0</v>
      </c>
      <c r="BJ225" s="112">
        <v>0</v>
      </c>
      <c r="BK225" s="112">
        <v>0</v>
      </c>
      <c r="BL225" s="112">
        <v>0</v>
      </c>
      <c r="BM225" s="112">
        <v>0</v>
      </c>
      <c r="BN225" s="112">
        <v>0</v>
      </c>
      <c r="BO225" s="112">
        <v>0</v>
      </c>
      <c r="BP225" s="112">
        <v>0</v>
      </c>
      <c r="BQ225" s="112">
        <v>0</v>
      </c>
      <c r="BR225" s="112">
        <v>0</v>
      </c>
      <c r="BS225" s="112">
        <v>0</v>
      </c>
      <c r="BT225" s="112">
        <v>0</v>
      </c>
      <c r="BU225" s="112">
        <v>0</v>
      </c>
      <c r="BV225" s="112">
        <v>0</v>
      </c>
      <c r="BW225" s="112">
        <v>0</v>
      </c>
      <c r="BX225" s="112">
        <v>0</v>
      </c>
      <c r="BY225" s="213"/>
      <c r="BZ225" s="112">
        <v>0</v>
      </c>
      <c r="CA225" s="112">
        <v>0</v>
      </c>
      <c r="CB225" s="112">
        <v>0</v>
      </c>
      <c r="CC225" s="112">
        <v>0</v>
      </c>
      <c r="CD225" s="112">
        <v>0</v>
      </c>
    </row>
    <row r="226" spans="1:82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95">HLOOKUP($E$3,$Q$3:$CF$269,P226,FALSE)</f>
        <v>12.809732041092667</v>
      </c>
      <c r="H226" s="50">
        <f t="shared" ref="H226:J241" si="96">H162*H205</f>
        <v>12.809732041092667</v>
      </c>
      <c r="I226" s="50">
        <f t="shared" si="96"/>
        <v>12.809732041092667</v>
      </c>
      <c r="J226" s="50">
        <f t="shared" si="96"/>
        <v>12.809732041092667</v>
      </c>
      <c r="K226" s="50">
        <f t="shared" ref="K226:N226" si="97">K162*K205</f>
        <v>12.809732041092667</v>
      </c>
      <c r="L226" s="50">
        <f t="shared" si="97"/>
        <v>12.809732041092667</v>
      </c>
      <c r="M226" s="50">
        <f t="shared" si="97"/>
        <v>12.809732041092667</v>
      </c>
      <c r="N226" s="50">
        <f t="shared" si="97"/>
        <v>12.809732041092667</v>
      </c>
      <c r="O226" s="182"/>
      <c r="P226" s="111">
        <v>224</v>
      </c>
      <c r="Q226" s="111">
        <v>0</v>
      </c>
      <c r="R226" s="163">
        <v>12.817219145404639</v>
      </c>
      <c r="S226" s="163">
        <v>12.809732041092667</v>
      </c>
      <c r="T226" s="163">
        <v>12.815667288766317</v>
      </c>
      <c r="U226" s="163">
        <v>12.814549938113361</v>
      </c>
      <c r="V226" s="163">
        <v>12.81527413480965</v>
      </c>
      <c r="W226" s="163">
        <v>12.816805233884939</v>
      </c>
      <c r="X226" s="163">
        <v>12.81288440307239</v>
      </c>
      <c r="Y226" s="207">
        <v>12.81331330994302</v>
      </c>
      <c r="Z226" s="163">
        <v>12.814736982825067</v>
      </c>
      <c r="AA226" s="163">
        <v>12.812338831390388</v>
      </c>
      <c r="AB226" s="163">
        <v>12.810934558134596</v>
      </c>
      <c r="AC226" s="163">
        <v>12.811148202512005</v>
      </c>
      <c r="AD226" s="163">
        <v>12.816571389915095</v>
      </c>
      <c r="AE226" s="163">
        <v>12.821412544937436</v>
      </c>
      <c r="AF226" s="163">
        <v>12.819095782593745</v>
      </c>
      <c r="AG226" s="163">
        <v>12.812096781482326</v>
      </c>
      <c r="AH226" s="163">
        <v>12.820454839694522</v>
      </c>
      <c r="AI226" s="163">
        <v>12.815345078290729</v>
      </c>
      <c r="AJ226" s="163">
        <v>12.815711468242117</v>
      </c>
      <c r="AK226" s="163">
        <v>12.812372588661209</v>
      </c>
      <c r="AL226" s="163">
        <v>12.816091448430351</v>
      </c>
      <c r="AM226" s="112">
        <v>12.814546852239651</v>
      </c>
      <c r="AN226" s="112">
        <v>12.810940759039308</v>
      </c>
      <c r="AO226" s="112">
        <v>12.81145662132478</v>
      </c>
      <c r="AP226" s="112">
        <v>12.814922528786086</v>
      </c>
      <c r="AQ226" s="112">
        <v>12.817662753008971</v>
      </c>
      <c r="AR226" s="112">
        <v>12.806567709189416</v>
      </c>
      <c r="AS226" s="112">
        <v>12.815090519596231</v>
      </c>
      <c r="AT226" s="112">
        <v>12.815281989642113</v>
      </c>
      <c r="AU226" s="112">
        <v>12.815901074724351</v>
      </c>
      <c r="AV226" s="112">
        <v>12.813206597855897</v>
      </c>
      <c r="AW226" s="112">
        <v>12.814116835927887</v>
      </c>
      <c r="AX226" s="112">
        <v>12.820177946526355</v>
      </c>
      <c r="AY226" s="112">
        <v>12.812859046489152</v>
      </c>
      <c r="AZ226" s="112">
        <v>12.819461334344746</v>
      </c>
      <c r="BA226" s="112">
        <v>12.813083541286099</v>
      </c>
      <c r="BB226" s="112">
        <v>12.814420946768353</v>
      </c>
      <c r="BC226" s="112">
        <v>12.819261214706257</v>
      </c>
      <c r="BD226" s="112">
        <v>12.814306444850608</v>
      </c>
      <c r="BE226" s="112">
        <v>12.787701892268222</v>
      </c>
      <c r="BF226" s="112">
        <v>12.810935258155617</v>
      </c>
      <c r="BG226" s="112">
        <v>12.814773798938791</v>
      </c>
      <c r="BH226" s="112">
        <v>12.831090199996751</v>
      </c>
      <c r="BI226" s="112">
        <v>12.811928566157505</v>
      </c>
      <c r="BJ226" s="112">
        <v>12.814734709841771</v>
      </c>
      <c r="BK226" s="112">
        <v>12.814137975902941</v>
      </c>
      <c r="BL226" s="112">
        <v>12.819457458886518</v>
      </c>
      <c r="BM226" s="112">
        <v>12.814374704096441</v>
      </c>
      <c r="BN226" s="112">
        <v>12.812937993392623</v>
      </c>
      <c r="BO226" s="112">
        <v>12.806437742471982</v>
      </c>
      <c r="BP226" s="112">
        <v>12.822060011014516</v>
      </c>
      <c r="BQ226" s="112">
        <v>12.812317891678893</v>
      </c>
      <c r="BR226" s="112">
        <v>12.814570121024731</v>
      </c>
      <c r="BS226" s="112">
        <v>12.814778731479111</v>
      </c>
      <c r="BT226" s="112">
        <v>12.809840579464703</v>
      </c>
      <c r="BU226" s="112">
        <v>12.814244071673096</v>
      </c>
      <c r="BV226" s="112">
        <v>12.802268129032575</v>
      </c>
      <c r="BW226" s="112">
        <v>12.814879887835255</v>
      </c>
      <c r="BX226" s="112">
        <v>12.815287046759257</v>
      </c>
      <c r="BY226" s="213">
        <v>12.81359917943923</v>
      </c>
      <c r="BZ226" s="112">
        <v>12.815763359841434</v>
      </c>
      <c r="CA226" s="112">
        <v>12.815289735331385</v>
      </c>
      <c r="CB226" s="112">
        <v>12.814503173948188</v>
      </c>
      <c r="CC226" s="112">
        <v>12.813463903341642</v>
      </c>
      <c r="CD226" s="112">
        <v>12.813263187749161</v>
      </c>
    </row>
    <row r="227" spans="1:82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95"/>
        <v>-6.4912776278580206E-2</v>
      </c>
      <c r="H227" s="50">
        <f t="shared" si="96"/>
        <v>-5.0209808843558336E-2</v>
      </c>
      <c r="I227" s="50">
        <f t="shared" si="96"/>
        <v>-5.581187814020222E-2</v>
      </c>
      <c r="J227" s="50">
        <f t="shared" si="96"/>
        <v>-6.1413947436846056E-2</v>
      </c>
      <c r="K227" s="50">
        <f t="shared" ref="K227:N227" si="98">K163*K206</f>
        <v>-6.7016016733489975E-2</v>
      </c>
      <c r="L227" s="50">
        <f t="shared" si="98"/>
        <v>-7.2618086030133921E-2</v>
      </c>
      <c r="M227" s="50">
        <f t="shared" si="98"/>
        <v>-7.8220155326777785E-2</v>
      </c>
      <c r="N227" s="50">
        <f t="shared" si="98"/>
        <v>-8.9452645651436097E-2</v>
      </c>
      <c r="O227" s="182"/>
      <c r="P227" s="111">
        <v>225</v>
      </c>
      <c r="Q227" s="111">
        <v>0</v>
      </c>
      <c r="R227" s="163">
        <v>-0.21035145152183377</v>
      </c>
      <c r="S227" s="163">
        <v>-6.4912776278580206E-2</v>
      </c>
      <c r="T227" s="163">
        <v>-0.10240243604368385</v>
      </c>
      <c r="U227" s="163">
        <v>-0.15370367446094546</v>
      </c>
      <c r="V227" s="163">
        <v>-0.11206047099568392</v>
      </c>
      <c r="W227" s="163">
        <v>-0.1849784123695839</v>
      </c>
      <c r="X227" s="163">
        <v>-0.10354209439681131</v>
      </c>
      <c r="Y227" s="207">
        <v>-0.1429307724888593</v>
      </c>
      <c r="Z227" s="163">
        <v>-0.11059140086445091</v>
      </c>
      <c r="AA227" s="163">
        <v>-8.1196932292701779E-2</v>
      </c>
      <c r="AB227" s="163">
        <v>-0.20684177922513572</v>
      </c>
      <c r="AC227" s="163">
        <v>-0.22507185816644493</v>
      </c>
      <c r="AD227" s="163">
        <v>-0.16676707941345922</v>
      </c>
      <c r="AE227" s="163">
        <v>-0.12393580560646952</v>
      </c>
      <c r="AF227" s="163">
        <v>-0.22479579375878148</v>
      </c>
      <c r="AG227" s="163">
        <v>-0.12761662858455758</v>
      </c>
      <c r="AH227" s="163">
        <v>-0.11056278503459614</v>
      </c>
      <c r="AI227" s="163">
        <v>-0.22456585529869713</v>
      </c>
      <c r="AJ227" s="163">
        <v>-0.11193938537023657</v>
      </c>
      <c r="AK227" s="163">
        <v>-0.10248464298008385</v>
      </c>
      <c r="AL227" s="163">
        <v>-0.11073489284250738</v>
      </c>
      <c r="AM227" s="112">
        <v>-0.185661597353318</v>
      </c>
      <c r="AN227" s="112">
        <v>-0.14271615362908749</v>
      </c>
      <c r="AO227" s="112">
        <v>-0.19741428980922779</v>
      </c>
      <c r="AP227" s="112">
        <v>-0.11073898825880261</v>
      </c>
      <c r="AQ227" s="112">
        <v>-5.2678489352439239E-2</v>
      </c>
      <c r="AR227" s="112">
        <v>-5.2954552864920568E-2</v>
      </c>
      <c r="AS227" s="112">
        <v>-0.17666406236746093</v>
      </c>
      <c r="AT227" s="112">
        <v>-0.20568258518305083</v>
      </c>
      <c r="AU227" s="112">
        <v>-0.17053850084757557</v>
      </c>
      <c r="AV227" s="112">
        <v>-0.14077283373046584</v>
      </c>
      <c r="AW227" s="112">
        <v>-8.0693851269349179E-2</v>
      </c>
      <c r="AX227" s="112">
        <v>-0.16649419168335486</v>
      </c>
      <c r="AY227" s="112">
        <v>-0.11497998058455068</v>
      </c>
      <c r="AZ227" s="112">
        <v>-0.12067214489910107</v>
      </c>
      <c r="BA227" s="112">
        <v>-0.12819759882863871</v>
      </c>
      <c r="BB227" s="112">
        <v>-6.9334966873460857E-2</v>
      </c>
      <c r="BC227" s="112">
        <v>-0.18468301450150357</v>
      </c>
      <c r="BD227" s="112">
        <v>-0.19084615325486054</v>
      </c>
      <c r="BE227" s="112">
        <v>-0.1037129064413734</v>
      </c>
      <c r="BF227" s="112">
        <v>-0.10303327116011021</v>
      </c>
      <c r="BG227" s="112">
        <v>-6.6582544682761563E-2</v>
      </c>
      <c r="BH227" s="112">
        <v>-0.13345917705035987</v>
      </c>
      <c r="BI227" s="112">
        <v>-0.19709522933857229</v>
      </c>
      <c r="BJ227" s="112">
        <v>-0.19076595733848392</v>
      </c>
      <c r="BK227" s="112">
        <v>-0.17019127699015277</v>
      </c>
      <c r="BL227" s="112">
        <v>-0.21027207160116201</v>
      </c>
      <c r="BM227" s="112">
        <v>-1.4626901830541448E-2</v>
      </c>
      <c r="BN227" s="112">
        <v>-7.6000628876482013E-2</v>
      </c>
      <c r="BO227" s="112">
        <v>-6.5375642989298155E-2</v>
      </c>
      <c r="BP227" s="112">
        <v>-1.4564771778196471E-2</v>
      </c>
      <c r="BQ227" s="112">
        <v>-0.10577151050331562</v>
      </c>
      <c r="BR227" s="112">
        <v>-0.10242335871238747</v>
      </c>
      <c r="BS227" s="112">
        <v>-0.12740738827162806</v>
      </c>
      <c r="BT227" s="112">
        <v>-0.10332641579582709</v>
      </c>
      <c r="BU227" s="112">
        <v>-0.14596391982198414</v>
      </c>
      <c r="BV227" s="112">
        <v>-0.21207616381146555</v>
      </c>
      <c r="BW227" s="112">
        <v>-0.21327131591412293</v>
      </c>
      <c r="BX227" s="112">
        <v>-0.17011211684068261</v>
      </c>
      <c r="BY227" s="213">
        <v>-0.16658407420972038</v>
      </c>
      <c r="BZ227" s="112">
        <v>-0.10365308981587677</v>
      </c>
      <c r="CA227" s="112">
        <v>-0.10980149470742426</v>
      </c>
      <c r="CB227" s="112">
        <v>-0.16687186390017272</v>
      </c>
      <c r="CC227" s="112">
        <v>-4.6871299171248243E-2</v>
      </c>
      <c r="CD227" s="112">
        <v>-0.21311848464587912</v>
      </c>
    </row>
    <row r="228" spans="1:82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95"/>
        <v>-0.77173344624141116</v>
      </c>
      <c r="H228" s="50">
        <f t="shared" si="96"/>
        <v>-0.7718504366289699</v>
      </c>
      <c r="I228" s="50">
        <f t="shared" si="96"/>
        <v>-0.77107106565016403</v>
      </c>
      <c r="J228" s="50">
        <f t="shared" si="96"/>
        <v>-0.75658545334524918</v>
      </c>
      <c r="K228" s="50">
        <f t="shared" ref="K228:N228" si="99">K164*K207</f>
        <v>-0.7556434014582849</v>
      </c>
      <c r="L228" s="50">
        <f t="shared" si="99"/>
        <v>-0.75462816120583887</v>
      </c>
      <c r="M228" s="50">
        <f t="shared" si="99"/>
        <v>-0.75350275458897154</v>
      </c>
      <c r="N228" s="50">
        <f t="shared" si="99"/>
        <v>-0.75230536682241556</v>
      </c>
      <c r="O228" s="182"/>
      <c r="P228" s="111">
        <v>226</v>
      </c>
      <c r="Q228" s="111">
        <v>0</v>
      </c>
      <c r="R228" s="163">
        <v>1.1611750959245415</v>
      </c>
      <c r="S228" s="163">
        <v>-0.77173344624141116</v>
      </c>
      <c r="T228" s="163">
        <v>-1.6233289255813119</v>
      </c>
      <c r="U228" s="163">
        <v>-0.24239243933060117</v>
      </c>
      <c r="V228" s="163">
        <v>-0.20922618989469977</v>
      </c>
      <c r="W228" s="163">
        <v>2.4874515763904436E-2</v>
      </c>
      <c r="X228" s="163">
        <v>-0.34718804643293577</v>
      </c>
      <c r="Y228" s="207">
        <v>-0.9917645437255691</v>
      </c>
      <c r="Z228" s="163">
        <v>-1.7515550309995069</v>
      </c>
      <c r="AA228" s="163">
        <v>-0.57568198044017949</v>
      </c>
      <c r="AB228" s="163">
        <v>-1.4955918247476756</v>
      </c>
      <c r="AC228" s="163">
        <v>-0.72522454547232729</v>
      </c>
      <c r="AD228" s="163">
        <v>8.8691569236168701E-3</v>
      </c>
      <c r="AE228" s="163">
        <v>-0.18452314027970321</v>
      </c>
      <c r="AF228" s="163">
        <v>0.15035057971242261</v>
      </c>
      <c r="AG228" s="163">
        <v>-0.5468404451043819</v>
      </c>
      <c r="AH228" s="163">
        <v>-1.3176332907362858</v>
      </c>
      <c r="AI228" s="163">
        <v>-0.33815289869427007</v>
      </c>
      <c r="AJ228" s="163">
        <v>-0.49729091568505801</v>
      </c>
      <c r="AK228" s="163">
        <v>-1.2626918175792654</v>
      </c>
      <c r="AL228" s="163">
        <v>-0.12747623626945326</v>
      </c>
      <c r="AM228" s="112">
        <v>-0.75522453143533153</v>
      </c>
      <c r="AN228" s="112">
        <v>-6.5541971265979965E-2</v>
      </c>
      <c r="AO228" s="112">
        <v>-0.45827846768419972</v>
      </c>
      <c r="AP228" s="112">
        <v>-1.3881992412068684</v>
      </c>
      <c r="AQ228" s="112">
        <v>-1.7808442501355066</v>
      </c>
      <c r="AR228" s="112">
        <v>-1.0835077047635957</v>
      </c>
      <c r="AS228" s="112">
        <v>1.2255796913985555</v>
      </c>
      <c r="AT228" s="112">
        <v>0.73600846496969574</v>
      </c>
      <c r="AU228" s="112">
        <v>-0.57664872424422531</v>
      </c>
      <c r="AV228" s="112">
        <v>-1.0893698383843711</v>
      </c>
      <c r="AW228" s="112">
        <v>-0.36878554767763289</v>
      </c>
      <c r="AX228" s="112">
        <v>0.19780407381041976</v>
      </c>
      <c r="AY228" s="112">
        <v>-0.81343970454266368</v>
      </c>
      <c r="AZ228" s="112">
        <v>-0.68076522702264508</v>
      </c>
      <c r="BA228" s="112">
        <v>0.40845184507013421</v>
      </c>
      <c r="BB228" s="112">
        <v>-0.9656926599464184</v>
      </c>
      <c r="BC228" s="112">
        <v>-0.2359757744745925</v>
      </c>
      <c r="BD228" s="112">
        <v>-0.25722115634728243</v>
      </c>
      <c r="BE228" s="112">
        <v>-7.0635347522296943E-2</v>
      </c>
      <c r="BF228" s="112">
        <v>-0.85735094183792948</v>
      </c>
      <c r="BG228" s="112">
        <v>-0.4305627898904747</v>
      </c>
      <c r="BH228" s="112">
        <v>-1.0030467483222651</v>
      </c>
      <c r="BI228" s="112">
        <v>4.8204501981029005E-2</v>
      </c>
      <c r="BJ228" s="112">
        <v>-0.72489498662357033</v>
      </c>
      <c r="BK228" s="112">
        <v>-0.68092028389690418</v>
      </c>
      <c r="BL228" s="112">
        <v>-4.4115916691060887E-2</v>
      </c>
      <c r="BM228" s="112">
        <v>-0.7751255968721984</v>
      </c>
      <c r="BN228" s="112">
        <v>-0.19698399207019271</v>
      </c>
      <c r="BO228" s="112">
        <v>-0.28064126224372232</v>
      </c>
      <c r="BP228" s="112">
        <v>-1.176299041664036</v>
      </c>
      <c r="BQ228" s="112">
        <v>-1.0703779762869778</v>
      </c>
      <c r="BR228" s="112">
        <v>-1.3836101845378725</v>
      </c>
      <c r="BS228" s="112">
        <v>-0.57205126068734724</v>
      </c>
      <c r="BT228" s="112">
        <v>-9.4225041304653881E-2</v>
      </c>
      <c r="BU228" s="112">
        <v>-0.96801188199320909</v>
      </c>
      <c r="BV228" s="112">
        <v>1.1580706949577575</v>
      </c>
      <c r="BW228" s="112">
        <v>0.28249256584874388</v>
      </c>
      <c r="BX228" s="112">
        <v>-0.68466879330944219</v>
      </c>
      <c r="BY228" s="213">
        <v>-4.7662723076274519E-2</v>
      </c>
      <c r="BZ228" s="112">
        <v>-0.44885354427345314</v>
      </c>
      <c r="CA228" s="112">
        <v>-1.2612917647138042</v>
      </c>
      <c r="CB228" s="112">
        <v>-1.2595279923337248</v>
      </c>
      <c r="CC228" s="112">
        <v>-0.44453949684612465</v>
      </c>
      <c r="CD228" s="112">
        <v>-0.17836644172332136</v>
      </c>
    </row>
    <row r="229" spans="1:82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95"/>
        <v>-0.31112792693041885</v>
      </c>
      <c r="H229" s="50">
        <f t="shared" si="96"/>
        <v>-0.31112792693041885</v>
      </c>
      <c r="I229" s="50">
        <f t="shared" si="96"/>
        <v>-0.31112792693041885</v>
      </c>
      <c r="J229" s="50">
        <f t="shared" si="96"/>
        <v>-0.31112792693041885</v>
      </c>
      <c r="K229" s="50">
        <f t="shared" ref="K229:N229" si="100">K165*K208</f>
        <v>-0.31112792693041885</v>
      </c>
      <c r="L229" s="50">
        <f t="shared" si="100"/>
        <v>-0.31112792693041885</v>
      </c>
      <c r="M229" s="50">
        <f t="shared" si="100"/>
        <v>-0.31112792693041885</v>
      </c>
      <c r="N229" s="50">
        <f t="shared" si="100"/>
        <v>-0.31112792693041885</v>
      </c>
      <c r="O229" s="182"/>
      <c r="P229" s="111">
        <v>227</v>
      </c>
      <c r="Q229" s="111">
        <v>0</v>
      </c>
      <c r="R229" s="163">
        <v>0.53923328844842855</v>
      </c>
      <c r="S229" s="163">
        <v>-0.31112792693041885</v>
      </c>
      <c r="T229" s="163">
        <v>-0.59490752035248329</v>
      </c>
      <c r="U229" s="163">
        <v>-7.2884090319695949E-2</v>
      </c>
      <c r="V229" s="163">
        <v>-8.9126990802696066E-2</v>
      </c>
      <c r="W229" s="163">
        <v>1.5566068796261245E-2</v>
      </c>
      <c r="X229" s="163">
        <v>-0.17587787634040611</v>
      </c>
      <c r="Y229" s="207">
        <v>-0.33384462527417247</v>
      </c>
      <c r="Z229" s="163">
        <v>-0.56797994881407321</v>
      </c>
      <c r="AA229" s="163">
        <v>-0.26285825402054996</v>
      </c>
      <c r="AB229" s="163">
        <v>-0.62794465168091362</v>
      </c>
      <c r="AC229" s="163">
        <v>-0.28269619116471545</v>
      </c>
      <c r="AD229" s="163">
        <v>1.7276351963038353E-2</v>
      </c>
      <c r="AE229" s="163">
        <v>-6.3596083892697983E-2</v>
      </c>
      <c r="AF229" s="163">
        <v>0.10741290547504276</v>
      </c>
      <c r="AG229" s="163">
        <v>-0.17921228084021085</v>
      </c>
      <c r="AH229" s="163">
        <v>-0.48889388352116447</v>
      </c>
      <c r="AI229" s="163">
        <v>-0.14188496431576761</v>
      </c>
      <c r="AJ229" s="163">
        <v>-0.17439125603850716</v>
      </c>
      <c r="AK229" s="163">
        <v>-0.46976936584797402</v>
      </c>
      <c r="AL229" s="163">
        <v>-8.4175275034520547E-2</v>
      </c>
      <c r="AM229" s="112">
        <v>-0.28199691208174571</v>
      </c>
      <c r="AN229" s="112">
        <v>-2.0725008721825557E-2</v>
      </c>
      <c r="AO229" s="112">
        <v>-8.3333436179781659E-2</v>
      </c>
      <c r="AP229" s="112">
        <v>-0.4353206774901221</v>
      </c>
      <c r="AQ229" s="112">
        <v>-0.59258563182418689</v>
      </c>
      <c r="AR229" s="112">
        <v>-0.34563841711453536</v>
      </c>
      <c r="AS229" s="112">
        <v>0.56800814139231115</v>
      </c>
      <c r="AT229" s="112">
        <v>0.2374431691531276</v>
      </c>
      <c r="AU229" s="112">
        <v>-0.26406185792102987</v>
      </c>
      <c r="AV229" s="112">
        <v>-0.43578195785335588</v>
      </c>
      <c r="AW229" s="112">
        <v>-0.13864028169091125</v>
      </c>
      <c r="AX229" s="112">
        <v>1.5108424498665313E-2</v>
      </c>
      <c r="AY229" s="112">
        <v>-0.31816748703569647</v>
      </c>
      <c r="AZ229" s="112">
        <v>-0.25065740832083566</v>
      </c>
      <c r="BA229" s="112">
        <v>0.11701963056756606</v>
      </c>
      <c r="BB229" s="112">
        <v>-0.33820604601828441</v>
      </c>
      <c r="BC229" s="112">
        <v>-0.10594834577955103</v>
      </c>
      <c r="BD229" s="112">
        <v>-0.11852707645969125</v>
      </c>
      <c r="BE229" s="112">
        <v>-3.4237983402836521E-2</v>
      </c>
      <c r="BF229" s="112">
        <v>-0.32737336169167491</v>
      </c>
      <c r="BG229" s="112">
        <v>-0.16509162714345008</v>
      </c>
      <c r="BH229" s="112">
        <v>-0.37710090720578793</v>
      </c>
      <c r="BI229" s="112">
        <v>1.4766677830111954E-2</v>
      </c>
      <c r="BJ229" s="112">
        <v>-0.29879104990451871</v>
      </c>
      <c r="BK229" s="112">
        <v>-0.24195814469697366</v>
      </c>
      <c r="BL229" s="112">
        <v>-5.8121447996123232E-2</v>
      </c>
      <c r="BM229" s="112">
        <v>-0.31625978111814945</v>
      </c>
      <c r="BN229" s="112">
        <v>-0.16781465120702452</v>
      </c>
      <c r="BO229" s="112">
        <v>-0.13294222509122069</v>
      </c>
      <c r="BP229" s="112">
        <v>-0.44333243114541698</v>
      </c>
      <c r="BQ229" s="112">
        <v>-0.33925653508136083</v>
      </c>
      <c r="BR229" s="112">
        <v>-0.4346441407648497</v>
      </c>
      <c r="BS229" s="112">
        <v>-0.24064791147972517</v>
      </c>
      <c r="BT229" s="112">
        <v>-9.6863639583886871E-2</v>
      </c>
      <c r="BU229" s="112">
        <v>-0.31316302129709994</v>
      </c>
      <c r="BV229" s="112">
        <v>0.35077908408785152</v>
      </c>
      <c r="BW229" s="112">
        <v>7.1338365733283574E-2</v>
      </c>
      <c r="BX229" s="112">
        <v>-0.3902389097245989</v>
      </c>
      <c r="BY229" s="213">
        <v>-2.4736354644343275E-2</v>
      </c>
      <c r="BZ229" s="112">
        <v>-0.19421356134029985</v>
      </c>
      <c r="CA229" s="112">
        <v>-0.47128148646843637</v>
      </c>
      <c r="CB229" s="112">
        <v>-0.40766091944880151</v>
      </c>
      <c r="CC229" s="112">
        <v>-0.2107996160735762</v>
      </c>
      <c r="CD229" s="112">
        <v>-8.1867260163976663E-2</v>
      </c>
    </row>
    <row r="230" spans="1:82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95"/>
        <v>-0.23144263758001496</v>
      </c>
      <c r="H230" s="50">
        <f t="shared" si="96"/>
        <v>-0.22024178783086487</v>
      </c>
      <c r="I230" s="50">
        <f t="shared" si="96"/>
        <v>-0.22212658007005961</v>
      </c>
      <c r="J230" s="50">
        <f t="shared" si="96"/>
        <v>-0.21854627895399792</v>
      </c>
      <c r="K230" s="50">
        <f t="shared" ref="K230:N230" si="101">K166*K209</f>
        <v>-0.21854627895399792</v>
      </c>
      <c r="L230" s="50">
        <f t="shared" si="101"/>
        <v>-0.21854627895399792</v>
      </c>
      <c r="M230" s="50">
        <f t="shared" si="101"/>
        <v>-0.21854627895399792</v>
      </c>
      <c r="N230" s="50">
        <f t="shared" si="101"/>
        <v>-0.21854627895399792</v>
      </c>
      <c r="O230" s="182"/>
      <c r="P230" s="111">
        <v>228</v>
      </c>
      <c r="Q230" s="111">
        <v>0</v>
      </c>
      <c r="R230" s="163">
        <v>0.25550242329061085</v>
      </c>
      <c r="S230" s="163">
        <v>-0.23144263758001496</v>
      </c>
      <c r="T230" s="163">
        <v>-0.40029566434716268</v>
      </c>
      <c r="U230" s="163">
        <v>-5.7088330901468885E-2</v>
      </c>
      <c r="V230" s="163">
        <v>-5.863451654757932E-2</v>
      </c>
      <c r="W230" s="163">
        <v>-5.9130608693621712E-3</v>
      </c>
      <c r="X230" s="163">
        <v>-0.13115816168383149</v>
      </c>
      <c r="Y230" s="207">
        <v>-0.27225961595719295</v>
      </c>
      <c r="Z230" s="163">
        <v>-0.45759609934266338</v>
      </c>
      <c r="AA230" s="163">
        <v>-0.18083985484543222</v>
      </c>
      <c r="AB230" s="163">
        <v>-0.43511348221458779</v>
      </c>
      <c r="AC230" s="163">
        <v>-0.20487539340611718</v>
      </c>
      <c r="AD230" s="163">
        <v>1.2479701283502081E-4</v>
      </c>
      <c r="AE230" s="163">
        <v>-6.9736972838000719E-2</v>
      </c>
      <c r="AF230" s="163">
        <v>3.1847121025384589E-2</v>
      </c>
      <c r="AG230" s="163">
        <v>-0.13024348594837445</v>
      </c>
      <c r="AH230" s="163">
        <v>-0.35101705971184838</v>
      </c>
      <c r="AI230" s="163">
        <v>-0.12624226632368268</v>
      </c>
      <c r="AJ230" s="163">
        <v>-9.4298412781597091E-2</v>
      </c>
      <c r="AK230" s="163">
        <v>-0.33136729347590449</v>
      </c>
      <c r="AL230" s="163">
        <v>-6.9352895951316204E-2</v>
      </c>
      <c r="AM230" s="112">
        <v>-0.25711749960843205</v>
      </c>
      <c r="AN230" s="112">
        <v>-2.3975753052804427E-3</v>
      </c>
      <c r="AO230" s="112">
        <v>-0.12953271989599957</v>
      </c>
      <c r="AP230" s="112">
        <v>-0.33153096802850529</v>
      </c>
      <c r="AQ230" s="112">
        <v>-0.51908501389690687</v>
      </c>
      <c r="AR230" s="112">
        <v>-0.28857382161101919</v>
      </c>
      <c r="AS230" s="112">
        <v>0.32099215968940581</v>
      </c>
      <c r="AT230" s="112">
        <v>0.15606852995967485</v>
      </c>
      <c r="AU230" s="112">
        <v>-0.19711850188604377</v>
      </c>
      <c r="AV230" s="112">
        <v>-0.29467444385956892</v>
      </c>
      <c r="AW230" s="112">
        <v>-9.1322503227247193E-2</v>
      </c>
      <c r="AX230" s="112">
        <v>5.2344261851615687E-3</v>
      </c>
      <c r="AY230" s="112">
        <v>-0.1942271963355372</v>
      </c>
      <c r="AZ230" s="112">
        <v>-0.18457721163685475</v>
      </c>
      <c r="BA230" s="112">
        <v>6.6373826022102095E-2</v>
      </c>
      <c r="BB230" s="112">
        <v>-0.23579691852910811</v>
      </c>
      <c r="BC230" s="112">
        <v>-6.5187070738353226E-2</v>
      </c>
      <c r="BD230" s="112">
        <v>-0.10582931176492338</v>
      </c>
      <c r="BE230" s="112">
        <v>-3.5266381928982266E-2</v>
      </c>
      <c r="BF230" s="112">
        <v>-0.22955506363788816</v>
      </c>
      <c r="BG230" s="112">
        <v>-0.13113311387988447</v>
      </c>
      <c r="BH230" s="112">
        <v>-0.30727411388121895</v>
      </c>
      <c r="BI230" s="112">
        <v>-6.1945011278177389E-3</v>
      </c>
      <c r="BJ230" s="112">
        <v>-0.20150262467037294</v>
      </c>
      <c r="BK230" s="112">
        <v>-0.17835469034345508</v>
      </c>
      <c r="BL230" s="112">
        <v>-4.8231922763581292E-2</v>
      </c>
      <c r="BM230" s="112">
        <v>-0.23558008937545041</v>
      </c>
      <c r="BN230" s="112">
        <v>-6.978644772743782E-2</v>
      </c>
      <c r="BO230" s="112">
        <v>-9.7916737143307647E-2</v>
      </c>
      <c r="BP230" s="112">
        <v>-0.32412094265215791</v>
      </c>
      <c r="BQ230" s="112">
        <v>-0.3025057272357598</v>
      </c>
      <c r="BR230" s="112">
        <v>-0.33133581443148336</v>
      </c>
      <c r="BS230" s="112">
        <v>-0.18605353311051956</v>
      </c>
      <c r="BT230" s="112">
        <v>-6.6010946974599402E-2</v>
      </c>
      <c r="BU230" s="112">
        <v>-0.23060166684841532</v>
      </c>
      <c r="BV230" s="112">
        <v>0.23968822352397259</v>
      </c>
      <c r="BW230" s="112">
        <v>4.3768756771250243E-2</v>
      </c>
      <c r="BX230" s="112">
        <v>-0.26346460170757291</v>
      </c>
      <c r="BY230" s="213">
        <v>-1.6221416448623197E-2</v>
      </c>
      <c r="BZ230" s="112">
        <v>-0.16006792503429759</v>
      </c>
      <c r="CA230" s="112">
        <v>-0.29097955758804606</v>
      </c>
      <c r="CB230" s="112">
        <v>-0.24780632630667265</v>
      </c>
      <c r="CC230" s="112">
        <v>-0.14211789233771807</v>
      </c>
      <c r="CD230" s="112">
        <v>-7.4855763110291171E-2</v>
      </c>
    </row>
    <row r="231" spans="1:82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95"/>
        <v>6.6354572429282816E-4</v>
      </c>
      <c r="H231" s="50">
        <f t="shared" si="96"/>
        <v>3.969973637819771E-4</v>
      </c>
      <c r="I231" s="50">
        <f t="shared" si="96"/>
        <v>4.9052795378849235E-4</v>
      </c>
      <c r="J231" s="50">
        <f t="shared" si="96"/>
        <v>5.939426507447996E-4</v>
      </c>
      <c r="K231" s="50">
        <f t="shared" ref="K231:N231" si="102">K167*K210</f>
        <v>7.072414546509014E-4</v>
      </c>
      <c r="L231" s="50">
        <f t="shared" si="102"/>
        <v>8.3042436550679688E-4</v>
      </c>
      <c r="M231" s="50">
        <f t="shared" si="102"/>
        <v>9.6349138331248388E-4</v>
      </c>
      <c r="N231" s="50">
        <f t="shared" si="102"/>
        <v>1.2600763675813355E-3</v>
      </c>
      <c r="O231" s="182"/>
      <c r="P231" s="111">
        <v>229</v>
      </c>
      <c r="Q231" s="111">
        <v>0</v>
      </c>
      <c r="R231" s="163">
        <v>6.8350121941838354E-3</v>
      </c>
      <c r="S231" s="163">
        <v>6.6354572429282816E-4</v>
      </c>
      <c r="T231" s="163">
        <v>1.6461690911790975E-3</v>
      </c>
      <c r="U231" s="163">
        <v>3.8989197869203768E-3</v>
      </c>
      <c r="V231" s="163">
        <v>1.9208277124963286E-3</v>
      </c>
      <c r="W231" s="163">
        <v>5.3572730696213712E-3</v>
      </c>
      <c r="X231" s="163">
        <v>1.7572524244999391E-3</v>
      </c>
      <c r="Y231" s="207">
        <v>3.2423021111671166E-3</v>
      </c>
      <c r="Z231" s="163">
        <v>1.883831210619165E-3</v>
      </c>
      <c r="AA231" s="163">
        <v>1.0647623193695171E-3</v>
      </c>
      <c r="AB231" s="163">
        <v>7.3595243392058545E-3</v>
      </c>
      <c r="AC231" s="163">
        <v>8.279690032014831E-3</v>
      </c>
      <c r="AD231" s="163">
        <v>4.321775299562217E-3</v>
      </c>
      <c r="AE231" s="163">
        <v>2.6712534555942092E-3</v>
      </c>
      <c r="AF231" s="163">
        <v>7.8468958497276472E-3</v>
      </c>
      <c r="AG231" s="163">
        <v>2.6197617472897231E-3</v>
      </c>
      <c r="AH231" s="163">
        <v>1.8957287961985372E-3</v>
      </c>
      <c r="AI231" s="163">
        <v>7.8300355404736632E-3</v>
      </c>
      <c r="AJ231" s="163">
        <v>1.8501656038749034E-3</v>
      </c>
      <c r="AK231" s="163">
        <v>1.6457522586944859E-3</v>
      </c>
      <c r="AL231" s="163">
        <v>2.0247833472476682E-3</v>
      </c>
      <c r="AM231" s="112">
        <v>5.5009909977243379E-3</v>
      </c>
      <c r="AN231" s="112">
        <v>3.1158554661883781E-3</v>
      </c>
      <c r="AO231" s="112">
        <v>6.5449128169019202E-3</v>
      </c>
      <c r="AP231" s="112">
        <v>1.8968165234290949E-3</v>
      </c>
      <c r="AQ231" s="112">
        <v>4.4460532474121931E-4</v>
      </c>
      <c r="AR231" s="112">
        <v>4.7889761366358814E-4</v>
      </c>
      <c r="AS231" s="112">
        <v>4.8951160168324154E-3</v>
      </c>
      <c r="AT231" s="112">
        <v>6.6415004399450863E-3</v>
      </c>
      <c r="AU231" s="112">
        <v>4.5973750138803776E-3</v>
      </c>
      <c r="AV231" s="112">
        <v>2.9934421322219775E-3</v>
      </c>
      <c r="AW231" s="112">
        <v>1.0952832964790055E-3</v>
      </c>
      <c r="AX231" s="112">
        <v>4.383161510136447E-3</v>
      </c>
      <c r="AY231" s="112">
        <v>2.1038921854396953E-3</v>
      </c>
      <c r="AZ231" s="112">
        <v>2.3363562774447906E-3</v>
      </c>
      <c r="BA231" s="112">
        <v>2.6991202301571626E-3</v>
      </c>
      <c r="BB231" s="112">
        <v>7.6670864711979292E-4</v>
      </c>
      <c r="BC231" s="112">
        <v>5.7246777505833291E-3</v>
      </c>
      <c r="BD231" s="112">
        <v>5.9594745261937641E-3</v>
      </c>
      <c r="BE231" s="112">
        <v>1.67087795558607E-3</v>
      </c>
      <c r="BF231" s="112">
        <v>1.523675767919651E-3</v>
      </c>
      <c r="BG231" s="112">
        <v>6.8348266224527003E-4</v>
      </c>
      <c r="BH231" s="112">
        <v>2.5198677404815826E-3</v>
      </c>
      <c r="BI231" s="112">
        <v>6.3701816372011841E-3</v>
      </c>
      <c r="BJ231" s="112">
        <v>5.867024091775289E-3</v>
      </c>
      <c r="BK231" s="112">
        <v>4.5238458807246541E-3</v>
      </c>
      <c r="BL231" s="112">
        <v>7.0373771578409244E-3</v>
      </c>
      <c r="BM231" s="112">
        <v>3.3633986489812996E-5</v>
      </c>
      <c r="BN231" s="112">
        <v>8.7150494300919032E-4</v>
      </c>
      <c r="BO231" s="112">
        <v>7.6204795234787186E-4</v>
      </c>
      <c r="BP231" s="112">
        <v>3.0319670445961019E-5</v>
      </c>
      <c r="BQ231" s="112">
        <v>1.7632081322117715E-3</v>
      </c>
      <c r="BR231" s="112">
        <v>1.6485778299162258E-3</v>
      </c>
      <c r="BS231" s="112">
        <v>2.50344289109849E-3</v>
      </c>
      <c r="BT231" s="112">
        <v>1.9032646073380254E-3</v>
      </c>
      <c r="BU231" s="112">
        <v>3.3948011042343506E-3</v>
      </c>
      <c r="BV231" s="112">
        <v>7.0012565099568319E-3</v>
      </c>
      <c r="BW231" s="112">
        <v>7.1212096989180544E-3</v>
      </c>
      <c r="BX231" s="112">
        <v>4.4643993632832724E-3</v>
      </c>
      <c r="BY231" s="213">
        <v>4.6330830954186874E-3</v>
      </c>
      <c r="BZ231" s="112">
        <v>1.6773307661454759E-3</v>
      </c>
      <c r="CA231" s="112">
        <v>1.9267060190580152E-3</v>
      </c>
      <c r="CB231" s="112">
        <v>4.2824440755908893E-3</v>
      </c>
      <c r="CC231" s="112">
        <v>3.5378591971736896E-4</v>
      </c>
      <c r="CD231" s="112">
        <v>7.5305216591422044E-3</v>
      </c>
    </row>
    <row r="232" spans="1:82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95"/>
        <v>-0.57041136800994297</v>
      </c>
      <c r="H232" s="50">
        <f t="shared" si="96"/>
        <v>-0.57058432333663178</v>
      </c>
      <c r="I232" s="50">
        <f t="shared" si="96"/>
        <v>-0.56943261744494855</v>
      </c>
      <c r="J232" s="50">
        <f t="shared" si="96"/>
        <v>-0.54823846263876752</v>
      </c>
      <c r="K232" s="50">
        <f t="shared" ref="K232:N232" si="103">K168*K211</f>
        <v>-0.5468740495673895</v>
      </c>
      <c r="L232" s="50">
        <f t="shared" si="103"/>
        <v>-0.54540553790308655</v>
      </c>
      <c r="M232" s="50">
        <f t="shared" si="103"/>
        <v>-0.5437799815337353</v>
      </c>
      <c r="N232" s="50">
        <f t="shared" si="103"/>
        <v>-0.54205311815785284</v>
      </c>
      <c r="O232" s="182"/>
      <c r="P232" s="111">
        <v>230</v>
      </c>
      <c r="Q232" s="111">
        <v>0</v>
      </c>
      <c r="R232" s="163">
        <v>-1.3973033998491451</v>
      </c>
      <c r="S232" s="163">
        <v>-0.57041136800994297</v>
      </c>
      <c r="T232" s="163">
        <v>-2.3677233979265186</v>
      </c>
      <c r="U232" s="163">
        <v>-5.7632055873979016E-2</v>
      </c>
      <c r="V232" s="163">
        <v>-4.0864562341854579E-2</v>
      </c>
      <c r="W232" s="163">
        <v>-5.9851173101795952E-4</v>
      </c>
      <c r="X232" s="163">
        <v>-0.10599353862188564</v>
      </c>
      <c r="Y232" s="207">
        <v>-0.97123146511594383</v>
      </c>
      <c r="Z232" s="163">
        <v>-3.2068351504899413</v>
      </c>
      <c r="AA232" s="163">
        <v>-0.36617547348315338</v>
      </c>
      <c r="AB232" s="163">
        <v>-1.8695097165798824</v>
      </c>
      <c r="AC232" s="163">
        <v>-0.52520290583523854</v>
      </c>
      <c r="AD232" s="163">
        <v>-7.2298314448320251E-5</v>
      </c>
      <c r="AE232" s="163">
        <v>-3.4307175680955711E-2</v>
      </c>
      <c r="AF232" s="163">
        <v>-2.5356856136515511E-2</v>
      </c>
      <c r="AG232" s="163">
        <v>-0.27186658750224957</v>
      </c>
      <c r="AH232" s="163">
        <v>-1.8909987308624856</v>
      </c>
      <c r="AI232" s="163">
        <v>-0.1080583693867528</v>
      </c>
      <c r="AJ232" s="163">
        <v>-0.21691149453408201</v>
      </c>
      <c r="AK232" s="163">
        <v>-1.4183424090400574</v>
      </c>
      <c r="AL232" s="163">
        <v>-1.6583882989146072E-2</v>
      </c>
      <c r="AM232" s="112">
        <v>-0.57617192011889984</v>
      </c>
      <c r="AN232" s="112">
        <v>-3.6208667663931832E-3</v>
      </c>
      <c r="AO232" s="112">
        <v>-0.17499155881594958</v>
      </c>
      <c r="AP232" s="112">
        <v>-1.1414390037857229</v>
      </c>
      <c r="AQ232" s="112">
        <v>-3.3779068415494193</v>
      </c>
      <c r="AR232" s="112">
        <v>-1.1104681769407381</v>
      </c>
      <c r="AS232" s="112">
        <v>-1.8496003093809044</v>
      </c>
      <c r="AT232" s="112">
        <v>-0.51916190555922104</v>
      </c>
      <c r="AU232" s="112">
        <v>-0.32214879735913143</v>
      </c>
      <c r="AV232" s="112">
        <v>-0.95547467053597013</v>
      </c>
      <c r="AW232" s="112">
        <v>-0.12874404950725207</v>
      </c>
      <c r="AX232" s="112">
        <v>-2.954191985552981E-2</v>
      </c>
      <c r="AY232" s="112">
        <v>-0.61497403572055331</v>
      </c>
      <c r="AZ232" s="112">
        <v>-0.45240172657237981</v>
      </c>
      <c r="BA232" s="112">
        <v>-0.16045773829261797</v>
      </c>
      <c r="BB232" s="112">
        <v>-0.73942732297287861</v>
      </c>
      <c r="BC232" s="112">
        <v>-6.1273060986176145E-2</v>
      </c>
      <c r="BD232" s="112">
        <v>-6.1383560515439632E-2</v>
      </c>
      <c r="BE232" s="112">
        <v>-3.1544765246431738E-3</v>
      </c>
      <c r="BF232" s="112">
        <v>-0.68359589414391608</v>
      </c>
      <c r="BG232" s="112">
        <v>-0.1640854715068201</v>
      </c>
      <c r="BH232" s="112">
        <v>-1.4450574570616952</v>
      </c>
      <c r="BI232" s="112">
        <v>-2.2858170085911728E-3</v>
      </c>
      <c r="BJ232" s="112">
        <v>-0.50078257768076795</v>
      </c>
      <c r="BK232" s="112">
        <v>-0.45925392817009209</v>
      </c>
      <c r="BL232" s="112">
        <v>-1.8931101855038132E-3</v>
      </c>
      <c r="BM232" s="112">
        <v>-0.56569433843425221</v>
      </c>
      <c r="BN232" s="112">
        <v>-7.19274546738915E-2</v>
      </c>
      <c r="BO232" s="112">
        <v>-8.282768848705388E-2</v>
      </c>
      <c r="BP232" s="112">
        <v>-0.92302687160665042</v>
      </c>
      <c r="BQ232" s="112">
        <v>-1.1449648674300825</v>
      </c>
      <c r="BR232" s="112">
        <v>-1.632119745690394</v>
      </c>
      <c r="BS232" s="112">
        <v>-0.32063788423731415</v>
      </c>
      <c r="BT232" s="112">
        <v>-1.0920389459353882E-2</v>
      </c>
      <c r="BU232" s="112">
        <v>-0.92617100081492398</v>
      </c>
      <c r="BV232" s="112">
        <v>-1.1082329540382403</v>
      </c>
      <c r="BW232" s="112">
        <v>-7.685057314229389E-2</v>
      </c>
      <c r="BX232" s="112">
        <v>-0.28662263203222649</v>
      </c>
      <c r="BY232" s="213">
        <v>-2.1136839980751046E-3</v>
      </c>
      <c r="BZ232" s="112">
        <v>-0.19265889001013592</v>
      </c>
      <c r="CA232" s="112">
        <v>-1.5547454732946959</v>
      </c>
      <c r="CB232" s="112">
        <v>-1.6203452698058016</v>
      </c>
      <c r="CC232" s="112">
        <v>-0.19030448297229471</v>
      </c>
      <c r="CD232" s="112">
        <v>-3.1273838828567685E-2</v>
      </c>
    </row>
    <row r="233" spans="1:82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95"/>
        <v>0.4392554354606511</v>
      </c>
      <c r="H233" s="50">
        <f t="shared" si="96"/>
        <v>0.4392554354606511</v>
      </c>
      <c r="I233" s="50">
        <f t="shared" si="96"/>
        <v>0.4392554354606511</v>
      </c>
      <c r="J233" s="50">
        <f t="shared" si="96"/>
        <v>0.4392554354606511</v>
      </c>
      <c r="K233" s="50">
        <f t="shared" ref="K233:N233" si="104">K169*K212</f>
        <v>0.4392554354606511</v>
      </c>
      <c r="L233" s="50">
        <f t="shared" si="104"/>
        <v>0.4392554354606511</v>
      </c>
      <c r="M233" s="50">
        <f t="shared" si="104"/>
        <v>0.4392554354606511</v>
      </c>
      <c r="N233" s="50">
        <f t="shared" si="104"/>
        <v>0.4392554354606511</v>
      </c>
      <c r="O233" s="182"/>
      <c r="P233" s="111">
        <v>231</v>
      </c>
      <c r="Q233" s="111">
        <v>0</v>
      </c>
      <c r="R233" s="163">
        <v>1.0009835108698977</v>
      </c>
      <c r="S233" s="163">
        <v>0.4392554354606511</v>
      </c>
      <c r="T233" s="163">
        <v>1.4408178526813642</v>
      </c>
      <c r="U233" s="163">
        <v>1.7801644489039103E-2</v>
      </c>
      <c r="V233" s="163">
        <v>3.0726174138521523E-2</v>
      </c>
      <c r="W233" s="163">
        <v>8.6510648300228826E-4</v>
      </c>
      <c r="X233" s="163">
        <v>0.11934768627786604</v>
      </c>
      <c r="Y233" s="207">
        <v>0.58482042597573602</v>
      </c>
      <c r="Z233" s="163">
        <v>1.1931318830775903</v>
      </c>
      <c r="AA233" s="163">
        <v>0.21238332751866368</v>
      </c>
      <c r="AB233" s="163">
        <v>1.5267055481285496</v>
      </c>
      <c r="AC233" s="163">
        <v>0.2395492952943534</v>
      </c>
      <c r="AD233" s="163">
        <v>1.0793873592197295E-3</v>
      </c>
      <c r="AE233" s="163">
        <v>1.2898164654694219E-2</v>
      </c>
      <c r="AF233" s="163">
        <v>3.268220351405688E-2</v>
      </c>
      <c r="AG233" s="163">
        <v>7.7658314869115314E-2</v>
      </c>
      <c r="AH233" s="163">
        <v>0.60019001573638064</v>
      </c>
      <c r="AI233" s="163">
        <v>7.270092419342658E-2</v>
      </c>
      <c r="AJ233" s="163">
        <v>0.13863434709824368</v>
      </c>
      <c r="AK233" s="163">
        <v>0.82651441807711445</v>
      </c>
      <c r="AL233" s="163">
        <v>2.3687053559513019E-2</v>
      </c>
      <c r="AM233" s="112">
        <v>0.28012745399897421</v>
      </c>
      <c r="AN233" s="112">
        <v>2.1055741937621585E-3</v>
      </c>
      <c r="AO233" s="112">
        <v>3.1589865310324129E-2</v>
      </c>
      <c r="AP233" s="112">
        <v>0.87532134680105689</v>
      </c>
      <c r="AQ233" s="112">
        <v>1.2636779574686119</v>
      </c>
      <c r="AR233" s="112">
        <v>0.24585313679610785</v>
      </c>
      <c r="AS233" s="112">
        <v>0.80291024584052406</v>
      </c>
      <c r="AT233" s="112">
        <v>0.20935647228681306</v>
      </c>
      <c r="AU233" s="112">
        <v>0.24323282954458325</v>
      </c>
      <c r="AV233" s="112">
        <v>0.9206671969783583</v>
      </c>
      <c r="AW233" s="112">
        <v>6.8277805101187763E-2</v>
      </c>
      <c r="AX233" s="112">
        <v>1.3072460168383798E-3</v>
      </c>
      <c r="AY233" s="112">
        <v>0.34370415118795317</v>
      </c>
      <c r="AZ233" s="112">
        <v>0.22294753735243486</v>
      </c>
      <c r="BA233" s="112">
        <v>4.515555674299792E-2</v>
      </c>
      <c r="BB233" s="112">
        <v>0.4991307029207509</v>
      </c>
      <c r="BC233" s="112">
        <v>3.7346798453736799E-2</v>
      </c>
      <c r="BD233" s="112">
        <v>5.2291113682210226E-2</v>
      </c>
      <c r="BE233" s="112">
        <v>7.1729866837158159E-3</v>
      </c>
      <c r="BF233" s="112">
        <v>0.3910247482815159</v>
      </c>
      <c r="BG233" s="112">
        <v>0.11189285626694634</v>
      </c>
      <c r="BH233" s="112">
        <v>0.54249711138546908</v>
      </c>
      <c r="BI233" s="112">
        <v>8.3503648683026929E-4</v>
      </c>
      <c r="BJ233" s="112">
        <v>0.33489905931484421</v>
      </c>
      <c r="BK233" s="112">
        <v>0.21096767803928143</v>
      </c>
      <c r="BL233" s="112">
        <v>1.3782453990718086E-2</v>
      </c>
      <c r="BM233" s="112">
        <v>0.44629085752501202</v>
      </c>
      <c r="BN233" s="112">
        <v>1.8972698018846969E-3</v>
      </c>
      <c r="BO233" s="112">
        <v>5.272205244461748E-2</v>
      </c>
      <c r="BP233" s="112">
        <v>0.96755751164734227</v>
      </c>
      <c r="BQ233" s="112">
        <v>0.42153509825041635</v>
      </c>
      <c r="BR233" s="112">
        <v>0.64630138533816461</v>
      </c>
      <c r="BS233" s="112">
        <v>0.212192696186116</v>
      </c>
      <c r="BT233" s="112">
        <v>2.349142135443575E-2</v>
      </c>
      <c r="BU233" s="112">
        <v>0.34449003805897344</v>
      </c>
      <c r="BV233" s="112">
        <v>0.72807028204571511</v>
      </c>
      <c r="BW233" s="112">
        <v>1.7351276864858489E-2</v>
      </c>
      <c r="BX233" s="112">
        <v>0.88410756963815729</v>
      </c>
      <c r="BY233" s="213">
        <v>2.3247000830000147E-3</v>
      </c>
      <c r="BZ233" s="112">
        <v>0.1307061003957907</v>
      </c>
      <c r="CA233" s="112">
        <v>0.8523591479132947</v>
      </c>
      <c r="CB233" s="112">
        <v>0.58260767778624956</v>
      </c>
      <c r="CC233" s="112">
        <v>0.16311484223357794</v>
      </c>
      <c r="CD233" s="112">
        <v>2.71634709677991E-2</v>
      </c>
    </row>
    <row r="234" spans="1:82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95"/>
        <v>0.37369844689917298</v>
      </c>
      <c r="H234" s="50">
        <f t="shared" si="96"/>
        <v>0.33840284110286045</v>
      </c>
      <c r="I234" s="50">
        <f t="shared" si="96"/>
        <v>0.34421961392423489</v>
      </c>
      <c r="J234" s="50">
        <f t="shared" si="96"/>
        <v>0.33321257733855203</v>
      </c>
      <c r="K234" s="50">
        <f t="shared" ref="K234:N234" si="105">K170*K213</f>
        <v>0.33321257733855203</v>
      </c>
      <c r="L234" s="50">
        <f t="shared" si="105"/>
        <v>0.33321257733855203</v>
      </c>
      <c r="M234" s="50">
        <f t="shared" si="105"/>
        <v>0.33321257733855203</v>
      </c>
      <c r="N234" s="50">
        <f t="shared" si="105"/>
        <v>0.33321257733855203</v>
      </c>
      <c r="O234" s="182"/>
      <c r="P234" s="111">
        <v>232</v>
      </c>
      <c r="Q234" s="111">
        <v>0</v>
      </c>
      <c r="R234" s="163">
        <v>0.53152653218519497</v>
      </c>
      <c r="S234" s="163">
        <v>0.37369844689917298</v>
      </c>
      <c r="T234" s="163">
        <v>1.2535577776228428</v>
      </c>
      <c r="U234" s="163">
        <v>2.3937467861274167E-2</v>
      </c>
      <c r="V234" s="163">
        <v>2.5925714574593171E-2</v>
      </c>
      <c r="W234" s="163">
        <v>2.5258863662084462E-4</v>
      </c>
      <c r="X234" s="163">
        <v>0.13282906344759243</v>
      </c>
      <c r="Y234" s="207">
        <v>0.54833592711910273</v>
      </c>
      <c r="Z234" s="163">
        <v>1.5427550802753944</v>
      </c>
      <c r="AA234" s="163">
        <v>0.24535704991014357</v>
      </c>
      <c r="AB234" s="163">
        <v>1.4109583499511626</v>
      </c>
      <c r="AC234" s="163">
        <v>0.31427240337410517</v>
      </c>
      <c r="AD234" s="163">
        <v>1.1283921093521567E-7</v>
      </c>
      <c r="AE234" s="163">
        <v>3.5637078450070317E-2</v>
      </c>
      <c r="AF234" s="163">
        <v>1.0513672296079524E-2</v>
      </c>
      <c r="AG234" s="163">
        <v>0.10860849530390344</v>
      </c>
      <c r="AH234" s="163">
        <v>0.90413635749447019</v>
      </c>
      <c r="AI234" s="163">
        <v>0.12007346188616168</v>
      </c>
      <c r="AJ234" s="163">
        <v>6.9453330296702462E-2</v>
      </c>
      <c r="AK234" s="163">
        <v>0.82341073629388617</v>
      </c>
      <c r="AL234" s="163">
        <v>3.6250695251447314E-2</v>
      </c>
      <c r="AM234" s="112">
        <v>0.5461457552172122</v>
      </c>
      <c r="AN234" s="112">
        <v>4.475540114629877E-5</v>
      </c>
      <c r="AO234" s="112">
        <v>0.11550842925541323</v>
      </c>
      <c r="AP234" s="112">
        <v>0.8466978794685337</v>
      </c>
      <c r="AQ234" s="112">
        <v>1.9895168941684673</v>
      </c>
      <c r="AR234" s="112">
        <v>0.63009779910354491</v>
      </c>
      <c r="AS234" s="112">
        <v>0.71729964037933747</v>
      </c>
      <c r="AT234" s="112">
        <v>0.17985413077818005</v>
      </c>
      <c r="AU234" s="112">
        <v>0.30650844558769919</v>
      </c>
      <c r="AV234" s="112">
        <v>0.65211735044721297</v>
      </c>
      <c r="AW234" s="112">
        <v>6.2721985907840047E-2</v>
      </c>
      <c r="AX234" s="112">
        <v>1.9526859773422923E-4</v>
      </c>
      <c r="AY234" s="112">
        <v>0.2854388066059676</v>
      </c>
      <c r="AZ234" s="112">
        <v>0.26613050807392441</v>
      </c>
      <c r="BA234" s="112">
        <v>3.2601658792121659E-2</v>
      </c>
      <c r="BB234" s="112">
        <v>0.41236186200618985</v>
      </c>
      <c r="BC234" s="112">
        <v>3.095269555377048E-2</v>
      </c>
      <c r="BD234" s="112">
        <v>8.7128302565030388E-2</v>
      </c>
      <c r="BE234" s="112">
        <v>9.4714281441812733E-3</v>
      </c>
      <c r="BF234" s="112">
        <v>0.3944640161494074</v>
      </c>
      <c r="BG234" s="112">
        <v>0.12793869129478438</v>
      </c>
      <c r="BH234" s="112">
        <v>0.62543977934884132</v>
      </c>
      <c r="BI234" s="112">
        <v>2.9360280656744311E-4</v>
      </c>
      <c r="BJ234" s="112">
        <v>0.30590016845836354</v>
      </c>
      <c r="BK234" s="112">
        <v>0.23988372681710199</v>
      </c>
      <c r="BL234" s="112">
        <v>1.6540530097856436E-2</v>
      </c>
      <c r="BM234" s="112">
        <v>0.40054777389942819</v>
      </c>
      <c r="BN234" s="112">
        <v>4.2449861115013497E-2</v>
      </c>
      <c r="BO234" s="112">
        <v>7.3005489500419365E-2</v>
      </c>
      <c r="BP234" s="112">
        <v>0.79097896162491566</v>
      </c>
      <c r="BQ234" s="112">
        <v>0.67191865809220874</v>
      </c>
      <c r="BR234" s="112">
        <v>0.8451272249482159</v>
      </c>
      <c r="BS234" s="112">
        <v>0.25731002223384869</v>
      </c>
      <c r="BT234" s="112">
        <v>3.188050385455591E-2</v>
      </c>
      <c r="BU234" s="112">
        <v>0.40726776804939624</v>
      </c>
      <c r="BV234" s="112">
        <v>0.52541997556780984</v>
      </c>
      <c r="BW234" s="112">
        <v>1.4611892045817134E-2</v>
      </c>
      <c r="BX234" s="112">
        <v>0.51652394903221432</v>
      </c>
      <c r="BY234" s="213">
        <v>1.9773415821458221E-3</v>
      </c>
      <c r="BZ234" s="112">
        <v>0.19334904573640324</v>
      </c>
      <c r="CA234" s="112">
        <v>0.630978261884101</v>
      </c>
      <c r="CB234" s="112">
        <v>0.45390969017534527</v>
      </c>
      <c r="CC234" s="112">
        <v>0.14951015802950315</v>
      </c>
      <c r="CD234" s="112">
        <v>3.5121832571227793E-2</v>
      </c>
    </row>
    <row r="235" spans="1:82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95"/>
        <v>8.5998141944468778E-3</v>
      </c>
      <c r="H235" s="50">
        <f t="shared" si="96"/>
        <v>6.652935049373138E-3</v>
      </c>
      <c r="I235" s="50">
        <f t="shared" si="96"/>
        <v>7.3877570558201844E-3</v>
      </c>
      <c r="J235" s="50">
        <f t="shared" si="96"/>
        <v>7.9765769903564938E-3</v>
      </c>
      <c r="K235" s="50">
        <f t="shared" ref="K235:N235" si="106">K171*K214</f>
        <v>8.6933480315610455E-3</v>
      </c>
      <c r="L235" s="50">
        <f t="shared" si="106"/>
        <v>9.4073947428356675E-3</v>
      </c>
      <c r="M235" s="50">
        <f t="shared" si="106"/>
        <v>1.0118009428906458E-2</v>
      </c>
      <c r="N235" s="50">
        <f t="shared" si="106"/>
        <v>1.1552578048276956E-2</v>
      </c>
      <c r="O235" s="182"/>
      <c r="P235" s="111">
        <v>233</v>
      </c>
      <c r="Q235" s="111">
        <v>0</v>
      </c>
      <c r="R235" s="163">
        <v>-5.0580659938642462E-2</v>
      </c>
      <c r="S235" s="163">
        <v>8.5998141944468778E-3</v>
      </c>
      <c r="T235" s="163">
        <v>3.1848074501680403E-2</v>
      </c>
      <c r="U235" s="163">
        <v>6.2058028719936386E-3</v>
      </c>
      <c r="V235" s="163">
        <v>4.5241445063193778E-3</v>
      </c>
      <c r="W235" s="163">
        <v>-9.0609863618895225E-4</v>
      </c>
      <c r="X235" s="163">
        <v>6.8495640262678766E-3</v>
      </c>
      <c r="Y235" s="207">
        <v>2.7022604875018952E-2</v>
      </c>
      <c r="Z235" s="163">
        <v>3.6503612236704945E-2</v>
      </c>
      <c r="AA235" s="163">
        <v>9.2147273885308401E-3</v>
      </c>
      <c r="AB235" s="163">
        <v>5.5092051486741719E-2</v>
      </c>
      <c r="AC235" s="163">
        <v>3.1805840173389575E-2</v>
      </c>
      <c r="AD235" s="163">
        <v>-3.0019446097357793E-4</v>
      </c>
      <c r="AE235" s="163">
        <v>4.3808913890054932E-3</v>
      </c>
      <c r="AF235" s="163">
        <v>-6.303484156459243E-3</v>
      </c>
      <c r="AG235" s="163">
        <v>1.2641784422513392E-2</v>
      </c>
      <c r="AH235" s="163">
        <v>2.7773251422851725E-2</v>
      </c>
      <c r="AI235" s="163">
        <v>1.4701336196569877E-2</v>
      </c>
      <c r="AJ235" s="163">
        <v>1.1564917720543022E-2</v>
      </c>
      <c r="AK235" s="163">
        <v>2.4878366575417889E-2</v>
      </c>
      <c r="AL235" s="163">
        <v>2.8331542242017809E-3</v>
      </c>
      <c r="AM235" s="112">
        <v>2.5118227920618449E-2</v>
      </c>
      <c r="AN235" s="112">
        <v>1.7346424036581147E-3</v>
      </c>
      <c r="AO235" s="112">
        <v>1.3016724150404887E-2</v>
      </c>
      <c r="AP235" s="112">
        <v>2.798026669245161E-2</v>
      </c>
      <c r="AQ235" s="112">
        <v>1.7336623455606784E-2</v>
      </c>
      <c r="AR235" s="112">
        <v>9.9160816285423833E-3</v>
      </c>
      <c r="AS235" s="112">
        <v>-5.1355722918189781E-2</v>
      </c>
      <c r="AT235" s="112">
        <v>-2.966747459520009E-2</v>
      </c>
      <c r="AU235" s="112">
        <v>1.8019606549807724E-2</v>
      </c>
      <c r="AV235" s="112">
        <v>2.9317463535341384E-2</v>
      </c>
      <c r="AW235" s="112">
        <v>5.6894657384080026E-3</v>
      </c>
      <c r="AX235" s="112">
        <v>-5.7379410698080151E-3</v>
      </c>
      <c r="AY235" s="112">
        <v>1.825560615772278E-2</v>
      </c>
      <c r="AZ235" s="112">
        <v>1.5709243170208574E-2</v>
      </c>
      <c r="BA235" s="112">
        <v>-1.0192493504347297E-2</v>
      </c>
      <c r="BB235" s="112">
        <v>1.2816290431206374E-2</v>
      </c>
      <c r="BC235" s="112">
        <v>8.5209495071074705E-3</v>
      </c>
      <c r="BD235" s="112">
        <v>8.827861933181979E-3</v>
      </c>
      <c r="BE235" s="112">
        <v>1.2914092888121715E-3</v>
      </c>
      <c r="BF235" s="112">
        <v>1.7709495771093469E-2</v>
      </c>
      <c r="BG235" s="112">
        <v>5.5571469725509103E-3</v>
      </c>
      <c r="BH235" s="112">
        <v>2.7347856203478172E-2</v>
      </c>
      <c r="BI235" s="112">
        <v>-1.837174273292773E-3</v>
      </c>
      <c r="BJ235" s="112">
        <v>2.6702010169775109E-2</v>
      </c>
      <c r="BK235" s="112">
        <v>2.2148125100600605E-2</v>
      </c>
      <c r="BL235" s="112">
        <v>1.7240764274983555E-3</v>
      </c>
      <c r="BM235" s="112">
        <v>2.2057755091550195E-3</v>
      </c>
      <c r="BN235" s="112">
        <v>3.464322359628381E-3</v>
      </c>
      <c r="BO235" s="112">
        <v>3.51705874801748E-3</v>
      </c>
      <c r="BP235" s="112">
        <v>3.4638957968046507E-3</v>
      </c>
      <c r="BQ235" s="112">
        <v>1.8459872622671132E-2</v>
      </c>
      <c r="BR235" s="112">
        <v>2.7473756214623102E-2</v>
      </c>
      <c r="BS235" s="112">
        <v>1.4054677714547891E-2</v>
      </c>
      <c r="BT235" s="112">
        <v>2.135288274416689E-3</v>
      </c>
      <c r="BU235" s="112">
        <v>2.7736433547508543E-2</v>
      </c>
      <c r="BV235" s="112">
        <v>-4.4808142657952917E-2</v>
      </c>
      <c r="BW235" s="112">
        <v>-1.1793225657885478E-2</v>
      </c>
      <c r="BX235" s="112">
        <v>2.2326705091614156E-2</v>
      </c>
      <c r="BY235" s="213">
        <v>1.4953758629830773E-3</v>
      </c>
      <c r="BZ235" s="112">
        <v>9.3476795158315244E-3</v>
      </c>
      <c r="CA235" s="112">
        <v>2.6915182317715353E-2</v>
      </c>
      <c r="CB235" s="112">
        <v>3.7312115965129455E-2</v>
      </c>
      <c r="CC235" s="112">
        <v>4.0277030119250917E-3</v>
      </c>
      <c r="CD235" s="112">
        <v>7.1551963361418548E-3</v>
      </c>
    </row>
    <row r="236" spans="1:82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95"/>
        <v>1.7241988350755215E-3</v>
      </c>
      <c r="H236" s="50">
        <f t="shared" si="96"/>
        <v>1.3336618595066107E-3</v>
      </c>
      <c r="I236" s="50">
        <f t="shared" si="96"/>
        <v>1.4824627875986824E-3</v>
      </c>
      <c r="J236" s="50">
        <f t="shared" si="96"/>
        <v>1.6312637156907525E-3</v>
      </c>
      <c r="K236" s="50">
        <f t="shared" ref="K236:N236" si="107">K172*K215</f>
        <v>1.7800646437828246E-3</v>
      </c>
      <c r="L236" s="50">
        <f t="shared" si="107"/>
        <v>1.9288655718748976E-3</v>
      </c>
      <c r="M236" s="50">
        <f t="shared" si="107"/>
        <v>2.0776664999669686E-3</v>
      </c>
      <c r="N236" s="50">
        <f t="shared" si="107"/>
        <v>2.3760214285815941E-3</v>
      </c>
      <c r="O236" s="182"/>
      <c r="P236" s="111">
        <v>234</v>
      </c>
      <c r="Q236" s="111">
        <v>0</v>
      </c>
      <c r="R236" s="163">
        <v>-7.7108539075189777E-3</v>
      </c>
      <c r="S236" s="163">
        <v>1.7241988350755215E-3</v>
      </c>
      <c r="T236" s="163">
        <v>5.8835501779623597E-3</v>
      </c>
      <c r="U236" s="163">
        <v>1.8000313713456226E-3</v>
      </c>
      <c r="V236" s="163">
        <v>9.1714144057095538E-4</v>
      </c>
      <c r="W236" s="163">
        <v>-2.6551056812821439E-4</v>
      </c>
      <c r="X236" s="163">
        <v>1.8954850961006963E-3</v>
      </c>
      <c r="Y236" s="207">
        <v>4.5498888993001476E-3</v>
      </c>
      <c r="Z236" s="163">
        <v>6.7725789092243629E-3</v>
      </c>
      <c r="AA236" s="163">
        <v>1.6264355071232283E-3</v>
      </c>
      <c r="AB236" s="163">
        <v>1.7223194760850068E-2</v>
      </c>
      <c r="AC236" s="163">
        <v>5.784298218930034E-3</v>
      </c>
      <c r="AD236" s="163">
        <v>-2.2787392937599995E-4</v>
      </c>
      <c r="AE236" s="163">
        <v>7.7820963986709472E-4</v>
      </c>
      <c r="AF236" s="163">
        <v>-2.5116772903241509E-3</v>
      </c>
      <c r="AG236" s="163">
        <v>2.5854534520374606E-3</v>
      </c>
      <c r="AH236" s="163">
        <v>5.3367947177089476E-3</v>
      </c>
      <c r="AI236" s="163">
        <v>2.9832126549523249E-3</v>
      </c>
      <c r="AJ236" s="163">
        <v>1.6276197418885806E-3</v>
      </c>
      <c r="AK236" s="163">
        <v>4.5744486712180525E-3</v>
      </c>
      <c r="AL236" s="163">
        <v>7.9225488725291669E-4</v>
      </c>
      <c r="AM236" s="112">
        <v>6.091560227068661E-3</v>
      </c>
      <c r="AN236" s="112">
        <v>2.9819893561566541E-4</v>
      </c>
      <c r="AO236" s="112">
        <v>3.8821679719314747E-3</v>
      </c>
      <c r="AP236" s="112">
        <v>5.6946875099036474E-3</v>
      </c>
      <c r="AQ236" s="112">
        <v>3.5733439950912248E-3</v>
      </c>
      <c r="AR236" s="112">
        <v>2.3653348090020834E-3</v>
      </c>
      <c r="AS236" s="112">
        <v>-5.7679773661264769E-3</v>
      </c>
      <c r="AT236" s="112">
        <v>-4.6056840156626176E-3</v>
      </c>
      <c r="AU236" s="112">
        <v>4.8121969687896842E-3</v>
      </c>
      <c r="AV236" s="112">
        <v>5.4607502699516109E-3</v>
      </c>
      <c r="AW236" s="112">
        <v>1.1044705711187547E-3</v>
      </c>
      <c r="AX236" s="112">
        <v>-3.2301660018698938E-4</v>
      </c>
      <c r="AY236" s="112">
        <v>3.214924611620464E-3</v>
      </c>
      <c r="AZ236" s="112">
        <v>3.3841237109127043E-3</v>
      </c>
      <c r="BA236" s="112">
        <v>-1.510896670905541E-3</v>
      </c>
      <c r="BB236" s="112">
        <v>2.3643247991176702E-3</v>
      </c>
      <c r="BC236" s="112">
        <v>1.9483991644332172E-3</v>
      </c>
      <c r="BD236" s="112">
        <v>2.3419790637336062E-3</v>
      </c>
      <c r="BE236" s="112">
        <v>3.7668573188707441E-4</v>
      </c>
      <c r="BF236" s="112">
        <v>2.6382670098599207E-3</v>
      </c>
      <c r="BG236" s="112">
        <v>1.0617752409203696E-3</v>
      </c>
      <c r="BH236" s="112">
        <v>3.5150515877896697E-3</v>
      </c>
      <c r="BI236" s="112">
        <v>-2.6380711926112421E-4</v>
      </c>
      <c r="BJ236" s="112">
        <v>5.7567732741933839E-3</v>
      </c>
      <c r="BK236" s="112">
        <v>4.1558335316158185E-3</v>
      </c>
      <c r="BL236" s="112">
        <v>1.3100878876910781E-3</v>
      </c>
      <c r="BM236" s="112">
        <v>4.3143051504036773E-4</v>
      </c>
      <c r="BN236" s="112">
        <v>8.6906179089922574E-4</v>
      </c>
      <c r="BO236" s="112">
        <v>9.2302296304566894E-4</v>
      </c>
      <c r="BP236" s="112">
        <v>5.926986701027861E-4</v>
      </c>
      <c r="BQ236" s="112">
        <v>6.5742542184493878E-3</v>
      </c>
      <c r="BR236" s="112">
        <v>4.1489052634037698E-3</v>
      </c>
      <c r="BS236" s="112">
        <v>2.9880214693137632E-3</v>
      </c>
      <c r="BT236" s="112">
        <v>5.9467918071169092E-4</v>
      </c>
      <c r="BU236" s="112">
        <v>4.3599801819937797E-3</v>
      </c>
      <c r="BV236" s="112">
        <v>-1.1692816796912369E-2</v>
      </c>
      <c r="BW236" s="112">
        <v>-1.397312581844569E-3</v>
      </c>
      <c r="BX236" s="112">
        <v>6.3730270333177642E-3</v>
      </c>
      <c r="BY236" s="213">
        <v>4.379640919255775E-4</v>
      </c>
      <c r="BZ236" s="112">
        <v>1.7285046142642376E-3</v>
      </c>
      <c r="CA236" s="112">
        <v>5.1766180417200606E-3</v>
      </c>
      <c r="CB236" s="112">
        <v>7.2588023303792552E-3</v>
      </c>
      <c r="CC236" s="112">
        <v>9.4225086200887688E-4</v>
      </c>
      <c r="CD236" s="112">
        <v>1.9855446762401256E-3</v>
      </c>
    </row>
    <row r="237" spans="1:82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95"/>
        <v>1.2957291349621745E-3</v>
      </c>
      <c r="H237" s="50">
        <f t="shared" si="96"/>
        <v>9.5373772598211467E-4</v>
      </c>
      <c r="I237" s="50">
        <f t="shared" si="96"/>
        <v>1.0692218805339812E-3</v>
      </c>
      <c r="J237" s="50">
        <f t="shared" si="96"/>
        <v>1.1575802260914226E-3</v>
      </c>
      <c r="K237" s="50">
        <f t="shared" ref="K237:N237" si="108">K173*K216</f>
        <v>1.2631726023127599E-3</v>
      </c>
      <c r="L237" s="50">
        <f t="shared" si="108"/>
        <v>1.3687649785340977E-3</v>
      </c>
      <c r="M237" s="50">
        <f t="shared" si="108"/>
        <v>1.4743573547554339E-3</v>
      </c>
      <c r="N237" s="50">
        <f t="shared" si="108"/>
        <v>1.6860765037803129E-3</v>
      </c>
      <c r="O237" s="182"/>
      <c r="P237" s="111">
        <v>235</v>
      </c>
      <c r="Q237" s="111">
        <v>0</v>
      </c>
      <c r="R237" s="163">
        <v>-3.651401660952122E-4</v>
      </c>
      <c r="S237" s="163">
        <v>1.2957291349621745E-3</v>
      </c>
      <c r="T237" s="163">
        <v>-4.2765756272884861E-4</v>
      </c>
      <c r="U237" s="163">
        <v>2.1114942110416008E-4</v>
      </c>
      <c r="V237" s="163">
        <v>2.7608934146759672E-5</v>
      </c>
      <c r="W237" s="163">
        <v>-4.1677455241819303E-6</v>
      </c>
      <c r="X237" s="163">
        <v>-4.7795737807742167E-5</v>
      </c>
      <c r="Y237" s="207">
        <v>4.8255018388353599E-4</v>
      </c>
      <c r="Z237" s="163">
        <v>-6.9871164474204922E-4</v>
      </c>
      <c r="AA237" s="163">
        <v>1.366482796670625E-5</v>
      </c>
      <c r="AB237" s="163">
        <v>9.1306525324611084E-4</v>
      </c>
      <c r="AC237" s="163">
        <v>2.4804437098322728E-5</v>
      </c>
      <c r="AD237" s="163">
        <v>1.7741533196455746E-7</v>
      </c>
      <c r="AE237" s="163">
        <v>2.7675532987610072E-4</v>
      </c>
      <c r="AF237" s="163">
        <v>4.276735245538317E-5</v>
      </c>
      <c r="AG237" s="163">
        <v>2.8553549611797007E-4</v>
      </c>
      <c r="AH237" s="163">
        <v>-3.5520235163010827E-4</v>
      </c>
      <c r="AI237" s="163">
        <v>-9.307438916603788E-5</v>
      </c>
      <c r="AJ237" s="163">
        <v>-4.3625520593413176E-4</v>
      </c>
      <c r="AK237" s="163">
        <v>-8.0159211783809388E-6</v>
      </c>
      <c r="AL237" s="163">
        <v>-4.5547144854665483E-5</v>
      </c>
      <c r="AM237" s="112">
        <v>1.806561051035663E-3</v>
      </c>
      <c r="AN237" s="112">
        <v>-4.7377296910700545E-6</v>
      </c>
      <c r="AO237" s="112">
        <v>-5.4637876629661376E-4</v>
      </c>
      <c r="AP237" s="112">
        <v>4.8202518533336082E-4</v>
      </c>
      <c r="AQ237" s="112">
        <v>-4.9506439241977357E-4</v>
      </c>
      <c r="AR237" s="112">
        <v>2.5117156994964467E-4</v>
      </c>
      <c r="AS237" s="112">
        <v>9.287379184512028E-4</v>
      </c>
      <c r="AT237" s="112">
        <v>4.4967250896797782E-5</v>
      </c>
      <c r="AU237" s="112">
        <v>1.0499577654209328E-3</v>
      </c>
      <c r="AV237" s="112">
        <v>1.9831139970548755E-4</v>
      </c>
      <c r="AW237" s="112">
        <v>3.5314722987736391E-5</v>
      </c>
      <c r="AX237" s="112">
        <v>6.456306752232936E-6</v>
      </c>
      <c r="AY237" s="112">
        <v>-1.5914463662681469E-4</v>
      </c>
      <c r="AZ237" s="112">
        <v>-1.0341734032015674E-4</v>
      </c>
      <c r="BA237" s="112">
        <v>1.3220663411991117E-5</v>
      </c>
      <c r="BB237" s="112">
        <v>-2.3474897457745251E-5</v>
      </c>
      <c r="BC237" s="112">
        <v>-4.2578943653416839E-4</v>
      </c>
      <c r="BD237" s="112">
        <v>8.0351492510875356E-4</v>
      </c>
      <c r="BE237" s="112">
        <v>1.842665551760047E-5</v>
      </c>
      <c r="BF237" s="112">
        <v>4.9894786799843974E-4</v>
      </c>
      <c r="BG237" s="112">
        <v>-3.2098072323153532E-5</v>
      </c>
      <c r="BH237" s="112">
        <v>-8.2459797032860573E-5</v>
      </c>
      <c r="BI237" s="112">
        <v>-2.4498069918032767E-5</v>
      </c>
      <c r="BJ237" s="112">
        <v>-1.0686205922476722E-4</v>
      </c>
      <c r="BK237" s="112">
        <v>-2.1418650457818657E-5</v>
      </c>
      <c r="BL237" s="112">
        <v>6.1420707473085037E-6</v>
      </c>
      <c r="BM237" s="112">
        <v>-1.9715534621537138E-5</v>
      </c>
      <c r="BN237" s="112">
        <v>8.0365056885427568E-7</v>
      </c>
      <c r="BO237" s="112">
        <v>-1.70230272165755E-5</v>
      </c>
      <c r="BP237" s="112">
        <v>-2.2688110051881935E-5</v>
      </c>
      <c r="BQ237" s="112">
        <v>-2.7527500798321934E-3</v>
      </c>
      <c r="BR237" s="112">
        <v>-2.1414590825303016E-4</v>
      </c>
      <c r="BS237" s="112">
        <v>-7.2396857572686789E-5</v>
      </c>
      <c r="BT237" s="112">
        <v>-3.8230048748691896E-5</v>
      </c>
      <c r="BU237" s="112">
        <v>-2.9420874127955625E-4</v>
      </c>
      <c r="BV237" s="112">
        <v>-7.7577523895046578E-4</v>
      </c>
      <c r="BW237" s="112">
        <v>-1.5183207804856491E-5</v>
      </c>
      <c r="BX237" s="112">
        <v>1.1815401664557639E-5</v>
      </c>
      <c r="BY237" s="213">
        <v>-2.3850969368897605E-5</v>
      </c>
      <c r="BZ237" s="112">
        <v>-3.4669072699563619E-4</v>
      </c>
      <c r="CA237" s="112">
        <v>-3.5445572243836352E-4</v>
      </c>
      <c r="CB237" s="112">
        <v>1.6250382462695877E-3</v>
      </c>
      <c r="CC237" s="112">
        <v>-1.667310574224734E-5</v>
      </c>
      <c r="CD237" s="112">
        <v>-2.087187197243727E-4</v>
      </c>
    </row>
    <row r="238" spans="1:82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95"/>
        <v>0.46259049075075559</v>
      </c>
      <c r="H238" s="50">
        <f t="shared" si="96"/>
        <v>0.46266061682998344</v>
      </c>
      <c r="I238" s="50">
        <f t="shared" si="96"/>
        <v>0.46219344826897496</v>
      </c>
      <c r="J238" s="50">
        <f t="shared" si="96"/>
        <v>0.45351051954845456</v>
      </c>
      <c r="K238" s="50">
        <f t="shared" ref="K238:N238" si="109">K174*K217</f>
        <v>0.45294583721308879</v>
      </c>
      <c r="L238" s="50">
        <f t="shared" si="109"/>
        <v>0.45233728449466482</v>
      </c>
      <c r="M238" s="50">
        <f t="shared" si="109"/>
        <v>0.45166269613552823</v>
      </c>
      <c r="N238" s="50">
        <f t="shared" si="109"/>
        <v>0.45094496101954001</v>
      </c>
      <c r="O238" s="182"/>
      <c r="P238" s="111">
        <v>236</v>
      </c>
      <c r="Q238" s="111">
        <v>0</v>
      </c>
      <c r="R238" s="163">
        <v>0.78873286089648875</v>
      </c>
      <c r="S238" s="163">
        <v>0.46259049075075559</v>
      </c>
      <c r="T238" s="163">
        <v>1.5544946429812612</v>
      </c>
      <c r="U238" s="163">
        <v>3.9118107631325415E-2</v>
      </c>
      <c r="V238" s="163">
        <v>3.554997897460787E-2</v>
      </c>
      <c r="W238" s="163">
        <v>7.6858877715815755E-4</v>
      </c>
      <c r="X238" s="163">
        <v>9.9544133275785596E-2</v>
      </c>
      <c r="Y238" s="207">
        <v>0.59573904590128923</v>
      </c>
      <c r="Z238" s="163">
        <v>2.4465904688822473</v>
      </c>
      <c r="AA238" s="163">
        <v>0.36975758802753672</v>
      </c>
      <c r="AB238" s="163">
        <v>1.4726381487282758</v>
      </c>
      <c r="AC238" s="163">
        <v>0.42518880904831052</v>
      </c>
      <c r="AD238" s="163">
        <v>2.5139553036407342E-4</v>
      </c>
      <c r="AE238" s="163">
        <v>2.4173711963210946E-2</v>
      </c>
      <c r="AF238" s="163">
        <v>4.3347360932844629E-2</v>
      </c>
      <c r="AG238" s="163">
        <v>0.23626431067038178</v>
      </c>
      <c r="AH238" s="163">
        <v>1.8190212704517679</v>
      </c>
      <c r="AI238" s="163">
        <v>9.416586193120427E-2</v>
      </c>
      <c r="AJ238" s="163">
        <v>0.13114593547908746</v>
      </c>
      <c r="AK238" s="163">
        <v>1.0355461850435881</v>
      </c>
      <c r="AL238" s="163">
        <v>2.2857694465497468E-2</v>
      </c>
      <c r="AM238" s="112">
        <v>0.54830968066617491</v>
      </c>
      <c r="AN238" s="112">
        <v>2.5197070899200158E-3</v>
      </c>
      <c r="AO238" s="112">
        <v>3.1642736879445729E-2</v>
      </c>
      <c r="AP238" s="112">
        <v>0.48991095625448344</v>
      </c>
      <c r="AQ238" s="112">
        <v>2.5954442317392972</v>
      </c>
      <c r="AR238" s="112">
        <v>1.0858382632672161</v>
      </c>
      <c r="AS238" s="112">
        <v>1.3033847095221607</v>
      </c>
      <c r="AT238" s="112">
        <v>0.34614957023677018</v>
      </c>
      <c r="AU238" s="112">
        <v>0.31719231355881855</v>
      </c>
      <c r="AV238" s="112">
        <v>0.53367743498420472</v>
      </c>
      <c r="AW238" s="112">
        <v>9.9237684261272344E-2</v>
      </c>
      <c r="AX238" s="112">
        <v>5.6981314535782309E-3</v>
      </c>
      <c r="AY238" s="112">
        <v>0.46848165535189745</v>
      </c>
      <c r="AZ238" s="112">
        <v>0.37358815300430498</v>
      </c>
      <c r="BA238" s="112">
        <v>0.10605813656445859</v>
      </c>
      <c r="BB238" s="112">
        <v>0.46472090465613997</v>
      </c>
      <c r="BC238" s="112">
        <v>6.2578079920579913E-2</v>
      </c>
      <c r="BD238" s="112">
        <v>6.0308694829587943E-2</v>
      </c>
      <c r="BE238" s="112">
        <v>2.9955325986744962E-3</v>
      </c>
      <c r="BF238" s="112">
        <v>0.55657172281703948</v>
      </c>
      <c r="BG238" s="112">
        <v>0.12524764727258147</v>
      </c>
      <c r="BH238" s="112">
        <v>1.4019700954603109</v>
      </c>
      <c r="BI238" s="112">
        <v>1.6660608090090473E-3</v>
      </c>
      <c r="BJ238" s="112">
        <v>0.43237813748562437</v>
      </c>
      <c r="BK238" s="112">
        <v>0.36512769589691191</v>
      </c>
      <c r="BL238" s="112">
        <v>5.6935739967214549E-3</v>
      </c>
      <c r="BM238" s="112">
        <v>0.40990243317646935</v>
      </c>
      <c r="BN238" s="112">
        <v>0.11932518613140053</v>
      </c>
      <c r="BO238" s="112">
        <v>8.2801945457074852E-2</v>
      </c>
      <c r="BP238" s="112">
        <v>0.46183268016590967</v>
      </c>
      <c r="BQ238" s="112">
        <v>0.83809790578345766</v>
      </c>
      <c r="BR238" s="112">
        <v>1.1682367877361972</v>
      </c>
      <c r="BS238" s="112">
        <v>0.27850502198720234</v>
      </c>
      <c r="BT238" s="112">
        <v>2.3863098342483319E-2</v>
      </c>
      <c r="BU238" s="112">
        <v>0.67211670317838634</v>
      </c>
      <c r="BV238" s="112">
        <v>0.75903151378503897</v>
      </c>
      <c r="BW238" s="112">
        <v>3.922062498845056E-2</v>
      </c>
      <c r="BX238" s="112">
        <v>3.7851799142355237E-2</v>
      </c>
      <c r="BY238" s="213">
        <v>2.3247279126910395E-3</v>
      </c>
      <c r="BZ238" s="112">
        <v>0.17400071778201934</v>
      </c>
      <c r="CA238" s="112">
        <v>1.2082185032916561</v>
      </c>
      <c r="CB238" s="112">
        <v>1.0869690349817331</v>
      </c>
      <c r="CC238" s="112">
        <v>0.18069330699914146</v>
      </c>
      <c r="CD238" s="112">
        <v>2.5376889101891842E-2</v>
      </c>
    </row>
    <row r="239" spans="1:82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95"/>
        <v>0.35718931355721117</v>
      </c>
      <c r="H239" s="50">
        <f t="shared" si="96"/>
        <v>0.33995438116571847</v>
      </c>
      <c r="I239" s="50">
        <f t="shared" si="96"/>
        <v>0.34251744932415068</v>
      </c>
      <c r="J239" s="50">
        <f t="shared" si="96"/>
        <v>0.33066571532301164</v>
      </c>
      <c r="K239" s="50">
        <f t="shared" ref="K239:N239" si="110">K175*K218</f>
        <v>0.33025399149234969</v>
      </c>
      <c r="L239" s="50">
        <f t="shared" si="110"/>
        <v>0.32981028068240026</v>
      </c>
      <c r="M239" s="50">
        <f t="shared" si="110"/>
        <v>0.32931842165662822</v>
      </c>
      <c r="N239" s="50">
        <f t="shared" si="110"/>
        <v>0.32879510326529965</v>
      </c>
      <c r="O239" s="182"/>
      <c r="P239" s="111">
        <v>237</v>
      </c>
      <c r="Q239" s="111">
        <v>0</v>
      </c>
      <c r="R239" s="163">
        <v>0.67423743986661733</v>
      </c>
      <c r="S239" s="163">
        <v>0.35718931355721117</v>
      </c>
      <c r="T239" s="163">
        <v>1.0339932813115091</v>
      </c>
      <c r="U239" s="163">
        <v>1.4930908807257386E-2</v>
      </c>
      <c r="V239" s="163">
        <v>1.7355902564960397E-2</v>
      </c>
      <c r="W239" s="163">
        <v>-1.8452091989272796E-4</v>
      </c>
      <c r="X239" s="163">
        <v>6.0861573835338231E-2</v>
      </c>
      <c r="Y239" s="207">
        <v>0.58068654016787569</v>
      </c>
      <c r="Z239" s="163">
        <v>1.1755309485851693</v>
      </c>
      <c r="AA239" s="163">
        <v>0.17591095201815724</v>
      </c>
      <c r="AB239" s="163">
        <v>0.68565457658542417</v>
      </c>
      <c r="AC239" s="163">
        <v>0.21753577662963294</v>
      </c>
      <c r="AD239" s="163">
        <v>1.380763541369899E-6</v>
      </c>
      <c r="AE239" s="163">
        <v>1.1592481670263159E-2</v>
      </c>
      <c r="AF239" s="163">
        <v>1.0745555237154975E-2</v>
      </c>
      <c r="AG239" s="163">
        <v>5.4804584132750217E-2</v>
      </c>
      <c r="AH239" s="163">
        <v>0.72560163423921431</v>
      </c>
      <c r="AI239" s="163">
        <v>6.1660099116706203E-2</v>
      </c>
      <c r="AJ239" s="163">
        <v>9.9467016290157875E-2</v>
      </c>
      <c r="AK239" s="163">
        <v>0.51472563177110797</v>
      </c>
      <c r="AL239" s="163">
        <v>1.3326957305662157E-2</v>
      </c>
      <c r="AM239" s="112">
        <v>0.14835157202404764</v>
      </c>
      <c r="AN239" s="112">
        <v>3.2634280928643791E-4</v>
      </c>
      <c r="AO239" s="112">
        <v>0.10804871767305615</v>
      </c>
      <c r="AP239" s="112">
        <v>0.22071359661602405</v>
      </c>
      <c r="AQ239" s="112">
        <v>2.0287884905121141</v>
      </c>
      <c r="AR239" s="112">
        <v>0.13551569943091665</v>
      </c>
      <c r="AS239" s="112">
        <v>0.60233085912166251</v>
      </c>
      <c r="AT239" s="112">
        <v>0.17060456231244239</v>
      </c>
      <c r="AU239" s="112">
        <v>0.15164567657439593</v>
      </c>
      <c r="AV239" s="112">
        <v>0.4843786463868428</v>
      </c>
      <c r="AW239" s="112">
        <v>4.5426472953993782E-2</v>
      </c>
      <c r="AX239" s="112">
        <v>1.4241213322061072E-3</v>
      </c>
      <c r="AY239" s="112">
        <v>0.25586187938157368</v>
      </c>
      <c r="AZ239" s="112">
        <v>0.15284085333831837</v>
      </c>
      <c r="BA239" s="112">
        <v>3.6559303650929367E-2</v>
      </c>
      <c r="BB239" s="112">
        <v>0.23611308712737941</v>
      </c>
      <c r="BC239" s="112">
        <v>3.4980712367599059E-2</v>
      </c>
      <c r="BD239" s="112">
        <v>3.6648210204500577E-2</v>
      </c>
      <c r="BE239" s="112">
        <v>3.3754741033911228E-3</v>
      </c>
      <c r="BF239" s="112">
        <v>0.23679388362162146</v>
      </c>
      <c r="BG239" s="112">
        <v>7.1884832203601937E-2</v>
      </c>
      <c r="BH239" s="112">
        <v>0.68011306594660481</v>
      </c>
      <c r="BI239" s="112">
        <v>-5.1541867266967313E-4</v>
      </c>
      <c r="BJ239" s="112">
        <v>0.19755130682982464</v>
      </c>
      <c r="BK239" s="112">
        <v>0.17990133469601746</v>
      </c>
      <c r="BL239" s="112">
        <v>3.8199365836344913E-3</v>
      </c>
      <c r="BM239" s="112">
        <v>0.32604645237604962</v>
      </c>
      <c r="BN239" s="112">
        <v>1.4690663085634445E-2</v>
      </c>
      <c r="BO239" s="112">
        <v>4.4904277243819485E-2</v>
      </c>
      <c r="BP239" s="112">
        <v>0.27041916123290183</v>
      </c>
      <c r="BQ239" s="112">
        <v>0.46059026103033152</v>
      </c>
      <c r="BR239" s="112">
        <v>0.34408639408192504</v>
      </c>
      <c r="BS239" s="112">
        <v>0.16962433245213326</v>
      </c>
      <c r="BT239" s="112">
        <v>1.0507825407732679E-2</v>
      </c>
      <c r="BU239" s="112">
        <v>0.30835775541326305</v>
      </c>
      <c r="BV239" s="112">
        <v>0.55975954625935187</v>
      </c>
      <c r="BW239" s="112">
        <v>1.6804692917966935E-2</v>
      </c>
      <c r="BX239" s="112">
        <v>0.25280436641868581</v>
      </c>
      <c r="BY239" s="213">
        <v>1.1489243161550231E-3</v>
      </c>
      <c r="BZ239" s="112">
        <v>9.7868973907616244E-2</v>
      </c>
      <c r="CA239" s="112">
        <v>0.60493971634636345</v>
      </c>
      <c r="CB239" s="112">
        <v>0.6114973861023052</v>
      </c>
      <c r="CC239" s="112">
        <v>9.9916805764034597E-2</v>
      </c>
      <c r="CD239" s="112">
        <v>2.7170924229024424E-2</v>
      </c>
    </row>
    <row r="240" spans="1:82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95"/>
        <v>-0.99274061064863439</v>
      </c>
      <c r="H240" s="50">
        <f t="shared" si="96"/>
        <v>-0.9446961425418855</v>
      </c>
      <c r="I240" s="50">
        <f t="shared" si="96"/>
        <v>-0.95278069350470074</v>
      </c>
      <c r="J240" s="50">
        <f t="shared" si="96"/>
        <v>-0.93742349591384511</v>
      </c>
      <c r="K240" s="50">
        <f t="shared" ref="K240:N240" si="111">K176*K219</f>
        <v>-0.93742349591384511</v>
      </c>
      <c r="L240" s="50">
        <f t="shared" si="111"/>
        <v>-0.93742349591384511</v>
      </c>
      <c r="M240" s="50">
        <f t="shared" si="111"/>
        <v>-0.93742349591384511</v>
      </c>
      <c r="N240" s="50">
        <f t="shared" si="111"/>
        <v>-0.93742349591384511</v>
      </c>
      <c r="O240" s="182"/>
      <c r="P240" s="111">
        <v>238</v>
      </c>
      <c r="Q240" s="111">
        <v>0</v>
      </c>
      <c r="R240" s="163">
        <v>-1.5746487919400061</v>
      </c>
      <c r="S240" s="163">
        <v>-0.99274061064863439</v>
      </c>
      <c r="T240" s="163">
        <v>-2.8679142493585044</v>
      </c>
      <c r="U240" s="163">
        <v>-4.6230200301300171E-2</v>
      </c>
      <c r="V240" s="163">
        <v>-6.219864595168393E-2</v>
      </c>
      <c r="W240" s="163">
        <v>1.0260922389060407E-3</v>
      </c>
      <c r="X240" s="163">
        <v>-0.26157116285563908</v>
      </c>
      <c r="Y240" s="207">
        <v>-1.3304444088085599</v>
      </c>
      <c r="Z240" s="163">
        <v>-3.2723064653217309</v>
      </c>
      <c r="AA240" s="163">
        <v>-0.5745819213188712</v>
      </c>
      <c r="AB240" s="163">
        <v>-2.8921671761303567</v>
      </c>
      <c r="AC240" s="163">
        <v>-0.63553718422987171</v>
      </c>
      <c r="AD240" s="163">
        <v>-2.2897378050964168E-5</v>
      </c>
      <c r="AE240" s="163">
        <v>-4.5657443303016736E-2</v>
      </c>
      <c r="AF240" s="163">
        <v>-5.1875525260073156E-2</v>
      </c>
      <c r="AG240" s="163">
        <v>-0.21389334352486333</v>
      </c>
      <c r="AH240" s="163">
        <v>-2.0527833953536931</v>
      </c>
      <c r="AI240" s="163">
        <v>-0.21075804747880983</v>
      </c>
      <c r="AJ240" s="163">
        <v>-0.21887200524140971</v>
      </c>
      <c r="AK240" s="163">
        <v>-1.7517121256820185</v>
      </c>
      <c r="AL240" s="163">
        <v>-6.7976110101189216E-2</v>
      </c>
      <c r="AM240" s="112">
        <v>-0.8792714228348828</v>
      </c>
      <c r="AN240" s="112">
        <v>-7.3709412651349682E-4</v>
      </c>
      <c r="AO240" s="112">
        <v>-0.11974129818586784</v>
      </c>
      <c r="AP240" s="112">
        <v>-1.4505057331349223</v>
      </c>
      <c r="AQ240" s="112">
        <v>-4.2049107271480821</v>
      </c>
      <c r="AR240" s="112">
        <v>-1.0613476034024771</v>
      </c>
      <c r="AS240" s="112">
        <v>-1.6655634959680272</v>
      </c>
      <c r="AT240" s="112">
        <v>-0.43865857039925032</v>
      </c>
      <c r="AU240" s="112">
        <v>-0.61314082562614047</v>
      </c>
      <c r="AV240" s="112">
        <v>-1.515347437104164</v>
      </c>
      <c r="AW240" s="112">
        <v>-0.14501834774371936</v>
      </c>
      <c r="AX240" s="112">
        <v>-1.1265318107319818E-3</v>
      </c>
      <c r="AY240" s="112">
        <v>-0.71125253254302045</v>
      </c>
      <c r="AZ240" s="112">
        <v>-0.54289125366672752</v>
      </c>
      <c r="BA240" s="112">
        <v>-9.0892349002462847E-2</v>
      </c>
      <c r="BB240" s="112">
        <v>-0.88531119475208631</v>
      </c>
      <c r="BC240" s="112">
        <v>-9.3335710860594168E-2</v>
      </c>
      <c r="BD240" s="112">
        <v>-0.14959038320066703</v>
      </c>
      <c r="BE240" s="112">
        <v>-1.6718590160906946E-2</v>
      </c>
      <c r="BF240" s="112">
        <v>-0.85933948900606139</v>
      </c>
      <c r="BG240" s="112">
        <v>-0.25382502691503167</v>
      </c>
      <c r="BH240" s="112">
        <v>-1.7222573633700313</v>
      </c>
      <c r="BI240" s="112">
        <v>1.2281858650172257E-3</v>
      </c>
      <c r="BJ240" s="112">
        <v>-0.71130345659963523</v>
      </c>
      <c r="BK240" s="112">
        <v>-0.52754696765055509</v>
      </c>
      <c r="BL240" s="112">
        <v>-3.6904427501401015E-2</v>
      </c>
      <c r="BM240" s="112">
        <v>-0.93767239991029205</v>
      </c>
      <c r="BN240" s="112">
        <v>-8.6910932896428275E-2</v>
      </c>
      <c r="BO240" s="112">
        <v>-0.15025857975963161</v>
      </c>
      <c r="BP240" s="112">
        <v>-1.5329968476523479</v>
      </c>
      <c r="BQ240" s="112">
        <v>-1.2485819876334396</v>
      </c>
      <c r="BR240" s="112">
        <v>-1.5279865776489525</v>
      </c>
      <c r="BS240" s="112">
        <v>-0.53883647124785861</v>
      </c>
      <c r="BT240" s="112">
        <v>-7.1843449760248201E-2</v>
      </c>
      <c r="BU240" s="112">
        <v>-0.86821188839278574</v>
      </c>
      <c r="BV240" s="112">
        <v>-1.4529651524122389</v>
      </c>
      <c r="BW240" s="112">
        <v>-3.5311926469194004E-2</v>
      </c>
      <c r="BX240" s="112">
        <v>-1.1506212757632592</v>
      </c>
      <c r="BY240" s="213">
        <v>-4.8557838507880639E-3</v>
      </c>
      <c r="BZ240" s="112">
        <v>-0.35681435868028549</v>
      </c>
      <c r="CA240" s="112">
        <v>-1.6992913007734913</v>
      </c>
      <c r="CB240" s="112">
        <v>-1.2611444057780092</v>
      </c>
      <c r="CC240" s="112">
        <v>-0.354195252866007</v>
      </c>
      <c r="CD240" s="112">
        <v>-7.3301118709987803E-2</v>
      </c>
    </row>
    <row r="241" spans="1:87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95"/>
        <v>-0.10602941125309286</v>
      </c>
      <c r="H241" s="50">
        <f t="shared" si="96"/>
        <v>-0.10595081258743731</v>
      </c>
      <c r="I241" s="50">
        <f t="shared" si="96"/>
        <v>-0.10588205745500447</v>
      </c>
      <c r="J241" s="50">
        <f t="shared" si="96"/>
        <v>-0.10571762482836339</v>
      </c>
      <c r="K241" s="50">
        <f t="shared" ref="K241:N241" si="112">K177*K220</f>
        <v>-0.10557154622792531</v>
      </c>
      <c r="L241" s="50">
        <f t="shared" si="112"/>
        <v>-0.10544091105171743</v>
      </c>
      <c r="M241" s="50">
        <f t="shared" si="112"/>
        <v>-0.10532339322491303</v>
      </c>
      <c r="N241" s="50">
        <f t="shared" si="112"/>
        <v>-0.10521711147809315</v>
      </c>
      <c r="O241" s="182"/>
      <c r="P241" s="111">
        <v>239</v>
      </c>
      <c r="Q241" s="111">
        <v>0</v>
      </c>
      <c r="R241" s="163">
        <v>0.55628644601188293</v>
      </c>
      <c r="S241" s="163">
        <v>-0.10602941125309286</v>
      </c>
      <c r="T241" s="163">
        <v>-0.9820630833756343</v>
      </c>
      <c r="U241" s="163">
        <v>-0.35677939298716826</v>
      </c>
      <c r="V241" s="163">
        <v>-0.48582662836577895</v>
      </c>
      <c r="W241" s="163">
        <v>-0.16404452667909478</v>
      </c>
      <c r="X241" s="163">
        <v>-0.29030067322239189</v>
      </c>
      <c r="Y241" s="207">
        <v>-0.82800259958399525</v>
      </c>
      <c r="Z241" s="163">
        <v>-1.3199324696760579</v>
      </c>
      <c r="AA241" s="163">
        <v>-0.59664005659846053</v>
      </c>
      <c r="AB241" s="163">
        <v>-1.27730874944879</v>
      </c>
      <c r="AC241" s="163">
        <v>-0.82096294447944318</v>
      </c>
      <c r="AD241" s="163">
        <v>-0.16389625558699453</v>
      </c>
      <c r="AE241" s="163">
        <v>-0.30695897511943082</v>
      </c>
      <c r="AF241" s="163">
        <v>-0.19635227806660777</v>
      </c>
      <c r="AG241" s="163">
        <v>-0.60145255190682156</v>
      </c>
      <c r="AH241" s="163">
        <v>-0.87031906051010266</v>
      </c>
      <c r="AI241" s="163">
        <v>-0.50510241454501104</v>
      </c>
      <c r="AJ241" s="163">
        <v>-0.68935887779533611</v>
      </c>
      <c r="AK241" s="163">
        <v>-0.99128620680861201</v>
      </c>
      <c r="AL241" s="163">
        <v>-0.30932986187768147</v>
      </c>
      <c r="AM241" s="112">
        <v>-0.66893095349924314</v>
      </c>
      <c r="AN241" s="112">
        <v>-0.2709397878782871</v>
      </c>
      <c r="AO241" s="112">
        <v>-0.18804169220395656</v>
      </c>
      <c r="AP241" s="112">
        <v>-1.0541263266647378</v>
      </c>
      <c r="AQ241" s="112">
        <v>-1.4063973682804418</v>
      </c>
      <c r="AR241" s="112">
        <v>-1.0071742496101443</v>
      </c>
      <c r="AS241" s="112">
        <v>1.0693498938308144</v>
      </c>
      <c r="AT241" s="112">
        <v>0.19535797120902776</v>
      </c>
      <c r="AU241" s="112">
        <v>-0.38386500289009551</v>
      </c>
      <c r="AV241" s="112">
        <v>-0.93891588127396264</v>
      </c>
      <c r="AW241" s="112">
        <v>-0.58074523101046838</v>
      </c>
      <c r="AX241" s="112">
        <v>-0.10948813450036944</v>
      </c>
      <c r="AY241" s="112">
        <v>-0.85018233452191494</v>
      </c>
      <c r="AZ241" s="112">
        <v>-0.48462761275705829</v>
      </c>
      <c r="BA241" s="112">
        <v>-5.2017855593907759E-4</v>
      </c>
      <c r="BB241" s="112">
        <v>-0.86354176738321053</v>
      </c>
      <c r="BC241" s="112">
        <v>-0.23457205023797764</v>
      </c>
      <c r="BD241" s="112">
        <v>-0.30293689582343669</v>
      </c>
      <c r="BE241" s="112">
        <v>-7.8372765110153925E-2</v>
      </c>
      <c r="BF241" s="112">
        <v>-0.58447510196318764</v>
      </c>
      <c r="BG241" s="112">
        <v>-0.43913553288130253</v>
      </c>
      <c r="BH241" s="112">
        <v>-0.61486776733400983</v>
      </c>
      <c r="BI241" s="112">
        <v>-0.16355192933877583</v>
      </c>
      <c r="BJ241" s="112">
        <v>-0.76731824079558619</v>
      </c>
      <c r="BK241" s="112">
        <v>-0.65097506740687872</v>
      </c>
      <c r="BL241" s="112">
        <v>-0.2476402314400229</v>
      </c>
      <c r="BM241" s="112">
        <v>-0.78183722867844008</v>
      </c>
      <c r="BN241" s="112">
        <v>-0.50462111678231347</v>
      </c>
      <c r="BO241" s="112">
        <v>-0.37090062450262828</v>
      </c>
      <c r="BP241" s="112">
        <v>-1.0930853670601228</v>
      </c>
      <c r="BQ241" s="112">
        <v>-0.94487334274655366</v>
      </c>
      <c r="BR241" s="112">
        <v>-0.65871184358058632</v>
      </c>
      <c r="BS241" s="112">
        <v>-0.68657017566791156</v>
      </c>
      <c r="BT241" s="112">
        <v>-0.24691491642904564</v>
      </c>
      <c r="BU241" s="112">
        <v>-0.82548162496907218</v>
      </c>
      <c r="BV241" s="112">
        <v>0.49065082554238981</v>
      </c>
      <c r="BW241" s="112">
        <v>-6.0791742714874503E-2</v>
      </c>
      <c r="BX241" s="112">
        <v>-0.69057189616353842</v>
      </c>
      <c r="BY241" s="213">
        <v>-0.17096278808196502</v>
      </c>
      <c r="BZ241" s="112">
        <v>-0.51885300161210701</v>
      </c>
      <c r="CA241" s="112">
        <v>-0.96245816469905388</v>
      </c>
      <c r="CB241" s="112">
        <v>-1.0677416865926035</v>
      </c>
      <c r="CC241" s="112">
        <v>-0.49626359044820728</v>
      </c>
      <c r="CD241" s="112">
        <v>-0.27394854147451153</v>
      </c>
    </row>
    <row r="242" spans="1:87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95"/>
        <v>2.2565244317392743E-3</v>
      </c>
      <c r="H242" s="50">
        <f t="shared" ref="H242:J243" si="113">H178*H221</f>
        <v>1.4885051202546795E-3</v>
      </c>
      <c r="I242" s="50">
        <f t="shared" si="113"/>
        <v>5.8364962144150144E-4</v>
      </c>
      <c r="J242" s="50">
        <f t="shared" si="113"/>
        <v>5.6197561811984712E-3</v>
      </c>
      <c r="K242" s="50">
        <f t="shared" ref="K242:N242" si="114">K178*K221</f>
        <v>6.2571832597552056E-3</v>
      </c>
      <c r="L242" s="50">
        <f t="shared" si="114"/>
        <v>6.2310042270059185E-3</v>
      </c>
      <c r="M242" s="50">
        <f t="shared" si="114"/>
        <v>6.0297166806261467E-3</v>
      </c>
      <c r="N242" s="50">
        <f t="shared" si="114"/>
        <v>6.4410870840765902E-3</v>
      </c>
      <c r="O242" s="182"/>
      <c r="P242" s="111">
        <v>240</v>
      </c>
      <c r="Q242" s="111">
        <v>0</v>
      </c>
      <c r="R242" s="163">
        <v>2.1161570899682687E-2</v>
      </c>
      <c r="S242" s="163">
        <v>2.2565244317392743E-3</v>
      </c>
      <c r="T242" s="163">
        <v>-5.6785426682375937E-3</v>
      </c>
      <c r="U242" s="163">
        <v>2.3988640298715606E-3</v>
      </c>
      <c r="V242" s="163">
        <v>8.5123134105115558E-3</v>
      </c>
      <c r="W242" s="163">
        <v>1.1031933270929243E-2</v>
      </c>
      <c r="X242" s="163">
        <v>3.8727812961493356E-3</v>
      </c>
      <c r="Y242" s="207">
        <v>1.4380116407444358E-2</v>
      </c>
      <c r="Z242" s="163">
        <v>-9.2435830779787221E-3</v>
      </c>
      <c r="AA242" s="163">
        <v>2.6527273459070442E-2</v>
      </c>
      <c r="AB242" s="163">
        <v>2.5507569672967238E-2</v>
      </c>
      <c r="AC242" s="163">
        <v>1.9543453852831197E-2</v>
      </c>
      <c r="AD242" s="163">
        <v>3.9915347019856141E-2</v>
      </c>
      <c r="AE242" s="163">
        <v>5.8754859917965838E-3</v>
      </c>
      <c r="AF242" s="163">
        <v>5.8502700849958596E-3</v>
      </c>
      <c r="AG242" s="163">
        <v>7.8972921909008873E-3</v>
      </c>
      <c r="AH242" s="163">
        <v>-9.7095532322089939E-4</v>
      </c>
      <c r="AI242" s="163">
        <v>8.861453012360564E-3</v>
      </c>
      <c r="AJ242" s="163">
        <v>1.3035615515081311E-2</v>
      </c>
      <c r="AK242" s="163">
        <v>-4.1497410238369014E-3</v>
      </c>
      <c r="AL242" s="163">
        <v>2.5611541819229797E-3</v>
      </c>
      <c r="AM242" s="112">
        <v>2.0628426576233618E-2</v>
      </c>
      <c r="AN242" s="112">
        <v>2.1131591552078093E-2</v>
      </c>
      <c r="AO242" s="112">
        <v>1.2747030671025212E-2</v>
      </c>
      <c r="AP242" s="112">
        <v>-3.1894127958147652E-3</v>
      </c>
      <c r="AQ242" s="112">
        <v>1.0085571744070706E-2</v>
      </c>
      <c r="AR242" s="112">
        <v>2.4672503068917245E-3</v>
      </c>
      <c r="AS242" s="112">
        <v>1.5198239717220428E-2</v>
      </c>
      <c r="AT242" s="112">
        <v>1.9698592847284563E-2</v>
      </c>
      <c r="AU242" s="112">
        <v>2.8574081400817346E-2</v>
      </c>
      <c r="AV242" s="112">
        <v>-1.3554639071712475E-3</v>
      </c>
      <c r="AW242" s="112">
        <v>4.5673952796169261E-3</v>
      </c>
      <c r="AX242" s="112">
        <v>2.2405210243277754E-2</v>
      </c>
      <c r="AY242" s="112">
        <v>1.8663042741875909E-2</v>
      </c>
      <c r="AZ242" s="112">
        <v>5.9625370099696894E-2</v>
      </c>
      <c r="BA242" s="112">
        <v>1.4662769557465941E-2</v>
      </c>
      <c r="BB242" s="112">
        <v>1.0494807196246164E-2</v>
      </c>
      <c r="BC242" s="112">
        <v>4.3889267312657576E-2</v>
      </c>
      <c r="BD242" s="112">
        <v>1.926413141721001E-2</v>
      </c>
      <c r="BE242" s="112">
        <v>1.4093403287154473E-2</v>
      </c>
      <c r="BF242" s="112">
        <v>2.6365856571681313E-2</v>
      </c>
      <c r="BG242" s="112">
        <v>2.5804383741619436E-3</v>
      </c>
      <c r="BH242" s="112">
        <v>-2.2482908746463493E-3</v>
      </c>
      <c r="BI242" s="112">
        <v>2.3161687362674668E-2</v>
      </c>
      <c r="BJ242" s="112">
        <v>1.8255188354153153E-2</v>
      </c>
      <c r="BK242" s="112">
        <v>1.2137792246914464E-2</v>
      </c>
      <c r="BL242" s="112">
        <v>1.6083809038921766E-2</v>
      </c>
      <c r="BM242" s="112">
        <v>1.073914037508782E-2</v>
      </c>
      <c r="BN242" s="112">
        <v>1.3267141395319353E-2</v>
      </c>
      <c r="BO242" s="112">
        <v>4.6629522841267193E-3</v>
      </c>
      <c r="BP242" s="112">
        <v>4.7380179844162653E-3</v>
      </c>
      <c r="BQ242" s="112">
        <v>6.3684321278286533E-4</v>
      </c>
      <c r="BR242" s="112">
        <v>3.9265549738059964E-3</v>
      </c>
      <c r="BS242" s="112">
        <v>1.2657456791084414E-2</v>
      </c>
      <c r="BT242" s="112">
        <v>3.8960954256085111E-3</v>
      </c>
      <c r="BU242" s="112">
        <v>1.2583762644282731E-2</v>
      </c>
      <c r="BV242" s="112">
        <v>1.9158595469368014E-2</v>
      </c>
      <c r="BW242" s="112">
        <v>1.29858676594628E-2</v>
      </c>
      <c r="BX242" s="112">
        <v>2.5208521602576348E-2</v>
      </c>
      <c r="BY242" s="213">
        <v>1.9649573580013478E-2</v>
      </c>
      <c r="BZ242" s="112">
        <v>9.7900303942760683E-3</v>
      </c>
      <c r="CA242" s="112">
        <v>1.02670295828314E-2</v>
      </c>
      <c r="CB242" s="112">
        <v>8.4145079895449749E-4</v>
      </c>
      <c r="CC242" s="112">
        <v>1.2373870309860695E-2</v>
      </c>
      <c r="CD242" s="112">
        <v>1.4163893983840117E-2</v>
      </c>
    </row>
    <row r="243" spans="1:87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95"/>
        <v>0.18422278120649191</v>
      </c>
      <c r="H243" s="50">
        <f t="shared" si="113"/>
        <v>0.20097030677071842</v>
      </c>
      <c r="I243" s="50">
        <f t="shared" si="113"/>
        <v>0.21771783233494496</v>
      </c>
      <c r="J243" s="50">
        <f t="shared" si="113"/>
        <v>0.2344653578991715</v>
      </c>
      <c r="K243" s="50">
        <f t="shared" ref="K243:N243" si="115">K179*K222</f>
        <v>0.25121288346339804</v>
      </c>
      <c r="L243" s="50">
        <f t="shared" si="115"/>
        <v>0.26796040902762458</v>
      </c>
      <c r="M243" s="50">
        <f t="shared" si="115"/>
        <v>0.28470793459185112</v>
      </c>
      <c r="N243" s="50">
        <f t="shared" si="115"/>
        <v>0.30145546015607766</v>
      </c>
      <c r="O243" s="182"/>
      <c r="P243" s="111">
        <v>241</v>
      </c>
      <c r="Q243" s="111">
        <v>0</v>
      </c>
      <c r="R243" s="163">
        <v>0.18465427274259827</v>
      </c>
      <c r="S243" s="163">
        <v>0.18422278120649191</v>
      </c>
      <c r="T243" s="163">
        <v>0.18710925265550621</v>
      </c>
      <c r="U243" s="163">
        <v>0.1865107300519824</v>
      </c>
      <c r="V243" s="163">
        <v>0.18923548266337797</v>
      </c>
      <c r="W243" s="163">
        <v>0.18795699628023463</v>
      </c>
      <c r="X243" s="163">
        <v>0.18597921240832163</v>
      </c>
      <c r="Y243" s="207">
        <v>0.18885348093746609</v>
      </c>
      <c r="Z243" s="163">
        <v>0.19171038147008104</v>
      </c>
      <c r="AA243" s="163">
        <v>0.18645457997155429</v>
      </c>
      <c r="AB243" s="163">
        <v>0.19155467421852329</v>
      </c>
      <c r="AC243" s="163">
        <v>0.18926844187966144</v>
      </c>
      <c r="AD243" s="163">
        <v>0.18695945840292974</v>
      </c>
      <c r="AE243" s="163">
        <v>0.19044572439059054</v>
      </c>
      <c r="AF243" s="163">
        <v>0.1865162802078239</v>
      </c>
      <c r="AG243" s="163">
        <v>0.18828980644875676</v>
      </c>
      <c r="AH243" s="163">
        <v>0.18495970657317976</v>
      </c>
      <c r="AI243" s="163">
        <v>0.18776379650905398</v>
      </c>
      <c r="AJ243" s="163">
        <v>0.18633354648598682</v>
      </c>
      <c r="AK243" s="163">
        <v>0.18912808922592717</v>
      </c>
      <c r="AL243" s="163">
        <v>0.1887760568468328</v>
      </c>
      <c r="AM243" s="112">
        <v>0.18546881695450224</v>
      </c>
      <c r="AN243" s="112">
        <v>0.18692032264489561</v>
      </c>
      <c r="AO243" s="112">
        <v>0.1898058683826449</v>
      </c>
      <c r="AP243" s="112">
        <v>0.18703024994870832</v>
      </c>
      <c r="AQ243" s="112">
        <v>0.1850538851746491</v>
      </c>
      <c r="AR243" s="112">
        <v>0.19119650276391495</v>
      </c>
      <c r="AS243" s="112">
        <v>0.18676497318237431</v>
      </c>
      <c r="AT243" s="112">
        <v>0.18599397918851931</v>
      </c>
      <c r="AU243" s="112">
        <v>0.18491583748695889</v>
      </c>
      <c r="AV243" s="112">
        <v>0.18581726332828061</v>
      </c>
      <c r="AW243" s="112">
        <v>0.18837260598781638</v>
      </c>
      <c r="AX243" s="112">
        <v>0.18909113516204462</v>
      </c>
      <c r="AY243" s="112">
        <v>0.18615627307484078</v>
      </c>
      <c r="AZ243" s="112">
        <v>0.18567397165918267</v>
      </c>
      <c r="BA243" s="112">
        <v>0.18662889726100432</v>
      </c>
      <c r="BB243" s="112">
        <v>0.18685384336366678</v>
      </c>
      <c r="BC243" s="112">
        <v>0.1897550638926947</v>
      </c>
      <c r="BD243" s="112">
        <v>0.19050065041830472</v>
      </c>
      <c r="BE243" s="112">
        <v>0.18066921286785476</v>
      </c>
      <c r="BF243" s="112">
        <v>0.18588794182873825</v>
      </c>
      <c r="BG243" s="112">
        <v>0.18772202363955634</v>
      </c>
      <c r="BH243" s="112">
        <v>0.19398925486498925</v>
      </c>
      <c r="BI243" s="112">
        <v>0.18870140582597469</v>
      </c>
      <c r="BJ243" s="112">
        <v>0.18909545131045546</v>
      </c>
      <c r="BK243" s="112">
        <v>0.1882609229523283</v>
      </c>
      <c r="BL243" s="112">
        <v>0.1864822821815193</v>
      </c>
      <c r="BM243" s="112">
        <v>0.18883860129314628</v>
      </c>
      <c r="BN243" s="112">
        <v>0.19393736145409785</v>
      </c>
      <c r="BO243" s="112">
        <v>0.18778400644267162</v>
      </c>
      <c r="BP243" s="112">
        <v>0.18759571776171644</v>
      </c>
      <c r="BQ243" s="112">
        <v>0.18581652290254874</v>
      </c>
      <c r="BR243" s="112">
        <v>0.18562513702077305</v>
      </c>
      <c r="BS243" s="112">
        <v>0.18550213717462077</v>
      </c>
      <c r="BT243" s="112">
        <v>0.19004268493600063</v>
      </c>
      <c r="BU243" s="112">
        <v>0.18615286839292911</v>
      </c>
      <c r="BV243" s="112">
        <v>0.18557851051462804</v>
      </c>
      <c r="BW243" s="112">
        <v>0.18674874889971205</v>
      </c>
      <c r="BX243" s="112">
        <v>0.18438794585478976</v>
      </c>
      <c r="BY243" s="213">
        <v>0.18545379309589438</v>
      </c>
      <c r="BZ243" s="112">
        <v>0.18637487209811554</v>
      </c>
      <c r="CA243" s="112">
        <v>0.18520409710546937</v>
      </c>
      <c r="CB243" s="112">
        <v>0.18694515486308583</v>
      </c>
      <c r="CC243" s="112">
        <v>0.18650077297361911</v>
      </c>
      <c r="CD243" s="112">
        <v>0.18988067405499898</v>
      </c>
    </row>
    <row r="244" spans="1:87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N244" s="3"/>
      <c r="P244" s="111">
        <v>242</v>
      </c>
      <c r="Q244" s="111">
        <v>0</v>
      </c>
      <c r="R244" s="163">
        <v>0</v>
      </c>
      <c r="S244" s="163">
        <v>0</v>
      </c>
      <c r="T244" s="163">
        <v>0</v>
      </c>
      <c r="U244" s="163">
        <v>0</v>
      </c>
      <c r="V244" s="163">
        <v>0</v>
      </c>
      <c r="W244" s="163">
        <v>0</v>
      </c>
      <c r="X244" s="163">
        <v>0</v>
      </c>
      <c r="Y244" s="207">
        <v>0</v>
      </c>
      <c r="Z244" s="163">
        <v>0</v>
      </c>
      <c r="AA244" s="163">
        <v>0</v>
      </c>
      <c r="AB244" s="163">
        <v>0</v>
      </c>
      <c r="AC244" s="163">
        <v>0</v>
      </c>
      <c r="AD244" s="163">
        <v>0</v>
      </c>
      <c r="AE244" s="163">
        <v>0</v>
      </c>
      <c r="AF244" s="163">
        <v>0</v>
      </c>
      <c r="AG244" s="163">
        <v>0</v>
      </c>
      <c r="AH244" s="163">
        <v>0</v>
      </c>
      <c r="AI244" s="163">
        <v>0</v>
      </c>
      <c r="AJ244" s="163">
        <v>0</v>
      </c>
      <c r="AK244" s="163">
        <v>0</v>
      </c>
      <c r="AL244" s="163">
        <v>0</v>
      </c>
      <c r="AM244" s="112">
        <v>0</v>
      </c>
      <c r="AN244" s="112">
        <v>0</v>
      </c>
      <c r="AO244" s="112">
        <v>0</v>
      </c>
      <c r="AP244" s="112">
        <v>0</v>
      </c>
      <c r="AQ244" s="112">
        <v>0</v>
      </c>
      <c r="AR244" s="112">
        <v>0</v>
      </c>
      <c r="AS244" s="112">
        <v>0</v>
      </c>
      <c r="AT244" s="112">
        <v>0</v>
      </c>
      <c r="AU244" s="112">
        <v>0</v>
      </c>
      <c r="AV244" s="112">
        <v>0</v>
      </c>
      <c r="AW244" s="112">
        <v>0</v>
      </c>
      <c r="AX244" s="112">
        <v>0</v>
      </c>
      <c r="AY244" s="112">
        <v>0</v>
      </c>
      <c r="AZ244" s="112">
        <v>0</v>
      </c>
      <c r="BA244" s="112">
        <v>0</v>
      </c>
      <c r="BB244" s="112">
        <v>0</v>
      </c>
      <c r="BC244" s="112">
        <v>0</v>
      </c>
      <c r="BD244" s="112">
        <v>0</v>
      </c>
      <c r="BE244" s="112">
        <v>0</v>
      </c>
      <c r="BF244" s="112">
        <v>0</v>
      </c>
      <c r="BG244" s="112">
        <v>0</v>
      </c>
      <c r="BH244" s="112">
        <v>0</v>
      </c>
      <c r="BI244" s="112">
        <v>0</v>
      </c>
      <c r="BJ244" s="112">
        <v>0</v>
      </c>
      <c r="BK244" s="112">
        <v>0</v>
      </c>
      <c r="BL244" s="112">
        <v>0</v>
      </c>
      <c r="BM244" s="112">
        <v>0</v>
      </c>
      <c r="BN244" s="112">
        <v>0</v>
      </c>
      <c r="BO244" s="112">
        <v>0</v>
      </c>
      <c r="BP244" s="112">
        <v>0</v>
      </c>
      <c r="BQ244" s="112">
        <v>0</v>
      </c>
      <c r="BR244" s="112">
        <v>0</v>
      </c>
      <c r="BS244" s="112">
        <v>0</v>
      </c>
      <c r="BT244" s="112">
        <v>0</v>
      </c>
      <c r="BU244" s="112">
        <v>0</v>
      </c>
      <c r="BV244" s="112">
        <v>0</v>
      </c>
      <c r="BW244" s="112">
        <v>0</v>
      </c>
      <c r="BX244" s="112">
        <v>0</v>
      </c>
      <c r="BY244" s="213"/>
      <c r="BZ244" s="112">
        <v>0</v>
      </c>
      <c r="CA244" s="112">
        <v>0</v>
      </c>
      <c r="CB244" s="112">
        <v>0</v>
      </c>
      <c r="CC244" s="112">
        <v>0</v>
      </c>
      <c r="CD244" s="112">
        <v>0</v>
      </c>
    </row>
    <row r="245" spans="1:87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HLOOKUP($E$3,$Q$3:$CF$269,P245,FALSE)</f>
        <v>11.592830144345372</v>
      </c>
      <c r="H245" s="44">
        <f t="shared" ref="H245:J245" si="116">SUM(H226:H243)</f>
        <v>11.627140220841731</v>
      </c>
      <c r="I245" s="44">
        <f t="shared" si="116"/>
        <v>11.638416620509309</v>
      </c>
      <c r="J245" s="44">
        <f t="shared" si="116"/>
        <v>11.678767576379103</v>
      </c>
      <c r="K245" s="44">
        <f t="shared" ref="K245:N245" si="117">SUM(K226:K243)</f>
        <v>11.693111060267418</v>
      </c>
      <c r="L245" s="44">
        <f t="shared" si="117"/>
        <v>11.706884083993277</v>
      </c>
      <c r="M245" s="44">
        <f t="shared" si="117"/>
        <v>11.720628361150787</v>
      </c>
      <c r="N245" s="44">
        <f t="shared" si="117"/>
        <v>11.730585473857024</v>
      </c>
      <c r="O245" s="178"/>
      <c r="P245" s="111">
        <v>243</v>
      </c>
      <c r="Q245" s="111">
        <v>0</v>
      </c>
      <c r="R245" s="163">
        <v>15.296587301411522</v>
      </c>
      <c r="S245" s="163">
        <v>11.592830144345372</v>
      </c>
      <c r="T245" s="163">
        <v>9.3802764125733606</v>
      </c>
      <c r="U245" s="163">
        <v>12.124653380260314</v>
      </c>
      <c r="V245" s="163">
        <v>12.072031418829779</v>
      </c>
      <c r="W245" s="163">
        <v>12.70760958768278</v>
      </c>
      <c r="X245" s="163">
        <v>12.010141805868603</v>
      </c>
      <c r="Y245" s="207">
        <v>10.49094816156701</v>
      </c>
      <c r="Z245" s="163">
        <v>8.7128769072409575</v>
      </c>
      <c r="AA245" s="163">
        <v>11.402674719339155</v>
      </c>
      <c r="AB245" s="163">
        <v>9.400063881232203</v>
      </c>
      <c r="AC245" s="163">
        <v>10.842829992698174</v>
      </c>
      <c r="AD245" s="163">
        <v>12.744084131361303</v>
      </c>
      <c r="AE245" s="163">
        <v>12.28142670515213</v>
      </c>
      <c r="AF245" s="163">
        <v>12.899055779612977</v>
      </c>
      <c r="AG245" s="163">
        <v>11.432626796804632</v>
      </c>
      <c r="AH245" s="163">
        <v>10.005835235721271</v>
      </c>
      <c r="AI245" s="163">
        <v>11.73122736889948</v>
      </c>
      <c r="AJ245" s="163">
        <v>11.465325359821522</v>
      </c>
      <c r="AK245" s="163">
        <v>9.9009845982192299</v>
      </c>
      <c r="AL245" s="163">
        <v>12.323526550289257</v>
      </c>
      <c r="AM245" s="112">
        <v>10.977721060941388</v>
      </c>
      <c r="AN245" s="112">
        <v>12.522454554112802</v>
      </c>
      <c r="AO245" s="112">
        <v>11.972363232894647</v>
      </c>
      <c r="AP245" s="112">
        <v>9.5556000024205154</v>
      </c>
      <c r="AQ245" s="112">
        <v>8.9766809700122181</v>
      </c>
      <c r="AR245" s="112">
        <v>10.160883320171735</v>
      </c>
      <c r="AS245" s="112">
        <v>15.883781359605175</v>
      </c>
      <c r="AT245" s="112">
        <v>14.060727680522106</v>
      </c>
      <c r="AU245" s="112">
        <v>11.548927184401279</v>
      </c>
      <c r="AV245" s="112">
        <v>10.256141930668987</v>
      </c>
      <c r="AW245" s="112">
        <v>11.75669550762203</v>
      </c>
      <c r="AX245" s="112">
        <v>12.950123866123185</v>
      </c>
      <c r="AY245" s="112">
        <v>10.777356861867482</v>
      </c>
      <c r="AZ245" s="112">
        <v>11.385001448815251</v>
      </c>
      <c r="BA245" s="112">
        <v>13.437536251553535</v>
      </c>
      <c r="BB245" s="112">
        <v>10.542709126543265</v>
      </c>
      <c r="BC245" s="112">
        <v>12.253557041614139</v>
      </c>
      <c r="BD245" s="112">
        <v>12.092045841049369</v>
      </c>
      <c r="BE245" s="112">
        <v>12.666738878493804</v>
      </c>
      <c r="BF245" s="112">
        <v>10.979690690401728</v>
      </c>
      <c r="BG245" s="112">
        <v>11.798894487894094</v>
      </c>
      <c r="BH245" s="112">
        <v>10.703087997637667</v>
      </c>
      <c r="BI245" s="112">
        <v>12.725387531813025</v>
      </c>
      <c r="BJ245" s="112">
        <v>10.935674073458619</v>
      </c>
      <c r="BK245" s="112">
        <v>11.132023153258968</v>
      </c>
      <c r="BL245" s="112">
        <v>12.424758600140811</v>
      </c>
      <c r="BM245" s="112">
        <v>10.972594750998374</v>
      </c>
      <c r="BN245" s="112">
        <v>12.029665944886307</v>
      </c>
      <c r="BO245" s="112">
        <v>12.076640812264039</v>
      </c>
      <c r="BP245" s="112">
        <v>10.001820013900089</v>
      </c>
      <c r="BQ245" s="112">
        <v>10.258625818926649</v>
      </c>
      <c r="BR245" s="112">
        <v>9.9700990331569788</v>
      </c>
      <c r="BS245" s="112">
        <v>11.277839518819201</v>
      </c>
      <c r="BT245" s="112">
        <v>12.408012411491622</v>
      </c>
      <c r="BU245" s="112">
        <v>10.502804969365293</v>
      </c>
      <c r="BV245" s="112">
        <v>14.994925632340653</v>
      </c>
      <c r="BW245" s="112">
        <v>13.107892609575698</v>
      </c>
      <c r="BX245" s="112">
        <v>11.113046919796593</v>
      </c>
      <c r="BY245" s="213">
        <v>12.599883987780299</v>
      </c>
      <c r="BZ245" s="112">
        <v>11.645145553558445</v>
      </c>
      <c r="CA245" s="112">
        <v>9.9910712998661992</v>
      </c>
      <c r="CB245" s="112">
        <v>9.7566535051074457</v>
      </c>
      <c r="CC245" s="112">
        <v>11.725789095624116</v>
      </c>
      <c r="CD245" s="112">
        <v>12.221871967953206</v>
      </c>
    </row>
    <row r="246" spans="1:87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HLOOKUP($E$3,$Q$3:$CF$269,P246,FALSE)</f>
        <v>108318.38129959977</v>
      </c>
      <c r="H246" s="8">
        <f t="shared" ref="H246:J246" si="118">EXP(H245)</f>
        <v>112099.28388299128</v>
      </c>
      <c r="I246" s="8">
        <f t="shared" si="118"/>
        <v>113370.51419053631</v>
      </c>
      <c r="J246" s="8">
        <f t="shared" si="118"/>
        <v>118038.67174138899</v>
      </c>
      <c r="K246" s="8">
        <f t="shared" ref="K246:N246" si="119">EXP(K245)</f>
        <v>119743.95816548384</v>
      </c>
      <c r="L246" s="8">
        <f t="shared" si="119"/>
        <v>121404.6043505417</v>
      </c>
      <c r="M246" s="8">
        <f t="shared" si="119"/>
        <v>123084.74257482788</v>
      </c>
      <c r="N246" s="8">
        <f t="shared" si="119"/>
        <v>124316.4330935006</v>
      </c>
      <c r="O246" s="101"/>
      <c r="P246" s="111">
        <v>244</v>
      </c>
      <c r="Q246" s="111">
        <v>0</v>
      </c>
      <c r="R246" s="163">
        <v>4397678.3038479248</v>
      </c>
      <c r="S246" s="163">
        <v>108318.38129959977</v>
      </c>
      <c r="T246" s="163">
        <v>11852.290423542869</v>
      </c>
      <c r="U246" s="163">
        <v>184361.42573990626</v>
      </c>
      <c r="V246" s="163">
        <v>174910.80177680132</v>
      </c>
      <c r="W246" s="163">
        <v>330251.44164287997</v>
      </c>
      <c r="X246" s="163">
        <v>164413.81745769602</v>
      </c>
      <c r="Y246" s="207">
        <v>35988.263902051258</v>
      </c>
      <c r="Z246" s="163">
        <v>6080.7109898349499</v>
      </c>
      <c r="AA246" s="163">
        <v>89560.953696063836</v>
      </c>
      <c r="AB246" s="163">
        <v>12089.152975539098</v>
      </c>
      <c r="AC246" s="163">
        <v>51165.972613801772</v>
      </c>
      <c r="AD246" s="163">
        <v>342519.58973704249</v>
      </c>
      <c r="AE246" s="163">
        <v>215653.17074167958</v>
      </c>
      <c r="AF246" s="163">
        <v>399934.3867910984</v>
      </c>
      <c r="AG246" s="163">
        <v>92284.06820889526</v>
      </c>
      <c r="AH246" s="163">
        <v>22155.371145611301</v>
      </c>
      <c r="AI246" s="163">
        <v>124396.25681208294</v>
      </c>
      <c r="AJ246" s="163">
        <v>95351.501659233065</v>
      </c>
      <c r="AK246" s="163">
        <v>19950.003509229657</v>
      </c>
      <c r="AL246" s="163">
        <v>224925.95773357464</v>
      </c>
      <c r="AM246" s="112">
        <v>58554.958921641271</v>
      </c>
      <c r="AN246" s="112">
        <v>274430.83860691736</v>
      </c>
      <c r="AO246" s="112">
        <v>158318.36181098889</v>
      </c>
      <c r="AP246" s="112">
        <v>14123.565628316999</v>
      </c>
      <c r="AQ246" s="112">
        <v>7916.3139808284695</v>
      </c>
      <c r="AR246" s="112">
        <v>25871.139469028007</v>
      </c>
      <c r="AS246" s="112">
        <v>7911131.3680053046</v>
      </c>
      <c r="AT246" s="112">
        <v>1277898.7437294731</v>
      </c>
      <c r="AU246" s="112">
        <v>103665.76289507074</v>
      </c>
      <c r="AV246" s="112">
        <v>28456.785881361844</v>
      </c>
      <c r="AW246" s="112">
        <v>127605.08594760289</v>
      </c>
      <c r="AX246" s="112">
        <v>420888.7669032265</v>
      </c>
      <c r="AY246" s="112">
        <v>47923.288818277972</v>
      </c>
      <c r="AZ246" s="112">
        <v>87992.023632744778</v>
      </c>
      <c r="BA246" s="112">
        <v>685248.10692308645</v>
      </c>
      <c r="BB246" s="112">
        <v>37900.103674558923</v>
      </c>
      <c r="BC246" s="112">
        <v>209725.96765233501</v>
      </c>
      <c r="BD246" s="112">
        <v>178446.80793833788</v>
      </c>
      <c r="BE246" s="112">
        <v>317025.93978735589</v>
      </c>
      <c r="BF246" s="112">
        <v>58670.404148620531</v>
      </c>
      <c r="BG246" s="112">
        <v>133105.12225386009</v>
      </c>
      <c r="BH246" s="112">
        <v>44493.037606727252</v>
      </c>
      <c r="BI246" s="112">
        <v>336175.13282981311</v>
      </c>
      <c r="BJ246" s="112">
        <v>56143.94248811587</v>
      </c>
      <c r="BK246" s="112">
        <v>68324.463135873171</v>
      </c>
      <c r="BL246" s="112">
        <v>248888.08090871244</v>
      </c>
      <c r="BM246" s="112">
        <v>58255.556124943549</v>
      </c>
      <c r="BN246" s="112">
        <v>167655.39724197375</v>
      </c>
      <c r="BO246" s="112">
        <v>175718.89545818346</v>
      </c>
      <c r="BP246" s="112">
        <v>22066.590771654894</v>
      </c>
      <c r="BQ246" s="112">
        <v>28527.557215319586</v>
      </c>
      <c r="BR246" s="112">
        <v>21377.602337049579</v>
      </c>
      <c r="BS246" s="112">
        <v>79050.290602688299</v>
      </c>
      <c r="BT246" s="112">
        <v>244754.85860467152</v>
      </c>
      <c r="BU246" s="112">
        <v>36417.509542922715</v>
      </c>
      <c r="BV246" s="112">
        <v>3252471.1926435344</v>
      </c>
      <c r="BW246" s="112">
        <v>492816.71525830647</v>
      </c>
      <c r="BX246" s="112">
        <v>67040.146458467731</v>
      </c>
      <c r="BY246" s="213">
        <v>296524.16287636047</v>
      </c>
      <c r="BZ246" s="112">
        <v>114135.94918253175</v>
      </c>
      <c r="CA246" s="112">
        <v>21830.673472922212</v>
      </c>
      <c r="CB246" s="112">
        <v>17268.745103200017</v>
      </c>
      <c r="CC246" s="112">
        <v>123721.59214128704</v>
      </c>
      <c r="CD246" s="112">
        <v>203184.95832455187</v>
      </c>
    </row>
    <row r="247" spans="1:87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HLOOKUP($E$3,$Q$3:$CF$269,P247,FALSE)</f>
        <v>114.93650454568989</v>
      </c>
      <c r="H247" s="21">
        <f t="shared" ref="H247:J247" si="120">H137</f>
        <v>117.84029975935469</v>
      </c>
      <c r="I247" s="21">
        <f t="shared" si="120"/>
        <v>120.81745744977336</v>
      </c>
      <c r="J247" s="21">
        <f t="shared" si="120"/>
        <v>123.86983107168336</v>
      </c>
      <c r="K247" s="21">
        <f t="shared" ref="K247:N247" si="121">K137</f>
        <v>126.99932090613744</v>
      </c>
      <c r="L247" s="21">
        <f t="shared" si="121"/>
        <v>130.20787524353966</v>
      </c>
      <c r="M247" s="21">
        <f t="shared" si="121"/>
        <v>133.49749159657006</v>
      </c>
      <c r="N247" s="21">
        <f t="shared" si="121"/>
        <v>136.87021794375315</v>
      </c>
      <c r="O247" s="173"/>
      <c r="P247" s="111">
        <v>245</v>
      </c>
      <c r="Q247" s="111">
        <v>0</v>
      </c>
      <c r="R247" s="163">
        <v>144.91918771568427</v>
      </c>
      <c r="S247" s="163">
        <v>114.93650454568989</v>
      </c>
      <c r="T247" s="163">
        <v>122.02164572814232</v>
      </c>
      <c r="U247" s="163">
        <v>132.11194364909412</v>
      </c>
      <c r="V247" s="163">
        <v>123.913509346631</v>
      </c>
      <c r="W247" s="163">
        <v>139.21729358520494</v>
      </c>
      <c r="X247" s="163">
        <v>122.20389238769019</v>
      </c>
      <c r="Y247" s="207">
        <v>130.14327960169641</v>
      </c>
      <c r="Z247" s="163">
        <v>123.62280177898599</v>
      </c>
      <c r="AA247" s="163">
        <v>117.8921714713937</v>
      </c>
      <c r="AB247" s="163">
        <v>143.80565315970563</v>
      </c>
      <c r="AC247" s="163">
        <v>148.33075337123731</v>
      </c>
      <c r="AD247" s="163">
        <v>135.23963297986805</v>
      </c>
      <c r="AE247" s="163">
        <v>126.22162414702781</v>
      </c>
      <c r="AF247" s="163">
        <v>148.33075337123731</v>
      </c>
      <c r="AG247" s="163">
        <v>126.98371470726295</v>
      </c>
      <c r="AH247" s="163">
        <v>123.62280177898599</v>
      </c>
      <c r="AI247" s="163">
        <v>148.33075337123731</v>
      </c>
      <c r="AJ247" s="163">
        <v>124.05142591788095</v>
      </c>
      <c r="AK247" s="163">
        <v>122.02164572814232</v>
      </c>
      <c r="AL247" s="163">
        <v>123.62280177898599</v>
      </c>
      <c r="AM247" s="112">
        <v>139.21729358520494</v>
      </c>
      <c r="AN247" s="112">
        <v>130.14327960169641</v>
      </c>
      <c r="AO247" s="112">
        <v>142.06824065044393</v>
      </c>
      <c r="AP247" s="112">
        <v>123.62280177898599</v>
      </c>
      <c r="AQ247" s="112">
        <v>112.70551904545835</v>
      </c>
      <c r="AR247" s="112">
        <v>112.70551904545835</v>
      </c>
      <c r="AS247" s="112">
        <v>137.15572078157606</v>
      </c>
      <c r="AT247" s="112">
        <v>143.80565315970563</v>
      </c>
      <c r="AU247" s="112">
        <v>135.96570096671709</v>
      </c>
      <c r="AV247" s="112">
        <v>129.75637082571313</v>
      </c>
      <c r="AW247" s="112">
        <v>117.8058730769677</v>
      </c>
      <c r="AX247" s="112">
        <v>135.23963297986805</v>
      </c>
      <c r="AY247" s="112">
        <v>124.49085598722164</v>
      </c>
      <c r="AZ247" s="112">
        <v>125.6117228988757</v>
      </c>
      <c r="BA247" s="112">
        <v>126.98371470726295</v>
      </c>
      <c r="BB247" s="112">
        <v>115.73783362834769</v>
      </c>
      <c r="BC247" s="112">
        <v>139.21729358520494</v>
      </c>
      <c r="BD247" s="112">
        <v>140.44244434120097</v>
      </c>
      <c r="BE247" s="112">
        <v>122.20389238769019</v>
      </c>
      <c r="BF247" s="112">
        <v>122.20389238769019</v>
      </c>
      <c r="BG247" s="112">
        <v>115.2577448310343</v>
      </c>
      <c r="BH247" s="112">
        <v>128.21080302628187</v>
      </c>
      <c r="BI247" s="112">
        <v>142.06824065044393</v>
      </c>
      <c r="BJ247" s="112">
        <v>140.44244434120097</v>
      </c>
      <c r="BK247" s="112">
        <v>135.96570096671709</v>
      </c>
      <c r="BL247" s="112">
        <v>144.91918771568427</v>
      </c>
      <c r="BM247" s="112">
        <v>106.06881743451888</v>
      </c>
      <c r="BN247" s="112">
        <v>117.00776376740274</v>
      </c>
      <c r="BO247" s="112">
        <v>114.93650454568989</v>
      </c>
      <c r="BP247" s="112">
        <v>106.06881743451888</v>
      </c>
      <c r="BQ247" s="112">
        <v>122.6433084448945</v>
      </c>
      <c r="BR247" s="112">
        <v>122.02164572814232</v>
      </c>
      <c r="BS247" s="112">
        <v>126.98371470726295</v>
      </c>
      <c r="BT247" s="112">
        <v>122.02164572814232</v>
      </c>
      <c r="BU247" s="112">
        <v>130.78560058859202</v>
      </c>
      <c r="BV247" s="112">
        <v>144.91918771568427</v>
      </c>
      <c r="BW247" s="112">
        <v>145.60961950288024</v>
      </c>
      <c r="BX247" s="112">
        <v>135.96570096671709</v>
      </c>
      <c r="BY247" s="213">
        <v>135.23963297986805</v>
      </c>
      <c r="BZ247" s="112">
        <v>122.20389238769019</v>
      </c>
      <c r="CA247" s="112">
        <v>123.45347139374337</v>
      </c>
      <c r="CB247" s="112">
        <v>135.23963297986805</v>
      </c>
      <c r="CC247" s="112">
        <v>111.66730980761885</v>
      </c>
      <c r="CD247" s="112">
        <v>145.60961950288024</v>
      </c>
    </row>
    <row r="248" spans="1:87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HLOOKUP($E$3,$Q$3:$CF$269,P248,FALSE)</f>
        <v>12449736.12462322</v>
      </c>
      <c r="H248" s="8">
        <f t="shared" ref="H248:J248" si="122">H246*H247</f>
        <v>13209813.215580691</v>
      </c>
      <c r="I248" s="8">
        <f t="shared" si="122"/>
        <v>13697137.274274047</v>
      </c>
      <c r="J248" s="8">
        <f t="shared" si="122"/>
        <v>14621430.328531738</v>
      </c>
      <c r="K248" s="8">
        <f t="shared" ref="K248:N248" si="123">K246*K247</f>
        <v>15207401.369629379</v>
      </c>
      <c r="L248" s="8">
        <f t="shared" si="123"/>
        <v>15807835.577266626</v>
      </c>
      <c r="M248" s="8">
        <f t="shared" si="123"/>
        <v>16431504.387549073</v>
      </c>
      <c r="N248" s="8">
        <f t="shared" si="123"/>
        <v>17015217.291497432</v>
      </c>
      <c r="O248" s="101"/>
      <c r="P248" s="111">
        <v>246</v>
      </c>
      <c r="Q248" s="111">
        <v>0</v>
      </c>
      <c r="R248" s="163">
        <v>637307967.62852943</v>
      </c>
      <c r="S248" s="163">
        <v>12449736.12462322</v>
      </c>
      <c r="T248" s="163">
        <v>1446235.9831286017</v>
      </c>
      <c r="U248" s="163">
        <v>24356346.288417146</v>
      </c>
      <c r="V248" s="163">
        <v>21673811.270796392</v>
      </c>
      <c r="W248" s="163">
        <v>45976711.908133999</v>
      </c>
      <c r="X248" s="163">
        <v>20092008.455649622</v>
      </c>
      <c r="Y248" s="207">
        <v>4683630.691384295</v>
      </c>
      <c r="Z248" s="163">
        <v>751714.52937166765</v>
      </c>
      <c r="AA248" s="163">
        <v>10558535.310277909</v>
      </c>
      <c r="AB248" s="163">
        <v>1738488.5397949989</v>
      </c>
      <c r="AC248" s="163">
        <v>7589487.264777313</v>
      </c>
      <c r="AD248" s="163">
        <v>46322223.604452603</v>
      </c>
      <c r="AE248" s="163">
        <v>27220093.463471096</v>
      </c>
      <c r="AF248" s="163">
        <v>59322568.891787447</v>
      </c>
      <c r="AG248" s="163">
        <v>11718573.78946395</v>
      </c>
      <c r="AH248" s="163">
        <v>2738909.0554737714</v>
      </c>
      <c r="AI248" s="163">
        <v>18451790.489498172</v>
      </c>
      <c r="AJ248" s="163">
        <v>11828489.744239053</v>
      </c>
      <c r="AK248" s="163">
        <v>2434332.2604784174</v>
      </c>
      <c r="AL248" s="163">
        <v>27805977.087846279</v>
      </c>
      <c r="AM248" s="112">
        <v>8151862.9070637487</v>
      </c>
      <c r="AN248" s="112">
        <v>35715329.360148065</v>
      </c>
      <c r="AO248" s="112">
        <v>22492011.125147622</v>
      </c>
      <c r="AP248" s="112">
        <v>1745994.7540819321</v>
      </c>
      <c r="AQ248" s="112">
        <v>892212.27613609121</v>
      </c>
      <c r="AR248" s="112">
        <v>2915820.2021542452</v>
      </c>
      <c r="AS248" s="112">
        <v>1085056924.9765034</v>
      </c>
      <c r="AT248" s="112">
        <v>183769063.51398414</v>
      </c>
      <c r="AU248" s="112">
        <v>14094988.118277784</v>
      </c>
      <c r="AV248" s="112">
        <v>3692449.2613299056</v>
      </c>
      <c r="AW248" s="112">
        <v>15032628.559118859</v>
      </c>
      <c r="AX248" s="112">
        <v>56920842.361341588</v>
      </c>
      <c r="AY248" s="112">
        <v>5966011.2467102716</v>
      </c>
      <c r="AZ248" s="112">
        <v>11052829.689867659</v>
      </c>
      <c r="BA248" s="112">
        <v>87015350.113213226</v>
      </c>
      <c r="BB248" s="112">
        <v>4386475.8935832297</v>
      </c>
      <c r="BC248" s="112">
        <v>29197481.611096319</v>
      </c>
      <c r="BD248" s="112">
        <v>25061505.891744997</v>
      </c>
      <c r="BE248" s="112">
        <v>38741803.829880387</v>
      </c>
      <c r="BF248" s="112">
        <v>7169751.754920315</v>
      </c>
      <c r="BG248" s="112">
        <v>15341396.216439031</v>
      </c>
      <c r="BH248" s="112">
        <v>5704488.0806370592</v>
      </c>
      <c r="BI248" s="112">
        <v>47759809.671560839</v>
      </c>
      <c r="BJ248" s="112">
        <v>7884992.5179828014</v>
      </c>
      <c r="BK248" s="112">
        <v>9289783.5234436169</v>
      </c>
      <c r="BL248" s="112">
        <v>36068658.517406113</v>
      </c>
      <c r="BM248" s="112">
        <v>6179097.9471630054</v>
      </c>
      <c r="BN248" s="112">
        <v>19616983.114818931</v>
      </c>
      <c r="BO248" s="112">
        <v>20196515.626593109</v>
      </c>
      <c r="BP248" s="112">
        <v>2340577.1879609018</v>
      </c>
      <c r="BQ248" s="112">
        <v>3498713.9987378158</v>
      </c>
      <c r="BR248" s="112">
        <v>2608530.218888571</v>
      </c>
      <c r="BS248" s="112">
        <v>10038099.549418001</v>
      </c>
      <c r="BT248" s="112">
        <v>29865390.646900795</v>
      </c>
      <c r="BU248" s="112">
        <v>4762885.8575119283</v>
      </c>
      <c r="BV248" s="112">
        <v>471345483.30656385</v>
      </c>
      <c r="BW248" s="112">
        <v>71758854.393421277</v>
      </c>
      <c r="BX248" s="112">
        <v>9115160.5061369408</v>
      </c>
      <c r="BY248" s="213">
        <v>40101818.957061604</v>
      </c>
      <c r="BZ248" s="112">
        <v>13947857.251468986</v>
      </c>
      <c r="CA248" s="112">
        <v>2695072.4230955546</v>
      </c>
      <c r="CB248" s="112">
        <v>2335418.749779664</v>
      </c>
      <c r="CC248" s="112">
        <v>13815657.359532962</v>
      </c>
      <c r="CD248" s="112">
        <v>29585684.470346577</v>
      </c>
    </row>
    <row r="249" spans="1:87" x14ac:dyDescent="0.2">
      <c r="A249" s="3"/>
      <c r="B249" s="10">
        <v>235</v>
      </c>
      <c r="C249" s="3"/>
      <c r="D249" s="3"/>
      <c r="N249" s="90"/>
      <c r="P249" s="111">
        <v>247</v>
      </c>
      <c r="Q249" s="111">
        <v>0</v>
      </c>
      <c r="R249" s="163">
        <v>0</v>
      </c>
      <c r="S249" s="163">
        <v>0</v>
      </c>
      <c r="T249" s="163">
        <v>0</v>
      </c>
      <c r="U249" s="163">
        <v>0</v>
      </c>
      <c r="V249" s="163">
        <v>0</v>
      </c>
      <c r="W249" s="163">
        <v>0</v>
      </c>
      <c r="X249" s="163">
        <v>0</v>
      </c>
      <c r="Y249" s="207">
        <v>0</v>
      </c>
      <c r="Z249" s="163">
        <v>0</v>
      </c>
      <c r="AA249" s="163">
        <v>0</v>
      </c>
      <c r="AB249" s="163">
        <v>0</v>
      </c>
      <c r="AC249" s="163">
        <v>0</v>
      </c>
      <c r="AD249" s="163">
        <v>0</v>
      </c>
      <c r="AE249" s="163">
        <v>0</v>
      </c>
      <c r="AF249" s="163">
        <v>0</v>
      </c>
      <c r="AG249" s="163">
        <v>0</v>
      </c>
      <c r="AH249" s="163">
        <v>0</v>
      </c>
      <c r="AI249" s="163">
        <v>0</v>
      </c>
      <c r="AJ249" s="163">
        <v>0</v>
      </c>
      <c r="AK249" s="163">
        <v>0</v>
      </c>
      <c r="AL249" s="163">
        <v>0</v>
      </c>
      <c r="AM249" s="112">
        <v>0</v>
      </c>
      <c r="AN249" s="112">
        <v>0</v>
      </c>
      <c r="AO249" s="112">
        <v>0</v>
      </c>
      <c r="AP249" s="112">
        <v>0</v>
      </c>
      <c r="AQ249" s="112">
        <v>0</v>
      </c>
      <c r="AR249" s="112">
        <v>0</v>
      </c>
      <c r="AS249" s="112">
        <v>0</v>
      </c>
      <c r="AT249" s="112">
        <v>0</v>
      </c>
      <c r="AU249" s="112">
        <v>0</v>
      </c>
      <c r="AV249" s="112">
        <v>0</v>
      </c>
      <c r="AW249" s="112">
        <v>0</v>
      </c>
      <c r="AX249" s="112">
        <v>0</v>
      </c>
      <c r="AY249" s="112">
        <v>0</v>
      </c>
      <c r="AZ249" s="112">
        <v>0</v>
      </c>
      <c r="BA249" s="112">
        <v>0</v>
      </c>
      <c r="BB249" s="112">
        <v>0</v>
      </c>
      <c r="BC249" s="112">
        <v>0</v>
      </c>
      <c r="BD249" s="112">
        <v>0</v>
      </c>
      <c r="BE249" s="112">
        <v>0</v>
      </c>
      <c r="BF249" s="112">
        <v>0</v>
      </c>
      <c r="BG249" s="112">
        <v>0</v>
      </c>
      <c r="BH249" s="112">
        <v>0</v>
      </c>
      <c r="BI249" s="112">
        <v>0</v>
      </c>
      <c r="BJ249" s="112">
        <v>0</v>
      </c>
      <c r="BK249" s="112">
        <v>0</v>
      </c>
      <c r="BL249" s="112">
        <v>0</v>
      </c>
      <c r="BM249" s="112">
        <v>0</v>
      </c>
      <c r="BN249" s="112">
        <v>0</v>
      </c>
      <c r="BO249" s="112">
        <v>0</v>
      </c>
      <c r="BP249" s="112">
        <v>0</v>
      </c>
      <c r="BQ249" s="112">
        <v>0</v>
      </c>
      <c r="BR249" s="112">
        <v>0</v>
      </c>
      <c r="BS249" s="112">
        <v>0</v>
      </c>
      <c r="BT249" s="112">
        <v>0</v>
      </c>
      <c r="BU249" s="112">
        <v>0</v>
      </c>
      <c r="BV249" s="112">
        <v>0</v>
      </c>
      <c r="BW249" s="112">
        <v>0</v>
      </c>
      <c r="BX249" s="112">
        <v>0</v>
      </c>
      <c r="BY249" s="213"/>
      <c r="BZ249" s="112">
        <v>0</v>
      </c>
      <c r="CA249" s="112">
        <v>0</v>
      </c>
      <c r="CB249" s="112">
        <v>0</v>
      </c>
      <c r="CC249" s="112">
        <v>0</v>
      </c>
      <c r="CD249" s="112">
        <v>0</v>
      </c>
    </row>
    <row r="250" spans="1:87" x14ac:dyDescent="0.2">
      <c r="A250" s="3"/>
      <c r="B250" s="10">
        <v>236</v>
      </c>
      <c r="C250" s="3"/>
      <c r="D250" s="3"/>
      <c r="E250" s="37"/>
      <c r="N250" s="90"/>
      <c r="P250" s="111">
        <v>248</v>
      </c>
      <c r="Q250" s="111">
        <v>0</v>
      </c>
      <c r="R250" s="163">
        <v>0</v>
      </c>
      <c r="S250" s="163">
        <v>0</v>
      </c>
      <c r="T250" s="163">
        <v>0</v>
      </c>
      <c r="U250" s="163">
        <v>0</v>
      </c>
      <c r="V250" s="163">
        <v>0</v>
      </c>
      <c r="W250" s="163">
        <v>0</v>
      </c>
      <c r="X250" s="163">
        <v>0</v>
      </c>
      <c r="Y250" s="207">
        <v>0</v>
      </c>
      <c r="Z250" s="163">
        <v>0</v>
      </c>
      <c r="AA250" s="163">
        <v>0</v>
      </c>
      <c r="AB250" s="163">
        <v>0</v>
      </c>
      <c r="AC250" s="163">
        <v>0</v>
      </c>
      <c r="AD250" s="163">
        <v>0</v>
      </c>
      <c r="AE250" s="163">
        <v>0</v>
      </c>
      <c r="AF250" s="163">
        <v>0</v>
      </c>
      <c r="AG250" s="163">
        <v>0</v>
      </c>
      <c r="AH250" s="163">
        <v>0</v>
      </c>
      <c r="AI250" s="163">
        <v>0</v>
      </c>
      <c r="AJ250" s="163">
        <v>0</v>
      </c>
      <c r="AK250" s="163">
        <v>0</v>
      </c>
      <c r="AL250" s="163">
        <v>0</v>
      </c>
      <c r="AM250" s="112">
        <v>0</v>
      </c>
      <c r="AN250" s="112">
        <v>0</v>
      </c>
      <c r="AO250" s="112">
        <v>0</v>
      </c>
      <c r="AP250" s="112">
        <v>0</v>
      </c>
      <c r="AQ250" s="112">
        <v>0</v>
      </c>
      <c r="AR250" s="112">
        <v>0</v>
      </c>
      <c r="AS250" s="112">
        <v>0</v>
      </c>
      <c r="AT250" s="112">
        <v>0</v>
      </c>
      <c r="AU250" s="112">
        <v>0</v>
      </c>
      <c r="AV250" s="112">
        <v>0</v>
      </c>
      <c r="AW250" s="112">
        <v>0</v>
      </c>
      <c r="AX250" s="112">
        <v>0</v>
      </c>
      <c r="AY250" s="112">
        <v>0</v>
      </c>
      <c r="AZ250" s="112">
        <v>0</v>
      </c>
      <c r="BA250" s="112">
        <v>0</v>
      </c>
      <c r="BB250" s="112">
        <v>0</v>
      </c>
      <c r="BC250" s="112">
        <v>0</v>
      </c>
      <c r="BD250" s="112">
        <v>0</v>
      </c>
      <c r="BE250" s="112">
        <v>0</v>
      </c>
      <c r="BF250" s="112">
        <v>0</v>
      </c>
      <c r="BG250" s="112">
        <v>0</v>
      </c>
      <c r="BH250" s="112">
        <v>0</v>
      </c>
      <c r="BI250" s="112">
        <v>0</v>
      </c>
      <c r="BJ250" s="112">
        <v>0</v>
      </c>
      <c r="BK250" s="112">
        <v>0</v>
      </c>
      <c r="BL250" s="112">
        <v>0</v>
      </c>
      <c r="BM250" s="112">
        <v>0</v>
      </c>
      <c r="BN250" s="112">
        <v>0</v>
      </c>
      <c r="BO250" s="112">
        <v>0</v>
      </c>
      <c r="BP250" s="112">
        <v>0</v>
      </c>
      <c r="BQ250" s="112">
        <v>0</v>
      </c>
      <c r="BR250" s="112">
        <v>0</v>
      </c>
      <c r="BS250" s="112">
        <v>0</v>
      </c>
      <c r="BT250" s="112">
        <v>0</v>
      </c>
      <c r="BU250" s="112">
        <v>0</v>
      </c>
      <c r="BV250" s="112">
        <v>0</v>
      </c>
      <c r="BW250" s="112">
        <v>0</v>
      </c>
      <c r="BX250" s="112">
        <v>0</v>
      </c>
      <c r="BY250" s="213"/>
      <c r="BZ250" s="112">
        <v>0</v>
      </c>
      <c r="CA250" s="112">
        <v>0</v>
      </c>
      <c r="CB250" s="112">
        <v>0</v>
      </c>
      <c r="CC250" s="112">
        <v>0</v>
      </c>
      <c r="CD250" s="112">
        <v>0</v>
      </c>
    </row>
    <row r="251" spans="1:87" x14ac:dyDescent="0.2">
      <c r="A251" s="3"/>
      <c r="B251" s="3"/>
      <c r="C251" s="3"/>
      <c r="D251" s="3"/>
      <c r="E251" s="37"/>
      <c r="N251" s="90"/>
      <c r="P251" s="111">
        <v>249</v>
      </c>
      <c r="Q251" s="111">
        <v>0</v>
      </c>
      <c r="R251" s="163">
        <v>0</v>
      </c>
      <c r="S251" s="163">
        <v>0</v>
      </c>
      <c r="T251" s="163">
        <v>0</v>
      </c>
      <c r="U251" s="163">
        <v>0</v>
      </c>
      <c r="V251" s="163">
        <v>0</v>
      </c>
      <c r="W251" s="163">
        <v>0</v>
      </c>
      <c r="X251" s="163">
        <v>0</v>
      </c>
      <c r="Y251" s="207">
        <v>0</v>
      </c>
      <c r="Z251" s="163">
        <v>0</v>
      </c>
      <c r="AA251" s="163">
        <v>0</v>
      </c>
      <c r="AB251" s="163">
        <v>0</v>
      </c>
      <c r="AC251" s="163">
        <v>0</v>
      </c>
      <c r="AD251" s="163">
        <v>0</v>
      </c>
      <c r="AE251" s="163">
        <v>0</v>
      </c>
      <c r="AF251" s="163">
        <v>0</v>
      </c>
      <c r="AG251" s="163">
        <v>0</v>
      </c>
      <c r="AH251" s="163">
        <v>0</v>
      </c>
      <c r="AI251" s="163">
        <v>0</v>
      </c>
      <c r="AJ251" s="163">
        <v>0</v>
      </c>
      <c r="AK251" s="163">
        <v>0</v>
      </c>
      <c r="AL251" s="163">
        <v>0</v>
      </c>
      <c r="AM251" s="112">
        <v>0</v>
      </c>
      <c r="AN251" s="112">
        <v>0</v>
      </c>
      <c r="AO251" s="112">
        <v>0</v>
      </c>
      <c r="AP251" s="112">
        <v>0</v>
      </c>
      <c r="AQ251" s="112">
        <v>0</v>
      </c>
      <c r="AR251" s="112">
        <v>0</v>
      </c>
      <c r="AS251" s="112">
        <v>0</v>
      </c>
      <c r="AT251" s="112">
        <v>0</v>
      </c>
      <c r="AU251" s="112">
        <v>0</v>
      </c>
      <c r="AV251" s="112">
        <v>0</v>
      </c>
      <c r="AW251" s="112">
        <v>0</v>
      </c>
      <c r="AX251" s="112">
        <v>0</v>
      </c>
      <c r="AY251" s="112">
        <v>0</v>
      </c>
      <c r="AZ251" s="112">
        <v>0</v>
      </c>
      <c r="BA251" s="112">
        <v>0</v>
      </c>
      <c r="BB251" s="112">
        <v>0</v>
      </c>
      <c r="BC251" s="112">
        <v>0</v>
      </c>
      <c r="BD251" s="112">
        <v>0</v>
      </c>
      <c r="BE251" s="112">
        <v>0</v>
      </c>
      <c r="BF251" s="112">
        <v>0</v>
      </c>
      <c r="BG251" s="112">
        <v>0</v>
      </c>
      <c r="BH251" s="112">
        <v>0</v>
      </c>
      <c r="BI251" s="112">
        <v>0</v>
      </c>
      <c r="BJ251" s="112">
        <v>0</v>
      </c>
      <c r="BK251" s="112">
        <v>0</v>
      </c>
      <c r="BL251" s="112">
        <v>0</v>
      </c>
      <c r="BM251" s="112">
        <v>0</v>
      </c>
      <c r="BN251" s="112">
        <v>0</v>
      </c>
      <c r="BO251" s="112">
        <v>0</v>
      </c>
      <c r="BP251" s="112">
        <v>0</v>
      </c>
      <c r="BQ251" s="112">
        <v>0</v>
      </c>
      <c r="BR251" s="112">
        <v>0</v>
      </c>
      <c r="BS251" s="112">
        <v>0</v>
      </c>
      <c r="BT251" s="112">
        <v>0</v>
      </c>
      <c r="BU251" s="112">
        <v>0</v>
      </c>
      <c r="BV251" s="112">
        <v>0</v>
      </c>
      <c r="BW251" s="112">
        <v>0</v>
      </c>
      <c r="BX251" s="112">
        <v>0</v>
      </c>
      <c r="BY251" s="213"/>
      <c r="BZ251" s="112">
        <v>0</v>
      </c>
      <c r="CA251" s="112">
        <v>0</v>
      </c>
      <c r="CB251" s="112">
        <v>0</v>
      </c>
      <c r="CC251" s="112">
        <v>0</v>
      </c>
      <c r="CD251" s="112">
        <v>0</v>
      </c>
    </row>
    <row r="252" spans="1:87" x14ac:dyDescent="0.2">
      <c r="A252" s="3"/>
      <c r="B252" s="3"/>
      <c r="C252" s="3"/>
      <c r="D252" s="3"/>
      <c r="E252" s="37"/>
      <c r="P252" s="111">
        <v>250</v>
      </c>
      <c r="Q252" s="111">
        <v>0</v>
      </c>
      <c r="R252" s="163">
        <v>0</v>
      </c>
      <c r="S252" s="163">
        <v>0</v>
      </c>
      <c r="T252" s="163">
        <v>0</v>
      </c>
      <c r="U252" s="163">
        <v>0</v>
      </c>
      <c r="V252" s="163">
        <v>0</v>
      </c>
      <c r="W252" s="163">
        <v>0</v>
      </c>
      <c r="X252" s="163">
        <v>0</v>
      </c>
      <c r="Y252" s="207">
        <v>0</v>
      </c>
      <c r="Z252" s="163">
        <v>0</v>
      </c>
      <c r="AA252" s="163">
        <v>0</v>
      </c>
      <c r="AB252" s="163">
        <v>0</v>
      </c>
      <c r="AC252" s="163">
        <v>0</v>
      </c>
      <c r="AD252" s="163">
        <v>0</v>
      </c>
      <c r="AE252" s="163">
        <v>0</v>
      </c>
      <c r="AF252" s="163">
        <v>0</v>
      </c>
      <c r="AG252" s="163">
        <v>0</v>
      </c>
      <c r="AH252" s="163">
        <v>0</v>
      </c>
      <c r="AI252" s="163">
        <v>0</v>
      </c>
      <c r="AJ252" s="163">
        <v>0</v>
      </c>
      <c r="AK252" s="163">
        <v>0</v>
      </c>
      <c r="AL252" s="163">
        <v>0</v>
      </c>
      <c r="AM252" s="112">
        <v>0</v>
      </c>
      <c r="AN252" s="112">
        <v>0</v>
      </c>
      <c r="AO252" s="112">
        <v>0</v>
      </c>
      <c r="AP252" s="112">
        <v>0</v>
      </c>
      <c r="AQ252" s="112">
        <v>0</v>
      </c>
      <c r="AR252" s="112">
        <v>0</v>
      </c>
      <c r="AS252" s="112">
        <v>0</v>
      </c>
      <c r="AT252" s="112">
        <v>0</v>
      </c>
      <c r="AU252" s="112">
        <v>0</v>
      </c>
      <c r="AV252" s="112">
        <v>0</v>
      </c>
      <c r="AW252" s="112">
        <v>0</v>
      </c>
      <c r="AX252" s="112">
        <v>0</v>
      </c>
      <c r="AY252" s="112">
        <v>0</v>
      </c>
      <c r="AZ252" s="112">
        <v>0</v>
      </c>
      <c r="BA252" s="112">
        <v>0</v>
      </c>
      <c r="BB252" s="112">
        <v>0</v>
      </c>
      <c r="BC252" s="112">
        <v>0</v>
      </c>
      <c r="BD252" s="112">
        <v>0</v>
      </c>
      <c r="BE252" s="112">
        <v>0</v>
      </c>
      <c r="BF252" s="112">
        <v>0</v>
      </c>
      <c r="BG252" s="112">
        <v>0</v>
      </c>
      <c r="BH252" s="112">
        <v>0</v>
      </c>
      <c r="BI252" s="112">
        <v>0</v>
      </c>
      <c r="BJ252" s="112">
        <v>0</v>
      </c>
      <c r="BK252" s="112">
        <v>0</v>
      </c>
      <c r="BL252" s="112">
        <v>0</v>
      </c>
      <c r="BM252" s="112">
        <v>0</v>
      </c>
      <c r="BN252" s="112">
        <v>0</v>
      </c>
      <c r="BO252" s="112">
        <v>0</v>
      </c>
      <c r="BP252" s="112">
        <v>0</v>
      </c>
      <c r="BQ252" s="112">
        <v>0</v>
      </c>
      <c r="BR252" s="112">
        <v>0</v>
      </c>
      <c r="BS252" s="112">
        <v>0</v>
      </c>
      <c r="BT252" s="112">
        <v>0</v>
      </c>
      <c r="BU252" s="112">
        <v>0</v>
      </c>
      <c r="BV252" s="112">
        <v>0</v>
      </c>
      <c r="BW252" s="112">
        <v>0</v>
      </c>
      <c r="BX252" s="112">
        <v>0</v>
      </c>
      <c r="BY252" s="213"/>
      <c r="BZ252" s="112">
        <v>0</v>
      </c>
      <c r="CA252" s="112">
        <v>0</v>
      </c>
      <c r="CB252" s="112">
        <v>0</v>
      </c>
      <c r="CC252" s="112">
        <v>0</v>
      </c>
      <c r="CD252" s="112">
        <v>0</v>
      </c>
    </row>
    <row r="253" spans="1:87" s="3" customFormat="1" ht="13.5" thickBot="1" x14ac:dyDescent="0.25">
      <c r="A253" s="224" t="s">
        <v>151</v>
      </c>
      <c r="B253" s="224"/>
      <c r="C253" s="224"/>
      <c r="D253" s="224"/>
      <c r="E253" s="224"/>
      <c r="F253" s="224"/>
      <c r="G253" s="224"/>
      <c r="H253" s="224"/>
      <c r="I253" s="224"/>
      <c r="J253" s="224"/>
      <c r="K253" s="224"/>
      <c r="L253" s="224"/>
      <c r="M253" s="38"/>
      <c r="N253" s="8"/>
      <c r="O253" s="101"/>
      <c r="P253" s="111">
        <v>251</v>
      </c>
      <c r="Q253" s="111">
        <v>0</v>
      </c>
      <c r="R253" s="163">
        <v>0</v>
      </c>
      <c r="S253" s="163">
        <v>0</v>
      </c>
      <c r="T253" s="163">
        <v>0</v>
      </c>
      <c r="U253" s="163">
        <v>0</v>
      </c>
      <c r="V253" s="163">
        <v>0</v>
      </c>
      <c r="W253" s="163">
        <v>0</v>
      </c>
      <c r="X253" s="163">
        <v>0</v>
      </c>
      <c r="Y253" s="207">
        <v>0</v>
      </c>
      <c r="Z253" s="163">
        <v>0</v>
      </c>
      <c r="AA253" s="163">
        <v>0</v>
      </c>
      <c r="AB253" s="163">
        <v>0</v>
      </c>
      <c r="AC253" s="163">
        <v>0</v>
      </c>
      <c r="AD253" s="163">
        <v>0</v>
      </c>
      <c r="AE253" s="163">
        <v>0</v>
      </c>
      <c r="AF253" s="163">
        <v>0</v>
      </c>
      <c r="AG253" s="163">
        <v>0</v>
      </c>
      <c r="AH253" s="163">
        <v>0</v>
      </c>
      <c r="AI253" s="163">
        <v>0</v>
      </c>
      <c r="AJ253" s="163">
        <v>0</v>
      </c>
      <c r="AK253" s="163">
        <v>0</v>
      </c>
      <c r="AL253" s="163">
        <v>0</v>
      </c>
      <c r="AM253" s="112">
        <v>0</v>
      </c>
      <c r="AN253" s="112">
        <v>0</v>
      </c>
      <c r="AO253" s="112">
        <v>0</v>
      </c>
      <c r="AP253" s="112">
        <v>0</v>
      </c>
      <c r="AQ253" s="112">
        <v>0</v>
      </c>
      <c r="AR253" s="112">
        <v>0</v>
      </c>
      <c r="AS253" s="112">
        <v>0</v>
      </c>
      <c r="AT253" s="112">
        <v>0</v>
      </c>
      <c r="AU253" s="112">
        <v>0</v>
      </c>
      <c r="AV253" s="112">
        <v>0</v>
      </c>
      <c r="AW253" s="112">
        <v>0</v>
      </c>
      <c r="AX253" s="112">
        <v>0</v>
      </c>
      <c r="AY253" s="112">
        <v>0</v>
      </c>
      <c r="AZ253" s="112">
        <v>0</v>
      </c>
      <c r="BA253" s="112">
        <v>0</v>
      </c>
      <c r="BB253" s="112">
        <v>0</v>
      </c>
      <c r="BC253" s="112">
        <v>0</v>
      </c>
      <c r="BD253" s="112">
        <v>0</v>
      </c>
      <c r="BE253" s="112">
        <v>0</v>
      </c>
      <c r="BF253" s="112">
        <v>0</v>
      </c>
      <c r="BG253" s="112">
        <v>0</v>
      </c>
      <c r="BH253" s="112">
        <v>0</v>
      </c>
      <c r="BI253" s="112">
        <v>0</v>
      </c>
      <c r="BJ253" s="112">
        <v>0</v>
      </c>
      <c r="BK253" s="112">
        <v>0</v>
      </c>
      <c r="BL253" s="112">
        <v>0</v>
      </c>
      <c r="BM253" s="112">
        <v>0</v>
      </c>
      <c r="BN253" s="112">
        <v>0</v>
      </c>
      <c r="BO253" s="112">
        <v>0</v>
      </c>
      <c r="BP253" s="112">
        <v>0</v>
      </c>
      <c r="BQ253" s="112">
        <v>0</v>
      </c>
      <c r="BR253" s="112">
        <v>0</v>
      </c>
      <c r="BS253" s="112">
        <v>0</v>
      </c>
      <c r="BT253" s="112">
        <v>0</v>
      </c>
      <c r="BU253" s="112">
        <v>0</v>
      </c>
      <c r="BV253" s="112">
        <v>0</v>
      </c>
      <c r="BW253" s="112">
        <v>0</v>
      </c>
      <c r="BX253" s="112">
        <v>0</v>
      </c>
      <c r="BY253" s="213"/>
      <c r="BZ253" s="112">
        <v>0</v>
      </c>
      <c r="CA253" s="112">
        <v>0</v>
      </c>
      <c r="CB253" s="112">
        <v>0</v>
      </c>
      <c r="CC253" s="112">
        <v>0</v>
      </c>
      <c r="CD253" s="112">
        <v>0</v>
      </c>
      <c r="CE253" s="97"/>
      <c r="CF253" s="97"/>
      <c r="CG253" s="8"/>
      <c r="CH253" s="8"/>
      <c r="CI253" s="8"/>
    </row>
    <row r="254" spans="1:87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8"/>
      <c r="O254" s="101"/>
      <c r="P254" s="111">
        <v>252</v>
      </c>
      <c r="Q254" s="111">
        <v>0</v>
      </c>
      <c r="R254" s="163">
        <v>0</v>
      </c>
      <c r="S254" s="163">
        <v>0</v>
      </c>
      <c r="T254" s="163">
        <v>0</v>
      </c>
      <c r="U254" s="163">
        <v>0</v>
      </c>
      <c r="V254" s="163">
        <v>0</v>
      </c>
      <c r="W254" s="163">
        <v>0</v>
      </c>
      <c r="X254" s="163">
        <v>0</v>
      </c>
      <c r="Y254" s="207">
        <v>0</v>
      </c>
      <c r="Z254" s="163">
        <v>0</v>
      </c>
      <c r="AA254" s="163">
        <v>0</v>
      </c>
      <c r="AB254" s="163">
        <v>0</v>
      </c>
      <c r="AC254" s="163">
        <v>0</v>
      </c>
      <c r="AD254" s="163">
        <v>0</v>
      </c>
      <c r="AE254" s="163">
        <v>0</v>
      </c>
      <c r="AF254" s="163">
        <v>0</v>
      </c>
      <c r="AG254" s="163">
        <v>0</v>
      </c>
      <c r="AH254" s="163">
        <v>0</v>
      </c>
      <c r="AI254" s="163">
        <v>0</v>
      </c>
      <c r="AJ254" s="163">
        <v>0</v>
      </c>
      <c r="AK254" s="163">
        <v>0</v>
      </c>
      <c r="AL254" s="163">
        <v>0</v>
      </c>
      <c r="AM254" s="112">
        <v>0</v>
      </c>
      <c r="AN254" s="112">
        <v>0</v>
      </c>
      <c r="AO254" s="112">
        <v>0</v>
      </c>
      <c r="AP254" s="112">
        <v>0</v>
      </c>
      <c r="AQ254" s="112">
        <v>0</v>
      </c>
      <c r="AR254" s="112">
        <v>0</v>
      </c>
      <c r="AS254" s="112">
        <v>0</v>
      </c>
      <c r="AT254" s="112">
        <v>0</v>
      </c>
      <c r="AU254" s="112">
        <v>0</v>
      </c>
      <c r="AV254" s="112">
        <v>0</v>
      </c>
      <c r="AW254" s="112">
        <v>0</v>
      </c>
      <c r="AX254" s="112">
        <v>0</v>
      </c>
      <c r="AY254" s="112">
        <v>0</v>
      </c>
      <c r="AZ254" s="112">
        <v>0</v>
      </c>
      <c r="BA254" s="112">
        <v>0</v>
      </c>
      <c r="BB254" s="112">
        <v>0</v>
      </c>
      <c r="BC254" s="112">
        <v>0</v>
      </c>
      <c r="BD254" s="112">
        <v>0</v>
      </c>
      <c r="BE254" s="112">
        <v>0</v>
      </c>
      <c r="BF254" s="112">
        <v>0</v>
      </c>
      <c r="BG254" s="112">
        <v>0</v>
      </c>
      <c r="BH254" s="112">
        <v>0</v>
      </c>
      <c r="BI254" s="112">
        <v>0</v>
      </c>
      <c r="BJ254" s="112">
        <v>0</v>
      </c>
      <c r="BK254" s="112">
        <v>0</v>
      </c>
      <c r="BL254" s="112">
        <v>0</v>
      </c>
      <c r="BM254" s="112">
        <v>0</v>
      </c>
      <c r="BN254" s="112">
        <v>0</v>
      </c>
      <c r="BO254" s="112">
        <v>0</v>
      </c>
      <c r="BP254" s="112">
        <v>0</v>
      </c>
      <c r="BQ254" s="112">
        <v>0</v>
      </c>
      <c r="BR254" s="112">
        <v>0</v>
      </c>
      <c r="BS254" s="112">
        <v>0</v>
      </c>
      <c r="BT254" s="112">
        <v>0</v>
      </c>
      <c r="BU254" s="112">
        <v>0</v>
      </c>
      <c r="BV254" s="112">
        <v>0</v>
      </c>
      <c r="BW254" s="112">
        <v>0</v>
      </c>
      <c r="BX254" s="112">
        <v>0</v>
      </c>
      <c r="BY254" s="213"/>
      <c r="BZ254" s="112">
        <v>0</v>
      </c>
      <c r="CA254" s="112">
        <v>0</v>
      </c>
      <c r="CB254" s="112">
        <v>0</v>
      </c>
      <c r="CC254" s="112">
        <v>0</v>
      </c>
      <c r="CD254" s="112">
        <v>0</v>
      </c>
      <c r="CE254" s="97"/>
      <c r="CF254" s="97"/>
      <c r="CG254" s="8"/>
      <c r="CH254" s="8"/>
      <c r="CI254" s="8"/>
    </row>
    <row r="255" spans="1:87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8"/>
      <c r="O255" s="101"/>
      <c r="P255" s="111">
        <v>253</v>
      </c>
      <c r="Q255" s="111">
        <v>0</v>
      </c>
      <c r="R255" s="163">
        <v>0</v>
      </c>
      <c r="S255" s="163">
        <v>0</v>
      </c>
      <c r="T255" s="163">
        <v>0</v>
      </c>
      <c r="U255" s="163">
        <v>0</v>
      </c>
      <c r="V255" s="163">
        <v>0</v>
      </c>
      <c r="W255" s="163">
        <v>0</v>
      </c>
      <c r="X255" s="163">
        <v>0</v>
      </c>
      <c r="Y255" s="207">
        <v>0</v>
      </c>
      <c r="Z255" s="163">
        <v>0</v>
      </c>
      <c r="AA255" s="163">
        <v>0</v>
      </c>
      <c r="AB255" s="163">
        <v>0</v>
      </c>
      <c r="AC255" s="163">
        <v>0</v>
      </c>
      <c r="AD255" s="163">
        <v>0</v>
      </c>
      <c r="AE255" s="163">
        <v>0</v>
      </c>
      <c r="AF255" s="163">
        <v>0</v>
      </c>
      <c r="AG255" s="163">
        <v>0</v>
      </c>
      <c r="AH255" s="163">
        <v>0</v>
      </c>
      <c r="AI255" s="163">
        <v>0</v>
      </c>
      <c r="AJ255" s="163">
        <v>0</v>
      </c>
      <c r="AK255" s="163">
        <v>0</v>
      </c>
      <c r="AL255" s="163">
        <v>0</v>
      </c>
      <c r="AM255" s="112">
        <v>0</v>
      </c>
      <c r="AN255" s="112">
        <v>0</v>
      </c>
      <c r="AO255" s="112">
        <v>0</v>
      </c>
      <c r="AP255" s="112">
        <v>0</v>
      </c>
      <c r="AQ255" s="112">
        <v>0</v>
      </c>
      <c r="AR255" s="112">
        <v>0</v>
      </c>
      <c r="AS255" s="112">
        <v>0</v>
      </c>
      <c r="AT255" s="112">
        <v>0</v>
      </c>
      <c r="AU255" s="112">
        <v>0</v>
      </c>
      <c r="AV255" s="112">
        <v>0</v>
      </c>
      <c r="AW255" s="112">
        <v>0</v>
      </c>
      <c r="AX255" s="112">
        <v>0</v>
      </c>
      <c r="AY255" s="112">
        <v>0</v>
      </c>
      <c r="AZ255" s="112">
        <v>0</v>
      </c>
      <c r="BA255" s="112">
        <v>0</v>
      </c>
      <c r="BB255" s="112">
        <v>0</v>
      </c>
      <c r="BC255" s="112">
        <v>0</v>
      </c>
      <c r="BD255" s="112">
        <v>0</v>
      </c>
      <c r="BE255" s="112">
        <v>0</v>
      </c>
      <c r="BF255" s="112">
        <v>0</v>
      </c>
      <c r="BG255" s="112">
        <v>0</v>
      </c>
      <c r="BH255" s="112">
        <v>0</v>
      </c>
      <c r="BI255" s="112">
        <v>0</v>
      </c>
      <c r="BJ255" s="112">
        <v>0</v>
      </c>
      <c r="BK255" s="112">
        <v>0</v>
      </c>
      <c r="BL255" s="112">
        <v>0</v>
      </c>
      <c r="BM255" s="112">
        <v>0</v>
      </c>
      <c r="BN255" s="112">
        <v>0</v>
      </c>
      <c r="BO255" s="112">
        <v>0</v>
      </c>
      <c r="BP255" s="112">
        <v>0</v>
      </c>
      <c r="BQ255" s="112">
        <v>0</v>
      </c>
      <c r="BR255" s="112">
        <v>0</v>
      </c>
      <c r="BS255" s="112">
        <v>0</v>
      </c>
      <c r="BT255" s="112">
        <v>0</v>
      </c>
      <c r="BU255" s="112">
        <v>0</v>
      </c>
      <c r="BV255" s="112">
        <v>0</v>
      </c>
      <c r="BW255" s="112">
        <v>0</v>
      </c>
      <c r="BX255" s="112">
        <v>0</v>
      </c>
      <c r="BY255" s="213"/>
      <c r="BZ255" s="112">
        <v>0</v>
      </c>
      <c r="CA255" s="112">
        <v>0</v>
      </c>
      <c r="CB255" s="112">
        <v>0</v>
      </c>
      <c r="CC255" s="112">
        <v>0</v>
      </c>
      <c r="CD255" s="112">
        <v>0</v>
      </c>
      <c r="CE255" s="97"/>
      <c r="CF255" s="97"/>
      <c r="CG255" s="8"/>
      <c r="CH255" s="8"/>
      <c r="CI255" s="8"/>
    </row>
    <row r="256" spans="1:87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24">G121</f>
        <v>24804672.070677251</v>
      </c>
      <c r="H256" s="60">
        <f t="shared" ref="H256:J256" si="125">H121</f>
        <v>25572581.470650658</v>
      </c>
      <c r="I256" s="60">
        <f t="shared" si="125"/>
        <v>27121757.67234353</v>
      </c>
      <c r="J256" s="60">
        <f t="shared" si="125"/>
        <v>28360368.853751771</v>
      </c>
      <c r="K256" s="60">
        <f t="shared" ref="K256:N256" si="126">K121</f>
        <v>29662171.944448322</v>
      </c>
      <c r="L256" s="60">
        <f t="shared" si="126"/>
        <v>31643496.934561074</v>
      </c>
      <c r="M256" s="60">
        <f t="shared" si="126"/>
        <v>32249637.443319403</v>
      </c>
      <c r="N256" s="60">
        <f t="shared" si="126"/>
        <v>32369819.848004259</v>
      </c>
      <c r="O256" s="60"/>
      <c r="P256" s="111">
        <v>254</v>
      </c>
      <c r="Q256" s="111">
        <v>0</v>
      </c>
      <c r="R256" s="163">
        <v>666886625.51901197</v>
      </c>
      <c r="S256" s="163">
        <v>24804672.070677251</v>
      </c>
      <c r="T256" s="163">
        <v>1640282.3681843961</v>
      </c>
      <c r="U256" s="163">
        <v>25350481.836767741</v>
      </c>
      <c r="V256" s="163">
        <v>19960172.479246095</v>
      </c>
      <c r="W256" s="163">
        <v>40813641.483385205</v>
      </c>
      <c r="X256" s="163">
        <v>22465934.186253089</v>
      </c>
      <c r="Y256" s="207">
        <v>4732070.7214082088</v>
      </c>
      <c r="Z256" s="163">
        <v>891167.56632925686</v>
      </c>
      <c r="AA256" s="163">
        <v>8783945.6639200747</v>
      </c>
      <c r="AB256" s="163">
        <v>1153022.1782147114</v>
      </c>
      <c r="AC256" s="163">
        <v>4864883.2445317432</v>
      </c>
      <c r="AD256" s="163">
        <v>41449283.67207171</v>
      </c>
      <c r="AE256" s="163">
        <v>22846328.137358025</v>
      </c>
      <c r="AF256" s="163">
        <v>62552073.294648439</v>
      </c>
      <c r="AG256" s="163">
        <v>12670488.919235758</v>
      </c>
      <c r="AH256" s="163">
        <v>2174398.889711068</v>
      </c>
      <c r="AI256" s="163">
        <v>16020808.775869189</v>
      </c>
      <c r="AJ256" s="163">
        <v>12917512.562765377</v>
      </c>
      <c r="AK256" s="163">
        <v>2494241.5456404341</v>
      </c>
      <c r="AL256" s="163">
        <v>29854613.056498125</v>
      </c>
      <c r="AM256" s="112">
        <v>6352192.9759376291</v>
      </c>
      <c r="AN256" s="112">
        <v>34475763.964792997</v>
      </c>
      <c r="AO256" s="112">
        <v>16934733.570252016</v>
      </c>
      <c r="AP256" s="112">
        <v>1427596.7220614231</v>
      </c>
      <c r="AQ256" s="112">
        <v>708561.65483482589</v>
      </c>
      <c r="AR256" s="112">
        <v>1660535.3010448278</v>
      </c>
      <c r="AS256" s="112">
        <v>1285910693.8342419</v>
      </c>
      <c r="AT256" s="112">
        <v>216773074.134045</v>
      </c>
      <c r="AU256" s="112">
        <v>14771043.503810029</v>
      </c>
      <c r="AV256" s="112">
        <v>3367799.9721825765</v>
      </c>
      <c r="AW256" s="112">
        <v>14829612.388278162</v>
      </c>
      <c r="AX256" s="112">
        <v>46655633.989533886</v>
      </c>
      <c r="AY256" s="112">
        <v>4715734.1942188051</v>
      </c>
      <c r="AZ256" s="112">
        <v>9405603.9549573716</v>
      </c>
      <c r="BA256" s="112">
        <v>81057869.245202914</v>
      </c>
      <c r="BB256" s="112">
        <v>4914371.9566472219</v>
      </c>
      <c r="BC256" s="112">
        <v>25294070.766535569</v>
      </c>
      <c r="BD256" s="112">
        <v>22181512.180088058</v>
      </c>
      <c r="BE256" s="112">
        <v>40672396.647242934</v>
      </c>
      <c r="BF256" s="112">
        <v>6541743.249008731</v>
      </c>
      <c r="BG256" s="112">
        <v>16206020.033914588</v>
      </c>
      <c r="BH256" s="112">
        <v>3980253.3483622</v>
      </c>
      <c r="BI256" s="112">
        <v>49005241.116196953</v>
      </c>
      <c r="BJ256" s="112">
        <v>6836145.2352324855</v>
      </c>
      <c r="BK256" s="112">
        <v>8939871.4915993065</v>
      </c>
      <c r="BL256" s="112">
        <v>30654401.217123315</v>
      </c>
      <c r="BM256" s="112">
        <v>5570543.3627998922</v>
      </c>
      <c r="BN256" s="112">
        <v>21303186.173205197</v>
      </c>
      <c r="BO256" s="112">
        <v>22600176.298956834</v>
      </c>
      <c r="BP256" s="112">
        <v>2527720.4120832821</v>
      </c>
      <c r="BQ256" s="112">
        <v>3356536.0076572038</v>
      </c>
      <c r="BR256" s="112">
        <v>2409693.3832586524</v>
      </c>
      <c r="BS256" s="112">
        <v>8654568.3229158577</v>
      </c>
      <c r="BT256" s="112">
        <v>33401361.587849662</v>
      </c>
      <c r="BU256" s="112">
        <v>4708418.4249078026</v>
      </c>
      <c r="BV256" s="112">
        <v>800340353.43498325</v>
      </c>
      <c r="BW256" s="112">
        <v>69567507.319406763</v>
      </c>
      <c r="BX256" s="112">
        <v>5774021.704049414</v>
      </c>
      <c r="BY256" s="213">
        <v>44113282.162388049</v>
      </c>
      <c r="BZ256" s="112">
        <v>11465921.369689701</v>
      </c>
      <c r="CA256" s="112">
        <v>3061504.5079118181</v>
      </c>
      <c r="CB256" s="112">
        <v>3053273.9847406913</v>
      </c>
      <c r="CC256" s="112">
        <v>13604886.932370562</v>
      </c>
      <c r="CD256" s="112">
        <v>28969907.154114887</v>
      </c>
      <c r="CE256" s="97"/>
      <c r="CF256" s="97"/>
      <c r="CG256" s="8"/>
      <c r="CH256" s="8"/>
      <c r="CI256" s="8"/>
    </row>
    <row r="257" spans="1:87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27">G248</f>
        <v>12449736.12462322</v>
      </c>
      <c r="H257" s="60">
        <f t="shared" ref="H257:J257" si="128">H248</f>
        <v>13209813.215580691</v>
      </c>
      <c r="I257" s="60">
        <f t="shared" si="128"/>
        <v>13697137.274274047</v>
      </c>
      <c r="J257" s="60">
        <f t="shared" si="128"/>
        <v>14621430.328531738</v>
      </c>
      <c r="K257" s="60">
        <f t="shared" ref="K257:N257" si="129">K248</f>
        <v>15207401.369629379</v>
      </c>
      <c r="L257" s="60">
        <f t="shared" si="129"/>
        <v>15807835.577266626</v>
      </c>
      <c r="M257" s="60">
        <f t="shared" si="129"/>
        <v>16431504.387549073</v>
      </c>
      <c r="N257" s="60">
        <f t="shared" si="129"/>
        <v>17015217.291497432</v>
      </c>
      <c r="O257" s="60"/>
      <c r="P257" s="111">
        <v>255</v>
      </c>
      <c r="Q257" s="111">
        <v>0</v>
      </c>
      <c r="R257" s="163">
        <v>637307967.62852943</v>
      </c>
      <c r="S257" s="163">
        <v>12449736.12462322</v>
      </c>
      <c r="T257" s="163">
        <v>1446235.9831286017</v>
      </c>
      <c r="U257" s="163">
        <v>24356346.288417146</v>
      </c>
      <c r="V257" s="163">
        <v>21673811.270796392</v>
      </c>
      <c r="W257" s="163">
        <v>45976711.908133999</v>
      </c>
      <c r="X257" s="163">
        <v>20092008.455649622</v>
      </c>
      <c r="Y257" s="207">
        <v>4683630.691384295</v>
      </c>
      <c r="Z257" s="163">
        <v>751714.52937166765</v>
      </c>
      <c r="AA257" s="163">
        <v>10558535.310277909</v>
      </c>
      <c r="AB257" s="163">
        <v>1738488.5397949989</v>
      </c>
      <c r="AC257" s="163">
        <v>7589487.264777313</v>
      </c>
      <c r="AD257" s="163">
        <v>46322223.604452603</v>
      </c>
      <c r="AE257" s="163">
        <v>27220093.463471096</v>
      </c>
      <c r="AF257" s="163">
        <v>59322568.891787447</v>
      </c>
      <c r="AG257" s="163">
        <v>11718573.78946395</v>
      </c>
      <c r="AH257" s="163">
        <v>2738909.0554737714</v>
      </c>
      <c r="AI257" s="163">
        <v>18451790.489498172</v>
      </c>
      <c r="AJ257" s="163">
        <v>11828489.744239053</v>
      </c>
      <c r="AK257" s="163">
        <v>2434332.2604784174</v>
      </c>
      <c r="AL257" s="163">
        <v>27805977.087846279</v>
      </c>
      <c r="AM257" s="112">
        <v>8151862.9070637487</v>
      </c>
      <c r="AN257" s="112">
        <v>35715329.360148065</v>
      </c>
      <c r="AO257" s="112">
        <v>22492011.125147622</v>
      </c>
      <c r="AP257" s="112">
        <v>1745994.7540819321</v>
      </c>
      <c r="AQ257" s="112">
        <v>892212.27613609121</v>
      </c>
      <c r="AR257" s="112">
        <v>2915820.2021542452</v>
      </c>
      <c r="AS257" s="112">
        <v>1085056924.9765034</v>
      </c>
      <c r="AT257" s="112">
        <v>183769063.51398414</v>
      </c>
      <c r="AU257" s="112">
        <v>14094988.118277784</v>
      </c>
      <c r="AV257" s="112">
        <v>3692449.2613299056</v>
      </c>
      <c r="AW257" s="112">
        <v>15032628.559118859</v>
      </c>
      <c r="AX257" s="112">
        <v>56920842.361341588</v>
      </c>
      <c r="AY257" s="112">
        <v>5966011.2467102716</v>
      </c>
      <c r="AZ257" s="112">
        <v>11052829.689867659</v>
      </c>
      <c r="BA257" s="112">
        <v>87015350.113213226</v>
      </c>
      <c r="BB257" s="112">
        <v>4386475.8935832297</v>
      </c>
      <c r="BC257" s="112">
        <v>29197481.611096319</v>
      </c>
      <c r="BD257" s="112">
        <v>25061505.891744997</v>
      </c>
      <c r="BE257" s="112">
        <v>38741803.829880387</v>
      </c>
      <c r="BF257" s="112">
        <v>7169751.754920315</v>
      </c>
      <c r="BG257" s="112">
        <v>15341396.216439031</v>
      </c>
      <c r="BH257" s="112">
        <v>5704488.0806370592</v>
      </c>
      <c r="BI257" s="112">
        <v>47759809.671560839</v>
      </c>
      <c r="BJ257" s="112">
        <v>7884992.5179828014</v>
      </c>
      <c r="BK257" s="112">
        <v>9289783.5234436169</v>
      </c>
      <c r="BL257" s="112">
        <v>36068658.517406113</v>
      </c>
      <c r="BM257" s="112">
        <v>6179097.9471630054</v>
      </c>
      <c r="BN257" s="112">
        <v>19616983.114818931</v>
      </c>
      <c r="BO257" s="112">
        <v>20196515.626593109</v>
      </c>
      <c r="BP257" s="112">
        <v>2340577.1879609018</v>
      </c>
      <c r="BQ257" s="112">
        <v>3498713.9987378158</v>
      </c>
      <c r="BR257" s="112">
        <v>2608530.218888571</v>
      </c>
      <c r="BS257" s="112">
        <v>10038099.549418001</v>
      </c>
      <c r="BT257" s="112">
        <v>29865390.646900795</v>
      </c>
      <c r="BU257" s="112">
        <v>4762885.8575119283</v>
      </c>
      <c r="BV257" s="112">
        <v>471345483.30656385</v>
      </c>
      <c r="BW257" s="112">
        <v>71758854.393421277</v>
      </c>
      <c r="BX257" s="112">
        <v>9115160.5061369408</v>
      </c>
      <c r="BY257" s="213">
        <v>40101818.957061604</v>
      </c>
      <c r="BZ257" s="112">
        <v>13947857.251468986</v>
      </c>
      <c r="CA257" s="112">
        <v>2695072.4230955546</v>
      </c>
      <c r="CB257" s="112">
        <v>2335418.749779664</v>
      </c>
      <c r="CC257" s="112">
        <v>13815657.359532962</v>
      </c>
      <c r="CD257" s="112">
        <v>29585684.470346577</v>
      </c>
      <c r="CE257" s="97"/>
      <c r="CF257" s="97"/>
      <c r="CG257" s="8"/>
      <c r="CH257" s="8"/>
      <c r="CI257" s="8"/>
    </row>
    <row r="258" spans="1:87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30">G256-G257</f>
        <v>12354935.94605403</v>
      </c>
      <c r="H258" s="25">
        <f t="shared" ref="H258:J258" si="131">H256-H257</f>
        <v>12362768.255069967</v>
      </c>
      <c r="I258" s="25">
        <f t="shared" si="131"/>
        <v>13424620.398069482</v>
      </c>
      <c r="J258" s="25">
        <f t="shared" si="131"/>
        <v>13738938.525220033</v>
      </c>
      <c r="K258" s="25">
        <f t="shared" ref="K258:N258" si="132">K256-K257</f>
        <v>14454770.574818943</v>
      </c>
      <c r="L258" s="25">
        <f t="shared" si="132"/>
        <v>15835661.357294448</v>
      </c>
      <c r="M258" s="25">
        <f t="shared" si="132"/>
        <v>15818133.05577033</v>
      </c>
      <c r="N258" s="25">
        <f t="shared" si="132"/>
        <v>15354602.556506827</v>
      </c>
      <c r="O258" s="174"/>
      <c r="P258" s="111">
        <v>256</v>
      </c>
      <c r="Q258" s="111">
        <v>0</v>
      </c>
      <c r="R258" s="163">
        <v>29578657.890482545</v>
      </c>
      <c r="S258" s="163">
        <v>12354935.94605403</v>
      </c>
      <c r="T258" s="163">
        <v>194046.38505579438</v>
      </c>
      <c r="U258" s="163">
        <v>994135.54835059494</v>
      </c>
      <c r="V258" s="163">
        <v>-1713638.7915502973</v>
      </c>
      <c r="W258" s="163">
        <v>-5163070.4247487932</v>
      </c>
      <c r="X258" s="163">
        <v>2373925.7306034677</v>
      </c>
      <c r="Y258" s="207">
        <v>48440.030023913831</v>
      </c>
      <c r="Z258" s="163">
        <v>139453.03695758921</v>
      </c>
      <c r="AA258" s="163">
        <v>-1774589.6463578343</v>
      </c>
      <c r="AB258" s="163">
        <v>-585466.36158028757</v>
      </c>
      <c r="AC258" s="163">
        <v>-2724604.0202455698</v>
      </c>
      <c r="AD258" s="163">
        <v>-4872939.9323808923</v>
      </c>
      <c r="AE258" s="163">
        <v>-4373765.3261130713</v>
      </c>
      <c r="AF258" s="163">
        <v>3229504.4028609917</v>
      </c>
      <c r="AG258" s="163">
        <v>951915.12977180816</v>
      </c>
      <c r="AH258" s="163">
        <v>-564510.1657627034</v>
      </c>
      <c r="AI258" s="163">
        <v>-2430981.7136289831</v>
      </c>
      <c r="AJ258" s="163">
        <v>1089022.8185263239</v>
      </c>
      <c r="AK258" s="163">
        <v>59909.285162016749</v>
      </c>
      <c r="AL258" s="163">
        <v>2048635.9686518461</v>
      </c>
      <c r="AM258" s="112">
        <v>-1799669.9311261196</v>
      </c>
      <c r="AN258" s="112">
        <v>-1239565.3953550681</v>
      </c>
      <c r="AO258" s="112">
        <v>-5557277.5548956059</v>
      </c>
      <c r="AP258" s="112">
        <v>-318398.03202050901</v>
      </c>
      <c r="AQ258" s="112">
        <v>-183650.62130126532</v>
      </c>
      <c r="AR258" s="112">
        <v>-1255284.9011094174</v>
      </c>
      <c r="AS258" s="112">
        <v>200853768.85773849</v>
      </c>
      <c r="AT258" s="112">
        <v>33004010.620060861</v>
      </c>
      <c r="AU258" s="112">
        <v>676055.38553224504</v>
      </c>
      <c r="AV258" s="112">
        <v>-324649.28914732905</v>
      </c>
      <c r="AW258" s="112">
        <v>-203016.17084069736</v>
      </c>
      <c r="AX258" s="112">
        <v>-10265208.371807702</v>
      </c>
      <c r="AY258" s="112">
        <v>-1250277.0524914665</v>
      </c>
      <c r="AZ258" s="112">
        <v>-1647225.734910287</v>
      </c>
      <c r="BA258" s="112">
        <v>-5957480.8680103123</v>
      </c>
      <c r="BB258" s="112">
        <v>527896.06306399219</v>
      </c>
      <c r="BC258" s="112">
        <v>-3903410.8445607498</v>
      </c>
      <c r="BD258" s="112">
        <v>-2879993.7116569392</v>
      </c>
      <c r="BE258" s="112">
        <v>1930592.8173625469</v>
      </c>
      <c r="BF258" s="112">
        <v>-628008.50591158401</v>
      </c>
      <c r="BG258" s="112">
        <v>864623.81747555733</v>
      </c>
      <c r="BH258" s="112">
        <v>-1724234.7322748592</v>
      </c>
      <c r="BI258" s="112">
        <v>1245431.4446361139</v>
      </c>
      <c r="BJ258" s="112">
        <v>-1048847.282750316</v>
      </c>
      <c r="BK258" s="112">
        <v>-349912.03184431046</v>
      </c>
      <c r="BL258" s="112">
        <v>-5414257.3002827987</v>
      </c>
      <c r="BM258" s="112">
        <v>-608554.58436311316</v>
      </c>
      <c r="BN258" s="112">
        <v>1686203.0583862662</v>
      </c>
      <c r="BO258" s="112">
        <v>2403660.6723637246</v>
      </c>
      <c r="BP258" s="112">
        <v>187143.22412238037</v>
      </c>
      <c r="BQ258" s="112">
        <v>-142177.99108061194</v>
      </c>
      <c r="BR258" s="112">
        <v>-198836.83562991861</v>
      </c>
      <c r="BS258" s="112">
        <v>-1383531.2265021428</v>
      </c>
      <c r="BT258" s="112">
        <v>3535970.9409488663</v>
      </c>
      <c r="BU258" s="112">
        <v>-54467.432604125701</v>
      </c>
      <c r="BV258" s="112">
        <v>328994870.1284194</v>
      </c>
      <c r="BW258" s="112">
        <v>-2191347.0740145147</v>
      </c>
      <c r="BX258" s="112">
        <v>-3341138.8020875268</v>
      </c>
      <c r="BY258" s="213">
        <v>4011463.2053264454</v>
      </c>
      <c r="BZ258" s="112">
        <v>-2481935.8817792851</v>
      </c>
      <c r="CA258" s="112">
        <v>366432.08481626352</v>
      </c>
      <c r="CB258" s="112">
        <v>717855.23496102728</v>
      </c>
      <c r="CC258" s="112">
        <v>-210770.42716239952</v>
      </c>
      <c r="CD258" s="112">
        <v>-615777.31623169035</v>
      </c>
      <c r="CE258" s="97"/>
      <c r="CF258" s="97"/>
      <c r="CG258" s="8"/>
      <c r="CH258" s="8"/>
      <c r="CI258" s="8"/>
    </row>
    <row r="259" spans="1:87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33">G258/G257</f>
        <v>0.99238536643506092</v>
      </c>
      <c r="H259" s="61">
        <f t="shared" ref="H259:J259" si="134">H258/H257</f>
        <v>0.93587759745825538</v>
      </c>
      <c r="I259" s="61">
        <f t="shared" si="134"/>
        <v>0.98010409980219693</v>
      </c>
      <c r="J259" s="61">
        <f t="shared" si="134"/>
        <v>0.9396439484043061</v>
      </c>
      <c r="K259" s="61">
        <f t="shared" ref="K259:N259" si="135">K258/K257</f>
        <v>0.95050891493444034</v>
      </c>
      <c r="L259" s="61">
        <f t="shared" si="135"/>
        <v>1.0017602523692641</v>
      </c>
      <c r="M259" s="61">
        <f t="shared" si="135"/>
        <v>0.96267101798399402</v>
      </c>
      <c r="N259" s="61">
        <f t="shared" si="135"/>
        <v>0.9024041417431431</v>
      </c>
      <c r="O259" s="61"/>
      <c r="P259" s="111">
        <v>257</v>
      </c>
      <c r="Q259" s="111">
        <v>0</v>
      </c>
      <c r="R259" s="163">
        <v>4.6411875251688661E-2</v>
      </c>
      <c r="S259" s="163">
        <v>0.99238536643506092</v>
      </c>
      <c r="T259" s="163">
        <v>0.13417339031768472</v>
      </c>
      <c r="U259" s="163">
        <v>4.0816284042708165E-2</v>
      </c>
      <c r="V259" s="163">
        <v>-7.9064949405519599E-2</v>
      </c>
      <c r="W259" s="163">
        <v>-0.11229751346866902</v>
      </c>
      <c r="X259" s="163">
        <v>0.11815273400086339</v>
      </c>
      <c r="Y259" s="207">
        <v>1.0342410240205529E-2</v>
      </c>
      <c r="Z259" s="163">
        <v>0.18551329195958632</v>
      </c>
      <c r="AA259" s="163">
        <v>-0.16807157377504908</v>
      </c>
      <c r="AB259" s="163">
        <v>-0.33676745528004759</v>
      </c>
      <c r="AC259" s="163">
        <v>-0.35899711340058671</v>
      </c>
      <c r="AD259" s="163">
        <v>-0.10519658930864652</v>
      </c>
      <c r="AE259" s="163">
        <v>-0.16068149552765459</v>
      </c>
      <c r="AF259" s="163">
        <v>5.4439726114222285E-2</v>
      </c>
      <c r="AG259" s="163">
        <v>8.1231312519247464E-2</v>
      </c>
      <c r="AH259" s="163">
        <v>-0.20610767072916025</v>
      </c>
      <c r="AI259" s="163">
        <v>-0.13174774095839509</v>
      </c>
      <c r="AJ259" s="163">
        <v>9.2067782284439278E-2</v>
      </c>
      <c r="AK259" s="163">
        <v>2.4610151265975017E-2</v>
      </c>
      <c r="AL259" s="163">
        <v>7.3676100723944163E-2</v>
      </c>
      <c r="AM259" s="112">
        <v>-0.22076793386290516</v>
      </c>
      <c r="AN259" s="112">
        <v>-3.4706816864419066E-2</v>
      </c>
      <c r="AO259" s="112">
        <v>-0.24707784128215132</v>
      </c>
      <c r="AP259" s="112">
        <v>-0.18235910003516995</v>
      </c>
      <c r="AQ259" s="112">
        <v>-0.20583736204191463</v>
      </c>
      <c r="AR259" s="112">
        <v>-0.43050833524714482</v>
      </c>
      <c r="AS259" s="112">
        <v>0.18510896915577765</v>
      </c>
      <c r="AT259" s="112">
        <v>0.17959503079009476</v>
      </c>
      <c r="AU259" s="112">
        <v>4.7964239477120592E-2</v>
      </c>
      <c r="AV259" s="112">
        <v>-8.7922478054688405E-2</v>
      </c>
      <c r="AW259" s="112">
        <v>-1.3505034734430849E-2</v>
      </c>
      <c r="AX259" s="112">
        <v>-0.18034182113192743</v>
      </c>
      <c r="AY259" s="112">
        <v>-0.20956666033455501</v>
      </c>
      <c r="AZ259" s="112">
        <v>-0.14903203805088305</v>
      </c>
      <c r="BA259" s="112">
        <v>-6.8464711803827738E-2</v>
      </c>
      <c r="BB259" s="112">
        <v>0.12034628158705411</v>
      </c>
      <c r="BC259" s="112">
        <v>-0.13368998383330716</v>
      </c>
      <c r="BD259" s="112">
        <v>-0.11491702550107252</v>
      </c>
      <c r="BE259" s="112">
        <v>4.9832290355916228E-2</v>
      </c>
      <c r="BF259" s="112">
        <v>-8.759138773258178E-2</v>
      </c>
      <c r="BG259" s="112">
        <v>5.6358874073604334E-2</v>
      </c>
      <c r="BH259" s="112">
        <v>-0.30225932772609143</v>
      </c>
      <c r="BI259" s="112">
        <v>2.6076976713282869E-2</v>
      </c>
      <c r="BJ259" s="112">
        <v>-0.13301817095682419</v>
      </c>
      <c r="BK259" s="112">
        <v>-3.7666327849435403E-2</v>
      </c>
      <c r="BL259" s="112">
        <v>-0.15010974965065504</v>
      </c>
      <c r="BM259" s="112">
        <v>-9.8485990927286951E-2</v>
      </c>
      <c r="BN259" s="112">
        <v>8.5956288411773468E-2</v>
      </c>
      <c r="BO259" s="112">
        <v>0.11901363169787475</v>
      </c>
      <c r="BP259" s="112">
        <v>7.9956014732168929E-2</v>
      </c>
      <c r="BQ259" s="112">
        <v>-4.0637214454197629E-2</v>
      </c>
      <c r="BR259" s="112">
        <v>-7.6225620922512435E-2</v>
      </c>
      <c r="BS259" s="112">
        <v>-0.13782800416462881</v>
      </c>
      <c r="BT259" s="112">
        <v>0.11839694255985908</v>
      </c>
      <c r="BU259" s="112">
        <v>-1.1435804727132135E-2</v>
      </c>
      <c r="BV259" s="112">
        <v>0.69799092551066333</v>
      </c>
      <c r="BW259" s="112">
        <v>-3.0537654099107431E-2</v>
      </c>
      <c r="BX259" s="112">
        <v>-0.36654744585551147</v>
      </c>
      <c r="BY259" s="213">
        <v>0.10003195140902853</v>
      </c>
      <c r="BZ259" s="112">
        <v>-0.1779438832095796</v>
      </c>
      <c r="CA259" s="112">
        <v>0.13596372463912507</v>
      </c>
      <c r="CB259" s="112">
        <v>0.30737752492085352</v>
      </c>
      <c r="CC259" s="112">
        <v>-1.5255910137128981E-2</v>
      </c>
      <c r="CD259" s="112">
        <v>-2.0813353730209538E-2</v>
      </c>
      <c r="CE259" s="97"/>
      <c r="CF259" s="97"/>
      <c r="CG259" s="8"/>
      <c r="CH259" s="8"/>
      <c r="CI259" s="8"/>
    </row>
    <row r="260" spans="1:87" ht="13.5" thickBot="1" x14ac:dyDescent="0.25">
      <c r="A260" s="3"/>
      <c r="B260" s="38">
        <v>241</v>
      </c>
      <c r="N260" s="90"/>
      <c r="P260" s="111">
        <v>258</v>
      </c>
      <c r="Q260" s="111">
        <v>0</v>
      </c>
      <c r="R260" s="163">
        <v>0</v>
      </c>
      <c r="S260" s="163">
        <v>0</v>
      </c>
      <c r="T260" s="163">
        <v>0</v>
      </c>
      <c r="U260" s="163">
        <v>0</v>
      </c>
      <c r="V260" s="163">
        <v>0</v>
      </c>
      <c r="W260" s="163">
        <v>0</v>
      </c>
      <c r="X260" s="163">
        <v>0</v>
      </c>
      <c r="Y260" s="207">
        <v>0</v>
      </c>
      <c r="Z260" s="163">
        <v>0</v>
      </c>
      <c r="AA260" s="163">
        <v>0</v>
      </c>
      <c r="AB260" s="163">
        <v>0</v>
      </c>
      <c r="AC260" s="163">
        <v>0</v>
      </c>
      <c r="AD260" s="163">
        <v>0</v>
      </c>
      <c r="AE260" s="163">
        <v>0</v>
      </c>
      <c r="AF260" s="163">
        <v>0</v>
      </c>
      <c r="AG260" s="163">
        <v>0</v>
      </c>
      <c r="AH260" s="163">
        <v>0</v>
      </c>
      <c r="AI260" s="163">
        <v>0</v>
      </c>
      <c r="AJ260" s="163">
        <v>0</v>
      </c>
      <c r="AK260" s="163">
        <v>0</v>
      </c>
      <c r="AL260" s="163">
        <v>0</v>
      </c>
      <c r="AM260" s="112">
        <v>0</v>
      </c>
      <c r="AN260" s="112">
        <v>0</v>
      </c>
      <c r="AO260" s="112">
        <v>0</v>
      </c>
      <c r="AP260" s="112">
        <v>0</v>
      </c>
      <c r="AQ260" s="112">
        <v>0</v>
      </c>
      <c r="AR260" s="112">
        <v>0</v>
      </c>
      <c r="AS260" s="112">
        <v>0</v>
      </c>
      <c r="AT260" s="112">
        <v>0</v>
      </c>
      <c r="AU260" s="112">
        <v>0</v>
      </c>
      <c r="AV260" s="112">
        <v>0</v>
      </c>
      <c r="AW260" s="112">
        <v>0</v>
      </c>
      <c r="AX260" s="112">
        <v>0</v>
      </c>
      <c r="AY260" s="112">
        <v>0</v>
      </c>
      <c r="AZ260" s="112">
        <v>0</v>
      </c>
      <c r="BA260" s="112">
        <v>0</v>
      </c>
      <c r="BB260" s="112">
        <v>0</v>
      </c>
      <c r="BC260" s="112">
        <v>0</v>
      </c>
      <c r="BD260" s="112">
        <v>0</v>
      </c>
      <c r="BE260" s="112">
        <v>0</v>
      </c>
      <c r="BF260" s="112">
        <v>0</v>
      </c>
      <c r="BG260" s="112">
        <v>0</v>
      </c>
      <c r="BH260" s="112">
        <v>0</v>
      </c>
      <c r="BI260" s="112">
        <v>0</v>
      </c>
      <c r="BJ260" s="112">
        <v>0</v>
      </c>
      <c r="BK260" s="112">
        <v>0</v>
      </c>
      <c r="BL260" s="112">
        <v>0</v>
      </c>
      <c r="BM260" s="112">
        <v>0</v>
      </c>
      <c r="BN260" s="112">
        <v>0</v>
      </c>
      <c r="BO260" s="112">
        <v>0</v>
      </c>
      <c r="BP260" s="112">
        <v>0</v>
      </c>
      <c r="BQ260" s="112">
        <v>0</v>
      </c>
      <c r="BR260" s="112">
        <v>0</v>
      </c>
      <c r="BS260" s="112">
        <v>0</v>
      </c>
      <c r="BT260" s="112">
        <v>0</v>
      </c>
      <c r="BU260" s="112">
        <v>0</v>
      </c>
      <c r="BV260" s="112">
        <v>0</v>
      </c>
      <c r="BW260" s="112">
        <v>0</v>
      </c>
      <c r="BX260" s="112">
        <v>0</v>
      </c>
      <c r="BY260" s="213"/>
      <c r="BZ260" s="112">
        <v>0</v>
      </c>
      <c r="CA260" s="112">
        <v>0</v>
      </c>
      <c r="CB260" s="112">
        <v>0</v>
      </c>
      <c r="CC260" s="112">
        <v>0</v>
      </c>
      <c r="CD260" s="112">
        <v>0</v>
      </c>
    </row>
    <row r="261" spans="1:87" s="211" customFormat="1" ht="13.5" thickBot="1" x14ac:dyDescent="0.25">
      <c r="A261" s="30"/>
      <c r="B261" s="93">
        <v>242</v>
      </c>
      <c r="C261" s="209" t="s">
        <v>154</v>
      </c>
      <c r="D261" s="210"/>
      <c r="E261" s="210"/>
      <c r="F261" s="62"/>
      <c r="G261" s="62">
        <f>HLOOKUP($E$3,$R$3:$CF$269,P261,TRUE)</f>
        <v>0.68933259749771869</v>
      </c>
      <c r="H261" s="62">
        <f t="shared" ref="H261:N261" si="136">LN(H256/H257)</f>
        <v>0.66056076240225481</v>
      </c>
      <c r="I261" s="62">
        <f t="shared" si="136"/>
        <v>0.6831494189820676</v>
      </c>
      <c r="J261" s="62">
        <f t="shared" si="136"/>
        <v>0.66250442448086633</v>
      </c>
      <c r="K261" s="62">
        <f t="shared" si="136"/>
        <v>0.66809032054343453</v>
      </c>
      <c r="L261" s="62">
        <f t="shared" si="136"/>
        <v>0.69402691966063212</v>
      </c>
      <c r="M261" s="62">
        <f t="shared" si="136"/>
        <v>0.67430630979948303</v>
      </c>
      <c r="N261" s="62">
        <f t="shared" si="136"/>
        <v>0.64311842406678277</v>
      </c>
      <c r="O261" s="62"/>
      <c r="P261" s="212">
        <v>259</v>
      </c>
      <c r="Q261" s="212">
        <v>0</v>
      </c>
      <c r="R261" s="206">
        <v>4.5367050329651368E-2</v>
      </c>
      <c r="S261" s="206">
        <v>0.68933259749771869</v>
      </c>
      <c r="T261" s="206">
        <v>0.1259040951320283</v>
      </c>
      <c r="U261" s="206">
        <v>4.0005293791986606E-2</v>
      </c>
      <c r="V261" s="206">
        <v>-8.2365765740685132E-2</v>
      </c>
      <c r="W261" s="206">
        <v>-0.11911862981757558</v>
      </c>
      <c r="X261" s="206">
        <v>0.11167797899859878</v>
      </c>
      <c r="Y261" s="208">
        <v>1.0289293438666823E-2</v>
      </c>
      <c r="Z261" s="206">
        <v>0.17017583857315138</v>
      </c>
      <c r="AA261" s="206">
        <v>-0.18400886803332583</v>
      </c>
      <c r="AB261" s="206">
        <v>-0.41062960410939753</v>
      </c>
      <c r="AC261" s="206">
        <v>-0.44472131879639099</v>
      </c>
      <c r="AD261" s="206">
        <v>-0.11115123769332692</v>
      </c>
      <c r="AE261" s="206">
        <v>-0.17516502062973122</v>
      </c>
      <c r="AF261" s="206">
        <v>5.3009560568334758E-2</v>
      </c>
      <c r="AG261" s="206">
        <v>7.8100495895402341E-2</v>
      </c>
      <c r="AH261" s="206">
        <v>-0.23080743238259485</v>
      </c>
      <c r="AI261" s="206">
        <v>-0.1412729855282201</v>
      </c>
      <c r="AJ261" s="206">
        <v>8.8072947085392747E-2</v>
      </c>
      <c r="AK261" s="206">
        <v>2.4312200014364814E-2</v>
      </c>
      <c r="AL261" s="206">
        <v>7.1088368407897409E-2</v>
      </c>
      <c r="AM261" s="206">
        <v>-0.2494463748605496</v>
      </c>
      <c r="AN261" s="206">
        <v>-3.5323407065295964E-2</v>
      </c>
      <c r="AO261" s="206">
        <v>-0.28379343140248919</v>
      </c>
      <c r="AP261" s="206">
        <v>-0.20133203636505317</v>
      </c>
      <c r="AQ261" s="206">
        <v>-0.23046700501020001</v>
      </c>
      <c r="AR261" s="206">
        <v>-0.56301113228127964</v>
      </c>
      <c r="AS261" s="206">
        <v>0.16983472745278344</v>
      </c>
      <c r="AT261" s="206">
        <v>0.16517118532726821</v>
      </c>
      <c r="AU261" s="206">
        <v>4.6849462680324805E-2</v>
      </c>
      <c r="AV261" s="206">
        <v>-9.2030290387265207E-2</v>
      </c>
      <c r="AW261" s="206">
        <v>-1.3597057165973493E-2</v>
      </c>
      <c r="AX261" s="206">
        <v>-0.19886788067098882</v>
      </c>
      <c r="AY261" s="206">
        <v>-0.23517395268724575</v>
      </c>
      <c r="AZ261" s="206">
        <v>-0.16138079865080168</v>
      </c>
      <c r="BA261" s="206">
        <v>-7.092120646301206E-2</v>
      </c>
      <c r="BB261" s="206">
        <v>0.11363781750916124</v>
      </c>
      <c r="BC261" s="206">
        <v>-0.14351244814584868</v>
      </c>
      <c r="BD261" s="206">
        <v>-0.12207388187310986</v>
      </c>
      <c r="BE261" s="206">
        <v>4.8630427941724147E-2</v>
      </c>
      <c r="BF261" s="206">
        <v>-9.1667349480746396E-2</v>
      </c>
      <c r="BG261" s="206">
        <v>5.4827970423291836E-2</v>
      </c>
      <c r="BH261" s="206">
        <v>-0.35990777494756127</v>
      </c>
      <c r="BI261" s="206">
        <v>2.5742769970603607E-2</v>
      </c>
      <c r="BJ261" s="206">
        <v>-0.1427372608489357</v>
      </c>
      <c r="BK261" s="206">
        <v>-3.8394035908504931E-2</v>
      </c>
      <c r="BL261" s="206">
        <v>-0.16264805507018759</v>
      </c>
      <c r="BM261" s="206">
        <v>-0.10367969672271901</v>
      </c>
      <c r="BN261" s="206">
        <v>8.2460970620447563E-2</v>
      </c>
      <c r="BO261" s="206">
        <v>0.11244761129122202</v>
      </c>
      <c r="BP261" s="206">
        <v>7.6920313206913921E-2</v>
      </c>
      <c r="BQ261" s="206">
        <v>-4.1485979966266094E-2</v>
      </c>
      <c r="BR261" s="206">
        <v>-7.9287415644441098E-2</v>
      </c>
      <c r="BS261" s="206">
        <v>-0.14830049709061152</v>
      </c>
      <c r="BT261" s="206">
        <v>0.11189635873102806</v>
      </c>
      <c r="BU261" s="206">
        <v>-1.1501696373013277E-2</v>
      </c>
      <c r="BV261" s="206">
        <v>0.52944574365265096</v>
      </c>
      <c r="BW261" s="206">
        <v>-3.1013643732482783E-2</v>
      </c>
      <c r="BX261" s="206">
        <v>-0.45657017682524337</v>
      </c>
      <c r="BY261" s="214">
        <v>9.5339226117957004E-2</v>
      </c>
      <c r="BZ261" s="206">
        <v>-0.19594661765466731</v>
      </c>
      <c r="CA261" s="206">
        <v>0.1274813872531238</v>
      </c>
      <c r="CB261" s="206">
        <v>0.26802324138088135</v>
      </c>
      <c r="CC261" s="206">
        <v>-1.5373478811613703E-2</v>
      </c>
      <c r="CD261" s="206">
        <v>-2.1033004704942824E-2</v>
      </c>
      <c r="CE261" s="167"/>
      <c r="CF261" s="167"/>
    </row>
    <row r="262" spans="1:87" hidden="1" x14ac:dyDescent="0.2">
      <c r="A262" s="28"/>
      <c r="B262" s="38">
        <v>243</v>
      </c>
      <c r="D262" s="32">
        <v>186</v>
      </c>
      <c r="E262" s="3"/>
      <c r="N262" s="90"/>
      <c r="P262" s="111">
        <v>260</v>
      </c>
      <c r="Q262" s="111">
        <v>0</v>
      </c>
      <c r="R262" s="163">
        <v>4.5367050329651368E-2</v>
      </c>
      <c r="S262" s="163">
        <v>0.68933259749771869</v>
      </c>
      <c r="T262" s="163">
        <v>0.1259040951320283</v>
      </c>
      <c r="U262" s="163">
        <v>4.0005293791986606E-2</v>
      </c>
      <c r="V262" s="163">
        <v>-8.2365765740685132E-2</v>
      </c>
      <c r="W262" s="163">
        <v>-0.11911862981757558</v>
      </c>
      <c r="X262" s="163">
        <v>0.11167797899859878</v>
      </c>
      <c r="Y262" s="207">
        <v>1.0289293438666823E-2</v>
      </c>
      <c r="Z262" s="163">
        <v>0.17017583857315138</v>
      </c>
      <c r="AA262" s="163">
        <v>-0.18400886803332583</v>
      </c>
      <c r="AB262" s="163">
        <v>-0.41062960410939753</v>
      </c>
      <c r="AC262" s="163">
        <v>-0.44472131879639099</v>
      </c>
      <c r="AD262" s="163">
        <v>-0.11115123769332692</v>
      </c>
      <c r="AE262" s="163">
        <v>-0.17516502062973122</v>
      </c>
      <c r="AF262" s="163">
        <v>5.3009560568334758E-2</v>
      </c>
      <c r="AG262" s="163">
        <v>7.8100495895402341E-2</v>
      </c>
      <c r="AH262" s="163">
        <v>-0.23080743238259485</v>
      </c>
      <c r="AI262" s="163">
        <v>-0.1412729855282201</v>
      </c>
      <c r="AJ262" s="163">
        <v>8.8072947085392747E-2</v>
      </c>
      <c r="AK262" s="163">
        <v>2.4312200014364814E-2</v>
      </c>
      <c r="AL262" s="163">
        <v>7.1088368407897409E-2</v>
      </c>
      <c r="AM262" s="112">
        <v>-0.2494463748605496</v>
      </c>
      <c r="AN262" s="112">
        <v>-3.5323407065295964E-2</v>
      </c>
      <c r="AO262" s="112">
        <v>-0.28379343140248919</v>
      </c>
      <c r="AP262" s="112">
        <v>-0.20133203636505317</v>
      </c>
      <c r="AQ262" s="112">
        <v>-0.23046700501020001</v>
      </c>
      <c r="AR262" s="112">
        <v>-0.56301113228127964</v>
      </c>
      <c r="AS262" s="112">
        <v>0.16983472745278344</v>
      </c>
      <c r="AT262" s="112">
        <v>0.16517118532726821</v>
      </c>
      <c r="AU262" s="112">
        <v>4.6849462680324805E-2</v>
      </c>
      <c r="AV262" s="112">
        <v>-9.2030290387265207E-2</v>
      </c>
      <c r="AW262" s="112">
        <v>-1.3597057165973493E-2</v>
      </c>
      <c r="AX262" s="112">
        <v>-0.19886788067098882</v>
      </c>
      <c r="AY262" s="112">
        <v>-0.23517395268724575</v>
      </c>
      <c r="AZ262" s="112">
        <v>-0.16138079865080168</v>
      </c>
      <c r="BA262" s="112">
        <v>-7.092120646301206E-2</v>
      </c>
      <c r="BB262" s="112">
        <v>0.11363781750916124</v>
      </c>
      <c r="BC262" s="112">
        <v>-0.14351244814584868</v>
      </c>
      <c r="BD262" s="112">
        <v>-0.12207388187310986</v>
      </c>
      <c r="BE262" s="112">
        <v>4.8630427941724147E-2</v>
      </c>
      <c r="BF262" s="112">
        <v>-9.1667349480746396E-2</v>
      </c>
      <c r="BG262" s="112">
        <v>5.4827970423291836E-2</v>
      </c>
      <c r="BH262" s="112">
        <v>-0.35990777494756127</v>
      </c>
      <c r="BI262" s="112">
        <v>2.5742769970603607E-2</v>
      </c>
      <c r="BJ262" s="112">
        <v>-0.1427372608489357</v>
      </c>
      <c r="BK262" s="112">
        <v>-3.8394035908504931E-2</v>
      </c>
      <c r="BL262" s="112">
        <v>-0.16264805507018759</v>
      </c>
      <c r="BM262" s="112">
        <v>-0.10367969672271901</v>
      </c>
      <c r="BN262" s="112">
        <v>8.2460970620447563E-2</v>
      </c>
      <c r="BO262" s="112">
        <v>0.11244761129122202</v>
      </c>
      <c r="BP262" s="112">
        <v>7.6920313206913921E-2</v>
      </c>
      <c r="BQ262" s="112">
        <v>-4.1485979966266094E-2</v>
      </c>
      <c r="BR262" s="112">
        <v>-7.9287415644441098E-2</v>
      </c>
      <c r="BS262" s="112">
        <v>-0.14830049709061152</v>
      </c>
      <c r="BT262" s="112">
        <v>0.11189635873102806</v>
      </c>
      <c r="BU262" s="112">
        <v>-1.1501696373013277E-2</v>
      </c>
      <c r="BV262" s="112">
        <v>0.52944574365265096</v>
      </c>
      <c r="BW262" s="112">
        <v>-3.1013643732482783E-2</v>
      </c>
      <c r="BX262" s="112">
        <v>-0.45657017682524337</v>
      </c>
      <c r="BY262" s="112">
        <v>0.12314937349101901</v>
      </c>
      <c r="BZ262" s="112">
        <v>-0.19594661765466731</v>
      </c>
      <c r="CA262" s="112">
        <v>0.1274813872531238</v>
      </c>
      <c r="CB262" s="112">
        <v>0.26802324138088135</v>
      </c>
      <c r="CC262" s="112">
        <v>-1.5373478811613703E-2</v>
      </c>
      <c r="CD262" s="112">
        <v>-2.1033004704942824E-2</v>
      </c>
      <c r="CE262" s="167">
        <v>-2.6780322903377264E-2</v>
      </c>
      <c r="CF262" s="167">
        <v>-1.9405557213708326E-2</v>
      </c>
    </row>
    <row r="263" spans="1:87" hidden="1" x14ac:dyDescent="0.2">
      <c r="A263" s="3"/>
      <c r="B263" s="38">
        <v>244</v>
      </c>
      <c r="D263" s="3"/>
      <c r="E263" s="3"/>
      <c r="N263" s="90"/>
      <c r="P263" s="111">
        <v>261</v>
      </c>
      <c r="Q263" s="111">
        <v>0</v>
      </c>
      <c r="R263" s="163">
        <v>0</v>
      </c>
      <c r="S263" s="163">
        <v>0</v>
      </c>
      <c r="T263" s="163">
        <v>0</v>
      </c>
      <c r="U263" s="163">
        <v>0</v>
      </c>
      <c r="V263" s="163">
        <v>0</v>
      </c>
      <c r="W263" s="163">
        <v>0</v>
      </c>
      <c r="X263" s="163">
        <v>0</v>
      </c>
      <c r="Y263" s="207">
        <v>0</v>
      </c>
      <c r="Z263" s="163">
        <v>0</v>
      </c>
      <c r="AA263" s="163">
        <v>0</v>
      </c>
      <c r="AB263" s="163">
        <v>0</v>
      </c>
      <c r="AC263" s="163">
        <v>0</v>
      </c>
      <c r="AD263" s="163">
        <v>0</v>
      </c>
      <c r="AE263" s="163">
        <v>0</v>
      </c>
      <c r="AF263" s="163">
        <v>0</v>
      </c>
      <c r="AG263" s="163">
        <v>0</v>
      </c>
      <c r="AH263" s="163">
        <v>0</v>
      </c>
      <c r="AI263" s="163">
        <v>0</v>
      </c>
      <c r="AJ263" s="163">
        <v>0</v>
      </c>
      <c r="AK263" s="163">
        <v>0</v>
      </c>
      <c r="AL263" s="163">
        <v>0</v>
      </c>
      <c r="AM263" s="112">
        <v>0</v>
      </c>
      <c r="AN263" s="112">
        <v>0</v>
      </c>
      <c r="AO263" s="112">
        <v>0</v>
      </c>
      <c r="AP263" s="112">
        <v>0</v>
      </c>
      <c r="AQ263" s="112">
        <v>0</v>
      </c>
      <c r="AR263" s="112">
        <v>0</v>
      </c>
      <c r="AS263" s="112">
        <v>0</v>
      </c>
      <c r="AT263" s="112">
        <v>0</v>
      </c>
      <c r="AU263" s="112">
        <v>0</v>
      </c>
      <c r="AV263" s="112">
        <v>0</v>
      </c>
      <c r="AW263" s="112">
        <v>0</v>
      </c>
      <c r="AX263" s="112">
        <v>0</v>
      </c>
      <c r="AY263" s="112">
        <v>0</v>
      </c>
      <c r="AZ263" s="112">
        <v>0</v>
      </c>
      <c r="BA263" s="112">
        <v>0</v>
      </c>
      <c r="BB263" s="112">
        <v>0</v>
      </c>
      <c r="BC263" s="112">
        <v>0</v>
      </c>
      <c r="BD263" s="112">
        <v>0</v>
      </c>
      <c r="BE263" s="112">
        <v>0</v>
      </c>
      <c r="BF263" s="112">
        <v>0</v>
      </c>
      <c r="BG263" s="112">
        <v>0</v>
      </c>
      <c r="BH263" s="112">
        <v>0</v>
      </c>
      <c r="BI263" s="112">
        <v>0</v>
      </c>
      <c r="BJ263" s="112">
        <v>0</v>
      </c>
      <c r="BK263" s="112">
        <v>0</v>
      </c>
      <c r="BL263" s="112">
        <v>0</v>
      </c>
      <c r="BM263" s="112">
        <v>0</v>
      </c>
      <c r="BN263" s="112">
        <v>0</v>
      </c>
      <c r="BO263" s="112">
        <v>0</v>
      </c>
      <c r="BP263" s="112">
        <v>0</v>
      </c>
      <c r="BQ263" s="112">
        <v>0</v>
      </c>
      <c r="BR263" s="112">
        <v>0</v>
      </c>
      <c r="BS263" s="112">
        <v>0</v>
      </c>
      <c r="BT263" s="112">
        <v>0</v>
      </c>
      <c r="BU263" s="112">
        <v>0</v>
      </c>
      <c r="BV263" s="112">
        <v>0</v>
      </c>
      <c r="BW263" s="112">
        <v>0</v>
      </c>
      <c r="BX263" s="112">
        <v>0</v>
      </c>
      <c r="BY263" s="112">
        <v>0</v>
      </c>
      <c r="BZ263" s="112">
        <v>0</v>
      </c>
      <c r="CA263" s="112">
        <v>0</v>
      </c>
      <c r="CB263" s="112">
        <v>0</v>
      </c>
      <c r="CC263" s="112">
        <v>0</v>
      </c>
      <c r="CD263" s="112">
        <v>0</v>
      </c>
      <c r="CE263" s="167">
        <v>0</v>
      </c>
      <c r="CF263" s="167">
        <v>0</v>
      </c>
    </row>
    <row r="264" spans="1:87" hidden="1" x14ac:dyDescent="0.2">
      <c r="A264" s="3"/>
      <c r="B264" s="38">
        <v>245</v>
      </c>
      <c r="C264" s="3"/>
      <c r="D264" s="3"/>
      <c r="E264" s="37"/>
      <c r="N264" s="90"/>
      <c r="P264" s="111">
        <v>262</v>
      </c>
      <c r="Q264" s="111">
        <v>0</v>
      </c>
      <c r="R264" s="163">
        <v>0</v>
      </c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  <c r="AL264" s="124"/>
    </row>
    <row r="265" spans="1:87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N265" s="3"/>
      <c r="P265" s="111">
        <v>263</v>
      </c>
      <c r="R265" s="163">
        <v>0</v>
      </c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  <c r="AL265" s="124"/>
    </row>
    <row r="266" spans="1:87" hidden="1" x14ac:dyDescent="0.2">
      <c r="A266" s="3"/>
      <c r="B266" s="38">
        <v>247</v>
      </c>
      <c r="C266" s="3"/>
      <c r="D266" s="3"/>
      <c r="E266" s="37" t="s">
        <v>156</v>
      </c>
      <c r="F266" s="63"/>
      <c r="G266" s="63"/>
      <c r="H266" s="63"/>
      <c r="I266" s="63"/>
      <c r="J266" s="63"/>
      <c r="K266" s="63"/>
      <c r="L266" s="63"/>
      <c r="M266" s="63"/>
      <c r="N266" s="63"/>
      <c r="O266" s="61"/>
      <c r="P266" s="111">
        <v>264</v>
      </c>
      <c r="R266" s="163">
        <v>4.5367050329651368E-2</v>
      </c>
      <c r="S266" s="124">
        <v>2.0582024902304496E-2</v>
      </c>
      <c r="T266" s="124">
        <v>-4.3633329541489248E-2</v>
      </c>
      <c r="U266" s="124">
        <v>-0.11131026593277424</v>
      </c>
      <c r="V266" s="124">
        <v>-9.8981010167422667E-2</v>
      </c>
      <c r="W266" s="124">
        <v>0.135325906277316</v>
      </c>
      <c r="X266" s="124">
        <v>4.2686784785720385E-3</v>
      </c>
      <c r="Y266" s="124">
        <v>0.21017910101009249</v>
      </c>
      <c r="Z266" s="124">
        <v>-0.1317651130903405</v>
      </c>
      <c r="AA266" s="124">
        <v>-0.38188091724152129</v>
      </c>
      <c r="AB266" s="124">
        <v>-0.39445143950061579</v>
      </c>
      <c r="AC266" s="124">
        <v>-6.8456850667005117E-2</v>
      </c>
      <c r="AD266" s="124">
        <v>-0.15709734392501937</v>
      </c>
      <c r="AE266" s="124">
        <v>9.6056461718184813E-2</v>
      </c>
      <c r="AF266" s="124">
        <v>6.7827698772099765E-2</v>
      </c>
      <c r="AG266" s="124">
        <v>-0.20854398605540175</v>
      </c>
      <c r="AH266" s="124">
        <v>-0.14315834076282447</v>
      </c>
      <c r="AI266" s="124">
        <v>0.13430049909877317</v>
      </c>
      <c r="AJ266" s="124">
        <v>6.8351028518996521E-2</v>
      </c>
      <c r="AK266" s="124">
        <v>9.6186157822484408E-2</v>
      </c>
      <c r="AL266" s="124">
        <v>-0.12955609529149836</v>
      </c>
      <c r="AM266" s="111">
        <v>-5.1016220642006262E-2</v>
      </c>
      <c r="AN266" s="111">
        <v>-0.27549199300053506</v>
      </c>
      <c r="AO266" s="111">
        <v>-0.21270883613216501</v>
      </c>
      <c r="AP266" s="111">
        <v>-3.9085931772991384E-2</v>
      </c>
      <c r="AQ266" s="111">
        <v>-0.19571721019911756</v>
      </c>
      <c r="AR266" s="111">
        <v>-0.66367582201788655</v>
      </c>
      <c r="AS266" s="111">
        <v>-2.891504618128066E-2</v>
      </c>
      <c r="AT266" s="111">
        <v>0.15563569706944919</v>
      </c>
      <c r="AU266" s="111">
        <v>0.15701098319323117</v>
      </c>
      <c r="AV266" s="111">
        <v>9.0521491614362168E-2</v>
      </c>
      <c r="AW266" s="111">
        <v>-0.12471065641265065</v>
      </c>
      <c r="AX266" s="111">
        <v>-2.8906023782322442E-2</v>
      </c>
      <c r="AY266" s="111">
        <v>-0.20354044009622529</v>
      </c>
      <c r="AZ266" s="111">
        <v>-0.1880645293297267</v>
      </c>
      <c r="BA266" s="111">
        <v>-0.11645010935552043</v>
      </c>
      <c r="BB266" s="111">
        <v>-8.0204653560004641E-2</v>
      </c>
      <c r="BC266" s="111">
        <v>0.11801121008352268</v>
      </c>
      <c r="BD266" s="111">
        <v>-5.9523642853244862E-3</v>
      </c>
      <c r="BE266" s="111">
        <v>-0.16667811693305193</v>
      </c>
      <c r="BF266" s="111">
        <v>3.4886150338008036E-2</v>
      </c>
      <c r="BG266" s="111">
        <v>-6.4084655441337193E-2</v>
      </c>
      <c r="BH266" s="111">
        <v>3.2388891794771085E-2</v>
      </c>
      <c r="BI266" s="111">
        <v>-0.38539494116598616</v>
      </c>
      <c r="BJ266" s="111">
        <v>4.4954594754340917E-2</v>
      </c>
      <c r="BK266" s="111">
        <v>-0.10230562681159319</v>
      </c>
      <c r="BL266" s="111">
        <v>-2.5041568319419859E-2</v>
      </c>
      <c r="BM266" s="111">
        <v>-0.15442994850460851</v>
      </c>
      <c r="BN266" s="111">
        <v>-9.781187694611447E-2</v>
      </c>
      <c r="BO266" s="111">
        <v>0.12603300772274295</v>
      </c>
      <c r="BP266" s="111">
        <v>8.2410953679071419E-2</v>
      </c>
      <c r="BQ266" s="111">
        <v>0.14018840917828337</v>
      </c>
      <c r="BR266" s="111">
        <v>0.10565803820530219</v>
      </c>
      <c r="BS266" s="111">
        <v>-8.0797555879495192E-2</v>
      </c>
      <c r="BT266" s="111">
        <v>-3.4155539993055276E-2</v>
      </c>
      <c r="BU266" s="111">
        <v>-7.6951059193004906E-2</v>
      </c>
      <c r="BV266" s="111">
        <v>0.12161062310123466</v>
      </c>
      <c r="BW266" s="111">
        <v>1.5897035873183286E-2</v>
      </c>
      <c r="BX266" s="111">
        <v>0.52337019654760064</v>
      </c>
      <c r="BY266" s="111">
        <v>-1.5919700255961594E-2</v>
      </c>
      <c r="BZ266" s="111">
        <v>-0.4494394170458989</v>
      </c>
      <c r="CA266" s="111">
        <v>0.12896285740062066</v>
      </c>
      <c r="CB266" s="111">
        <v>-0.17370220580672927</v>
      </c>
      <c r="CC266" s="111">
        <v>0.16157123794359185</v>
      </c>
      <c r="CD266" s="111">
        <v>0.3488934290832868</v>
      </c>
      <c r="CE266" s="111">
        <v>-2.6780322903377264E-2</v>
      </c>
      <c r="CF266" s="111">
        <v>-1.9405557213708326E-2</v>
      </c>
    </row>
    <row r="267" spans="1:87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6"/>
      <c r="G267" s="106"/>
      <c r="H267" s="106"/>
      <c r="I267" s="106"/>
      <c r="J267" s="106"/>
      <c r="K267" s="106"/>
      <c r="L267" s="106"/>
      <c r="M267" s="106"/>
      <c r="N267" s="106"/>
      <c r="O267" s="117"/>
      <c r="P267" s="111">
        <v>265</v>
      </c>
      <c r="R267" s="163">
        <v>1.8544502808292482E-3</v>
      </c>
      <c r="S267" s="124">
        <v>7.9116818658470298E-3</v>
      </c>
      <c r="T267" s="124">
        <v>-6.0531179294817661E-2</v>
      </c>
      <c r="U267" s="124">
        <v>-0.10273580479940848</v>
      </c>
      <c r="V267" s="124">
        <v>-5.3031106206849817E-2</v>
      </c>
      <c r="W267" s="124">
        <v>0.12954887332885678</v>
      </c>
      <c r="X267" s="124">
        <v>-1.178839990354383E-2</v>
      </c>
      <c r="Y267" s="124">
        <v>0.23878141255250601</v>
      </c>
      <c r="Z267" s="124">
        <v>-0.14187073129993855</v>
      </c>
      <c r="AA267" s="124">
        <v>-0.33248359794952609</v>
      </c>
      <c r="AB267" s="124">
        <v>-0.34709538811768975</v>
      </c>
      <c r="AC267" s="124">
        <v>-8.2235750663606749E-2</v>
      </c>
      <c r="AD267" s="124">
        <v>-0.17338453941922083</v>
      </c>
      <c r="AE267" s="124">
        <v>9.9081698234558827E-2</v>
      </c>
      <c r="AF267" s="124">
        <v>7.0076968960318273E-2</v>
      </c>
      <c r="AG267" s="124">
        <v>-0.20361196118985733</v>
      </c>
      <c r="AH267" s="124">
        <v>-0.13480116485236857</v>
      </c>
      <c r="AI267" s="124">
        <v>0.13983043346236282</v>
      </c>
      <c r="AJ267" s="124">
        <v>5.1052990879939683E-2</v>
      </c>
      <c r="AK267" s="124">
        <v>8.012318813172821E-2</v>
      </c>
      <c r="AL267" s="124">
        <v>-0.16981590559649995</v>
      </c>
      <c r="AM267" s="111">
        <v>-3.7508067196586295E-2</v>
      </c>
      <c r="AN267" s="111">
        <v>-0.28160334207753757</v>
      </c>
      <c r="AO267" s="111">
        <v>-7.4283903775821045E-2</v>
      </c>
      <c r="AP267" s="111">
        <v>-2.0728495983574402E-2</v>
      </c>
      <c r="AQ267" s="111">
        <v>-6.1766129420147635E-2</v>
      </c>
      <c r="AR267" s="111">
        <v>-0.68104304591369058</v>
      </c>
      <c r="AS267" s="111">
        <v>-2.9109769391623443E-2</v>
      </c>
      <c r="AT267" s="111">
        <v>0.19679747657353114</v>
      </c>
      <c r="AU267" s="111">
        <v>0.15249207969423123</v>
      </c>
      <c r="AV267" s="111">
        <v>8.5332278337988773E-2</v>
      </c>
      <c r="AW267" s="111">
        <v>-3.8703118930454125E-2</v>
      </c>
      <c r="AX267" s="111">
        <v>-3.1235094258237218E-2</v>
      </c>
      <c r="AY267" s="111">
        <v>-0.22347261724008805</v>
      </c>
      <c r="AZ267" s="111">
        <v>-0.22059548171389978</v>
      </c>
      <c r="BA267" s="111">
        <v>-7.5826148872448346E-2</v>
      </c>
      <c r="BB267" s="111">
        <v>-9.9379610138709898E-2</v>
      </c>
      <c r="BC267" s="111">
        <v>0.13847971310394705</v>
      </c>
      <c r="BD267" s="111">
        <v>2.6932793990189417E-2</v>
      </c>
      <c r="BE267" s="111">
        <v>-0.19301495707109628</v>
      </c>
      <c r="BF267" s="111">
        <v>4.544285653579741E-2</v>
      </c>
      <c r="BG267" s="111">
        <v>-6.5883889446759644E-2</v>
      </c>
      <c r="BH267" s="111">
        <v>6.9845361050938568E-2</v>
      </c>
      <c r="BI267" s="111">
        <v>-0.42248785768120484</v>
      </c>
      <c r="BJ267" s="111">
        <v>6.8902247247756065E-2</v>
      </c>
      <c r="BK267" s="111">
        <v>-7.6480481158966551E-2</v>
      </c>
      <c r="BL267" s="111">
        <v>-7.9807448010616705E-2</v>
      </c>
      <c r="BM267" s="111">
        <v>-0.14945401007620784</v>
      </c>
      <c r="BN267" s="111">
        <v>-9.3384746134531446E-2</v>
      </c>
      <c r="BO267" s="111">
        <v>0.11039920036442048</v>
      </c>
      <c r="BP267" s="111">
        <v>8.0906502290503404E-2</v>
      </c>
      <c r="BQ267" s="111">
        <v>0.16164588870826915</v>
      </c>
      <c r="BR267" s="111">
        <v>0.10577263093813177</v>
      </c>
      <c r="BS267" s="111">
        <v>-4.7918446426578928E-2</v>
      </c>
      <c r="BT267" s="111">
        <v>-4.264729379385946E-2</v>
      </c>
      <c r="BU267" s="111">
        <v>-0.10279460260258678</v>
      </c>
      <c r="BV267" s="111">
        <v>8.6308655856581151E-2</v>
      </c>
      <c r="BW267" s="111">
        <v>-4.7652832167869672E-3</v>
      </c>
      <c r="BX267" s="111">
        <v>0.51474627393933603</v>
      </c>
      <c r="BY267" s="111">
        <v>-2.6843472228933584E-2</v>
      </c>
      <c r="BZ267" s="111">
        <v>-0.45550285863118628</v>
      </c>
      <c r="CA267" s="111">
        <v>8.1979682414906066E-2</v>
      </c>
      <c r="CB267" s="111">
        <v>-0.1865758992943703</v>
      </c>
      <c r="CC267" s="111">
        <v>0.1183000698598986</v>
      </c>
      <c r="CD267" s="111">
        <v>0.33475924181663491</v>
      </c>
      <c r="CE267" s="111">
        <v>-5.9947503055636536E-2</v>
      </c>
      <c r="CF267" s="111">
        <v>-2.6103213552321727E-2</v>
      </c>
    </row>
    <row r="268" spans="1:87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6"/>
      <c r="G268" s="106"/>
      <c r="H268" s="106"/>
      <c r="I268" s="106"/>
      <c r="J268" s="106"/>
      <c r="K268" s="106"/>
      <c r="L268" s="106"/>
      <c r="M268" s="106"/>
      <c r="N268" s="106"/>
      <c r="O268" s="117"/>
      <c r="P268" s="111">
        <v>266</v>
      </c>
      <c r="R268" s="163">
        <v>1.904942418765424E-3</v>
      </c>
      <c r="S268" s="124">
        <v>3.2778640113520718E-3</v>
      </c>
      <c r="T268" s="124">
        <v>-3.6488753859866649E-2</v>
      </c>
      <c r="U268" s="124">
        <v>-9.35981500019957E-2</v>
      </c>
      <c r="V268" s="124">
        <v>-2.2355562835493482E-2</v>
      </c>
      <c r="W268" s="124">
        <v>0.12893499187405419</v>
      </c>
      <c r="X268" s="124">
        <v>-3.099898455895302E-2</v>
      </c>
      <c r="Y268" s="124">
        <v>0.27695941196450136</v>
      </c>
      <c r="Z268" s="124">
        <v>-0.14237711777141834</v>
      </c>
      <c r="AA268" s="124">
        <v>-0.29662582073832661</v>
      </c>
      <c r="AB268" s="124">
        <v>-0.44937636517639429</v>
      </c>
      <c r="AC268" s="124">
        <v>-0.13914386166837195</v>
      </c>
      <c r="AD268" s="124">
        <v>-0.16724917555843907</v>
      </c>
      <c r="AE268" s="124">
        <v>0.10864621228231178</v>
      </c>
      <c r="AF268" s="124">
        <v>7.0123534800265896E-2</v>
      </c>
      <c r="AG268" s="124">
        <v>-0.25421944419791404</v>
      </c>
      <c r="AH268" s="124">
        <v>-0.1267504362694819</v>
      </c>
      <c r="AI268" s="124">
        <v>0.16629744520770681</v>
      </c>
      <c r="AJ268" s="124">
        <v>5.597821703116275E-2</v>
      </c>
      <c r="AK268" s="124">
        <v>0.14926324756724754</v>
      </c>
      <c r="AL268" s="124">
        <v>-0.17266276337744782</v>
      </c>
      <c r="AM268" s="111">
        <v>-4.8366529991953448E-2</v>
      </c>
      <c r="AN268" s="111">
        <v>-0.31273246298588175</v>
      </c>
      <c r="AO268" s="111">
        <v>-0.22373757375851475</v>
      </c>
      <c r="AP268" s="111">
        <v>-5.3316245738543461E-2</v>
      </c>
      <c r="AQ268" s="111">
        <v>-0.15289511030680633</v>
      </c>
      <c r="AR268" s="111">
        <v>-0.64315045699794049</v>
      </c>
      <c r="AS268" s="111">
        <v>-3.2686229267055861E-2</v>
      </c>
      <c r="AT268" s="111">
        <v>0.28927508418040176</v>
      </c>
      <c r="AU268" s="111">
        <v>0.12675749033615535</v>
      </c>
      <c r="AV268" s="111">
        <v>-2.791681335186753E-2</v>
      </c>
      <c r="AW268" s="111">
        <v>-0.11001490230258849</v>
      </c>
      <c r="AX268" s="111">
        <v>-3.5991996283478427E-2</v>
      </c>
      <c r="AY268" s="111">
        <v>-0.1902708496736496</v>
      </c>
      <c r="AZ268" s="111">
        <v>-0.16046102990175795</v>
      </c>
      <c r="BA268" s="111">
        <v>-1.883069186139092E-2</v>
      </c>
      <c r="BB268" s="111">
        <v>-0.12819522900670355</v>
      </c>
      <c r="BC268" s="111">
        <v>0.15153933853872822</v>
      </c>
      <c r="BD268" s="111">
        <v>-3.9574769132324723E-2</v>
      </c>
      <c r="BE268" s="111">
        <v>-0.18570348089868094</v>
      </c>
      <c r="BF268" s="111">
        <v>7.7446488292469431E-2</v>
      </c>
      <c r="BG268" s="111">
        <v>-2.8495762755498758E-2</v>
      </c>
      <c r="BH268" s="111">
        <v>8.2490088235947195E-2</v>
      </c>
      <c r="BI268" s="111">
        <v>-0.32596548112503049</v>
      </c>
      <c r="BJ268" s="111">
        <v>8.6817982554056677E-2</v>
      </c>
      <c r="BK268" s="111">
        <v>-3.9781080338335294E-2</v>
      </c>
      <c r="BL268" s="111">
        <v>-5.2761117042819328E-2</v>
      </c>
      <c r="BM268" s="111">
        <v>-0.1809493985500851</v>
      </c>
      <c r="BN268" s="111">
        <v>-6.9063703138385474E-2</v>
      </c>
      <c r="BO268" s="111">
        <v>0.14480898455601585</v>
      </c>
      <c r="BP268" s="111">
        <v>5.5519101435903377E-2</v>
      </c>
      <c r="BQ268" s="111">
        <v>0.1456433608223453</v>
      </c>
      <c r="BR268" s="111">
        <v>0.10394293414488494</v>
      </c>
      <c r="BS268" s="111">
        <v>-8.0777541986579257E-2</v>
      </c>
      <c r="BT268" s="111">
        <v>6.2073160352605815E-2</v>
      </c>
      <c r="BU268" s="111">
        <v>-6.3030623722735976E-2</v>
      </c>
      <c r="BV268" s="111">
        <v>7.3556905546913465E-2</v>
      </c>
      <c r="BW268" s="111">
        <v>4.4358407061192991E-2</v>
      </c>
      <c r="BX268" s="111">
        <v>0.49891854225197385</v>
      </c>
      <c r="BY268" s="111">
        <v>-2.9678133708106093E-2</v>
      </c>
      <c r="BZ268" s="111">
        <v>-0.41575714810160036</v>
      </c>
      <c r="CA268" s="111">
        <v>0.11034523300870686</v>
      </c>
      <c r="CB268" s="111">
        <v>-0.17273872088680589</v>
      </c>
      <c r="CC268" s="111">
        <v>0.14224833148430724</v>
      </c>
      <c r="CD268" s="111">
        <v>0.32790483033239037</v>
      </c>
      <c r="CE268" s="111">
        <v>-4.1518854224978433E-2</v>
      </c>
      <c r="CF268" s="111">
        <v>-6.7790851752569228E-2</v>
      </c>
    </row>
    <row r="269" spans="1:87" ht="13.5" hidden="1" thickBot="1" x14ac:dyDescent="0.25">
      <c r="A269" s="43"/>
      <c r="B269" s="38">
        <v>250</v>
      </c>
      <c r="C269" s="43"/>
      <c r="D269" s="43"/>
      <c r="E269" s="65" t="s">
        <v>159</v>
      </c>
      <c r="F269" s="66"/>
      <c r="G269" s="66"/>
      <c r="H269" s="66"/>
      <c r="I269" s="66"/>
      <c r="J269" s="66"/>
      <c r="K269" s="66"/>
      <c r="L269" s="66"/>
      <c r="M269" s="66"/>
      <c r="N269" s="66"/>
      <c r="O269" s="172"/>
      <c r="P269" s="111">
        <v>267</v>
      </c>
      <c r="R269" s="163">
        <v>-2.9172668213276232E-2</v>
      </c>
      <c r="S269" s="124">
        <v>1.0590523593167867E-2</v>
      </c>
      <c r="T269" s="124">
        <v>-4.6884420898724521E-2</v>
      </c>
      <c r="U269" s="124">
        <v>-0.10254807357805946</v>
      </c>
      <c r="V269" s="124">
        <v>-5.8122559736588648E-2</v>
      </c>
      <c r="W269" s="124">
        <v>0.13126992382674232</v>
      </c>
      <c r="X269" s="124">
        <v>-1.2839568661308269E-2</v>
      </c>
      <c r="Y269" s="124">
        <v>0.24197330850903329</v>
      </c>
      <c r="Z269" s="124">
        <v>-0.13867098738723246</v>
      </c>
      <c r="AA269" s="124">
        <v>-0.33699677864312466</v>
      </c>
      <c r="AB269" s="124">
        <v>-0.39697439759823322</v>
      </c>
      <c r="AC269" s="124">
        <v>-9.6612154332994596E-2</v>
      </c>
      <c r="AD269" s="124">
        <v>-0.16591035296755977</v>
      </c>
      <c r="AE269" s="124">
        <v>0.10126145741168513</v>
      </c>
      <c r="AF269" s="124">
        <v>6.9342734177561316E-2</v>
      </c>
      <c r="AG269" s="124">
        <v>-0.22212513048105773</v>
      </c>
      <c r="AH269" s="124">
        <v>-0.1349033139615583</v>
      </c>
      <c r="AI269" s="124">
        <v>0.14680945925628094</v>
      </c>
      <c r="AJ269" s="124">
        <v>5.8460745476699653E-2</v>
      </c>
      <c r="AK269" s="124">
        <v>0.10852419784048672</v>
      </c>
      <c r="AL269" s="124">
        <v>-0.15734492142181536</v>
      </c>
      <c r="AM269" s="111">
        <v>-4.5630272610182009E-2</v>
      </c>
      <c r="AN269" s="111">
        <v>-0.28994259935465144</v>
      </c>
      <c r="AO269" s="111">
        <v>-0.17024343788883359</v>
      </c>
      <c r="AP269" s="111">
        <v>-3.7710224498369749E-2</v>
      </c>
      <c r="AQ269" s="111">
        <v>-0.13679281664202383</v>
      </c>
      <c r="AR269" s="111">
        <v>-0.66262310830983917</v>
      </c>
      <c r="AS269" s="111">
        <v>-3.0237014946653321E-2</v>
      </c>
      <c r="AT269" s="111">
        <v>0.21390275260779404</v>
      </c>
      <c r="AU269" s="111">
        <v>0.1454201844078726</v>
      </c>
      <c r="AV269" s="111">
        <v>4.9312318866827805E-2</v>
      </c>
      <c r="AW269" s="111">
        <v>-9.1142892548564433E-2</v>
      </c>
      <c r="AX269" s="111">
        <v>-3.2044371441346031E-2</v>
      </c>
      <c r="AY269" s="111">
        <v>-0.20576130233665432</v>
      </c>
      <c r="AZ269" s="111">
        <v>-0.18970701364846146</v>
      </c>
      <c r="BA269" s="111">
        <v>-7.0368983363119905E-2</v>
      </c>
      <c r="BB269" s="111">
        <v>-0.10259316423513937</v>
      </c>
      <c r="BC269" s="111">
        <v>0.13601008724206598</v>
      </c>
      <c r="BD269" s="111">
        <v>-6.1981131424865971E-3</v>
      </c>
      <c r="BE269" s="111">
        <v>-0.18179885163427636</v>
      </c>
      <c r="BF269" s="111">
        <v>5.2591831722091621E-2</v>
      </c>
      <c r="BG269" s="111">
        <v>-5.2821435881198531E-2</v>
      </c>
      <c r="BH269" s="111">
        <v>6.1574780360552285E-2</v>
      </c>
      <c r="BI269" s="111">
        <v>-0.37794942665740722</v>
      </c>
      <c r="BJ269" s="111">
        <v>6.6891608185384546E-2</v>
      </c>
      <c r="BK269" s="111">
        <v>-7.2855729436298353E-2</v>
      </c>
      <c r="BL269" s="111">
        <v>-5.2536711124285297E-2</v>
      </c>
      <c r="BM269" s="111">
        <v>-0.16161111904363382</v>
      </c>
      <c r="BN269" s="111">
        <v>-8.6753442073010459E-2</v>
      </c>
      <c r="BO269" s="111">
        <v>0.1270803975477264</v>
      </c>
      <c r="BP269" s="111">
        <v>7.2945519135159398E-2</v>
      </c>
      <c r="BQ269" s="111">
        <v>0.1491592195696326</v>
      </c>
      <c r="BR269" s="111">
        <v>0.10512453442943963</v>
      </c>
      <c r="BS269" s="111">
        <v>-6.9831181430884459E-2</v>
      </c>
      <c r="BT269" s="111">
        <v>-4.9098911447696429E-3</v>
      </c>
      <c r="BU269" s="111">
        <v>-8.0925428506109232E-2</v>
      </c>
      <c r="BV269" s="111">
        <v>9.3825394834909759E-2</v>
      </c>
      <c r="BW269" s="111">
        <v>1.8496719905863105E-2</v>
      </c>
      <c r="BX269" s="111">
        <v>0.51234500424630347</v>
      </c>
      <c r="BY269" s="111">
        <v>-2.4147102064333761E-2</v>
      </c>
      <c r="BZ269" s="111">
        <v>-0.44023314125956187</v>
      </c>
      <c r="CA269" s="111">
        <v>0.10709592427474453</v>
      </c>
      <c r="CB269" s="111">
        <v>-0.17767227532930183</v>
      </c>
      <c r="CC269" s="111">
        <v>0.14070654642926592</v>
      </c>
      <c r="CD269" s="111">
        <v>0.33718583374410405</v>
      </c>
      <c r="CE269" s="111">
        <v>-4.2748893394664068E-2</v>
      </c>
      <c r="CF269" s="111">
        <v>-3.776654083953309E-2</v>
      </c>
    </row>
    <row r="270" spans="1:87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  <c r="N270" s="3"/>
    </row>
    <row r="271" spans="1:87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N271" s="3"/>
      <c r="R271" s="124">
        <v>5.5649970361752822E-2</v>
      </c>
      <c r="S271" s="124">
        <v>1.0590523593167867E-2</v>
      </c>
      <c r="T271" s="124">
        <v>-4.6884420898724521E-2</v>
      </c>
      <c r="U271" s="124">
        <v>-0.10254807357805946</v>
      </c>
      <c r="V271" s="124">
        <v>-5.8122559736588662E-2</v>
      </c>
      <c r="W271" s="124">
        <v>0.13126992382674232</v>
      </c>
      <c r="X271" s="124">
        <v>-1.2839568661308269E-2</v>
      </c>
      <c r="Y271" s="124">
        <v>0.24197330850903331</v>
      </c>
      <c r="Z271" s="124">
        <v>-0.13867098738723246</v>
      </c>
      <c r="AA271" s="124">
        <v>-0.33699677864312472</v>
      </c>
      <c r="AB271" s="124">
        <v>-0.39697439759823333</v>
      </c>
      <c r="AC271" s="124">
        <v>-9.6612154332994596E-2</v>
      </c>
      <c r="AD271" s="124">
        <v>-0.16591035296755977</v>
      </c>
      <c r="AE271" s="124">
        <v>0.10126145741168514</v>
      </c>
      <c r="AF271" s="124">
        <v>6.9342734177561316E-2</v>
      </c>
      <c r="AG271" s="124">
        <v>-0.22212513048105773</v>
      </c>
      <c r="AH271" s="124">
        <v>-0.13490331396155833</v>
      </c>
      <c r="AI271" s="124">
        <v>0.14680945925628094</v>
      </c>
      <c r="AJ271" s="124">
        <v>5.8460745476699653E-2</v>
      </c>
      <c r="AK271" s="124">
        <v>0.10852419784048672</v>
      </c>
      <c r="AL271" s="124">
        <v>-0.15734492142181536</v>
      </c>
      <c r="AM271" s="111">
        <v>-4.5630272610181995E-2</v>
      </c>
      <c r="AN271" s="111">
        <v>-0.28994259935465144</v>
      </c>
      <c r="AO271" s="111">
        <v>-0.17024343788883359</v>
      </c>
      <c r="AP271" s="111">
        <v>-3.7710224498369749E-2</v>
      </c>
      <c r="AQ271" s="111">
        <v>-0.13679281664202383</v>
      </c>
      <c r="AR271" s="111">
        <v>-0.66262310830983928</v>
      </c>
      <c r="AS271" s="111">
        <v>-3.0237014946653321E-2</v>
      </c>
      <c r="AT271" s="111">
        <v>0.21390275260779404</v>
      </c>
      <c r="AU271" s="111">
        <v>0.14542018440787266</v>
      </c>
      <c r="AV271" s="111">
        <v>4.9312318866827798E-2</v>
      </c>
      <c r="AW271" s="111">
        <v>-9.1142892548564433E-2</v>
      </c>
      <c r="AX271" s="111">
        <v>-3.2044371441346031E-2</v>
      </c>
      <c r="AY271" s="111">
        <v>-0.20576130233665432</v>
      </c>
      <c r="AZ271" s="111">
        <v>-0.18970701364846146</v>
      </c>
      <c r="BA271" s="111">
        <v>-7.0368983363119905E-2</v>
      </c>
      <c r="BB271" s="111">
        <v>-0.10259316423513935</v>
      </c>
      <c r="BC271" s="111">
        <v>0.13601008724206598</v>
      </c>
      <c r="BD271" s="111">
        <v>-6.1981131424865971E-3</v>
      </c>
      <c r="BE271" s="111">
        <v>-0.18179885163427636</v>
      </c>
      <c r="BF271" s="111">
        <v>5.2591831722091621E-2</v>
      </c>
      <c r="BG271" s="111">
        <v>-5.2821435881198531E-2</v>
      </c>
      <c r="BH271" s="111">
        <v>6.1574780360552278E-2</v>
      </c>
      <c r="BI271" s="111">
        <v>-0.37794942665740711</v>
      </c>
      <c r="BJ271" s="111">
        <v>6.6891608185384546E-2</v>
      </c>
      <c r="BK271" s="111">
        <v>-7.2855729436298353E-2</v>
      </c>
      <c r="BL271" s="111">
        <v>-5.2536711124285297E-2</v>
      </c>
      <c r="BM271" s="111">
        <v>-0.16161111904363382</v>
      </c>
      <c r="BN271" s="111">
        <v>-8.6753442073010459E-2</v>
      </c>
      <c r="BO271" s="111">
        <v>0.12708039754772643</v>
      </c>
      <c r="BP271" s="111">
        <v>7.2945519135159398E-2</v>
      </c>
      <c r="BQ271" s="111">
        <v>0.1491592195696326</v>
      </c>
      <c r="BR271" s="111">
        <v>0.10512453442943963</v>
      </c>
      <c r="BS271" s="111">
        <v>-6.9831181430884459E-2</v>
      </c>
      <c r="BT271" s="111">
        <v>-4.9098911447696403E-3</v>
      </c>
      <c r="BU271" s="111">
        <v>-8.0925428506109218E-2</v>
      </c>
      <c r="BV271" s="111">
        <v>9.3825394834909759E-2</v>
      </c>
      <c r="BW271" s="111">
        <v>1.8496719905863105E-2</v>
      </c>
      <c r="BX271" s="111">
        <v>0.51234500424630358</v>
      </c>
      <c r="BY271" s="111">
        <v>-2.4147102064333754E-2</v>
      </c>
      <c r="BZ271" s="111">
        <v>-0.44023314125956187</v>
      </c>
      <c r="CA271" s="111">
        <v>0.10709592427474453</v>
      </c>
      <c r="CB271" s="111">
        <v>-0.17767227532930183</v>
      </c>
      <c r="CC271" s="111">
        <v>0.14070654642926592</v>
      </c>
      <c r="CD271" s="111">
        <v>0.33718583374410405</v>
      </c>
      <c r="CE271" s="111">
        <v>-4.2748893394664082E-2</v>
      </c>
      <c r="CF271" s="111">
        <v>-3.7766540839533097E-2</v>
      </c>
    </row>
    <row r="272" spans="1:87" hidden="1" x14ac:dyDescent="0.2">
      <c r="A272" s="28"/>
      <c r="B272" s="38">
        <v>253</v>
      </c>
      <c r="C272" s="28"/>
      <c r="D272" s="28"/>
      <c r="E272" s="56"/>
      <c r="R272" s="125">
        <v>0</v>
      </c>
      <c r="S272" s="125">
        <v>0</v>
      </c>
      <c r="T272" s="125">
        <v>0</v>
      </c>
      <c r="U272" s="125">
        <v>0</v>
      </c>
      <c r="V272" s="125">
        <v>0</v>
      </c>
      <c r="W272" s="125">
        <v>0</v>
      </c>
      <c r="X272" s="125">
        <v>0</v>
      </c>
      <c r="Y272" s="125">
        <v>0</v>
      </c>
      <c r="Z272" s="125">
        <v>0</v>
      </c>
      <c r="AA272" s="125">
        <v>0</v>
      </c>
      <c r="AB272" s="125">
        <v>0</v>
      </c>
      <c r="AC272" s="125">
        <v>0</v>
      </c>
      <c r="AD272" s="125">
        <v>0</v>
      </c>
      <c r="AE272" s="125">
        <v>0</v>
      </c>
      <c r="AF272" s="125">
        <v>0</v>
      </c>
      <c r="AG272" s="125">
        <v>0</v>
      </c>
      <c r="AH272" s="125">
        <v>0</v>
      </c>
      <c r="AI272" s="125">
        <v>0</v>
      </c>
      <c r="AJ272" s="125">
        <v>0</v>
      </c>
      <c r="AK272" s="125">
        <v>0</v>
      </c>
      <c r="AL272" s="125">
        <v>0</v>
      </c>
      <c r="AM272" s="111">
        <v>0</v>
      </c>
      <c r="AN272" s="111">
        <v>0</v>
      </c>
      <c r="AO272" s="111">
        <v>0</v>
      </c>
      <c r="AP272" s="111">
        <v>0</v>
      </c>
      <c r="AQ272" s="111">
        <v>0</v>
      </c>
      <c r="AR272" s="111">
        <v>0</v>
      </c>
      <c r="AS272" s="111">
        <v>0</v>
      </c>
      <c r="AT272" s="111">
        <v>0</v>
      </c>
      <c r="AU272" s="111">
        <v>0</v>
      </c>
      <c r="AV272" s="111">
        <v>0</v>
      </c>
      <c r="AW272" s="111">
        <v>0</v>
      </c>
      <c r="AX272" s="111">
        <v>0</v>
      </c>
      <c r="AY272" s="111">
        <v>0</v>
      </c>
      <c r="AZ272" s="111">
        <v>0</v>
      </c>
      <c r="BA272" s="111">
        <v>0</v>
      </c>
      <c r="BB272" s="111">
        <v>0</v>
      </c>
      <c r="BC272" s="111">
        <v>0</v>
      </c>
      <c r="BD272" s="111">
        <v>0</v>
      </c>
      <c r="BE272" s="111">
        <v>0</v>
      </c>
      <c r="BF272" s="111">
        <v>0</v>
      </c>
      <c r="BG272" s="111">
        <v>0</v>
      </c>
      <c r="BH272" s="111">
        <v>0</v>
      </c>
      <c r="BI272" s="111">
        <v>0</v>
      </c>
      <c r="BJ272" s="111">
        <v>0</v>
      </c>
      <c r="BK272" s="111">
        <v>0</v>
      </c>
      <c r="BL272" s="111">
        <v>0</v>
      </c>
      <c r="BM272" s="111">
        <v>0</v>
      </c>
      <c r="BN272" s="111">
        <v>0</v>
      </c>
      <c r="BO272" s="111">
        <v>0</v>
      </c>
      <c r="BP272" s="111">
        <v>0</v>
      </c>
      <c r="BQ272" s="111">
        <v>0</v>
      </c>
      <c r="BR272" s="111">
        <v>0</v>
      </c>
      <c r="BS272" s="111">
        <v>0</v>
      </c>
      <c r="BT272" s="111">
        <v>0</v>
      </c>
      <c r="BU272" s="111">
        <v>0</v>
      </c>
      <c r="BV272" s="111">
        <v>0</v>
      </c>
      <c r="BW272" s="111">
        <v>0</v>
      </c>
      <c r="BX272" s="111">
        <v>0</v>
      </c>
      <c r="BY272" s="111">
        <v>0</v>
      </c>
      <c r="BZ272" s="111">
        <v>0</v>
      </c>
      <c r="CA272" s="111">
        <v>0</v>
      </c>
      <c r="CB272" s="111">
        <v>0</v>
      </c>
      <c r="CC272" s="111">
        <v>0</v>
      </c>
      <c r="CD272" s="111">
        <v>0</v>
      </c>
      <c r="CE272" s="111">
        <v>0</v>
      </c>
      <c r="CF272" s="111">
        <v>0</v>
      </c>
    </row>
    <row r="274" spans="5:84" s="68" customFormat="1" x14ac:dyDescent="0.2">
      <c r="E274" s="67"/>
      <c r="O274" s="10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111"/>
      <c r="AK274" s="111"/>
      <c r="AL274" s="111"/>
      <c r="AM274" s="111"/>
      <c r="AN274" s="111"/>
      <c r="AO274" s="111"/>
      <c r="AP274" s="111"/>
      <c r="AQ274" s="111"/>
      <c r="AR274" s="111"/>
      <c r="AS274" s="111"/>
      <c r="AT274" s="111"/>
      <c r="AU274" s="111"/>
      <c r="AV274" s="111"/>
      <c r="AW274" s="111"/>
      <c r="AX274" s="111"/>
      <c r="AY274" s="111"/>
      <c r="AZ274" s="111"/>
      <c r="BA274" s="111"/>
      <c r="BB274" s="111"/>
      <c r="BC274" s="111"/>
      <c r="BD274" s="111"/>
      <c r="BE274" s="111"/>
      <c r="BF274" s="111"/>
      <c r="BG274" s="111"/>
      <c r="BH274" s="111"/>
      <c r="BI274" s="111"/>
      <c r="BJ274" s="111"/>
      <c r="BK274" s="111"/>
      <c r="BL274" s="111"/>
      <c r="BM274" s="111"/>
      <c r="BN274" s="111"/>
      <c r="BO274" s="111"/>
      <c r="BP274" s="111"/>
      <c r="BQ274" s="111"/>
      <c r="BR274" s="111"/>
      <c r="BS274" s="111"/>
      <c r="BT274" s="111"/>
      <c r="BU274" s="111"/>
      <c r="BV274" s="111"/>
      <c r="BW274" s="111"/>
      <c r="BX274" s="111"/>
      <c r="BY274" s="111"/>
      <c r="BZ274" s="111"/>
      <c r="CA274" s="111"/>
      <c r="CB274" s="111"/>
      <c r="CC274" s="111"/>
      <c r="CD274" s="111"/>
      <c r="CE274" s="111"/>
      <c r="CF274" s="111"/>
    </row>
    <row r="282" spans="5:84" x14ac:dyDescent="0.2">
      <c r="R282" s="12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H18" sqref="H1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11" bestFit="1" customWidth="1"/>
  </cols>
  <sheetData>
    <row r="2" spans="3:17" ht="23.25" x14ac:dyDescent="0.35">
      <c r="C2" s="225" t="s">
        <v>168</v>
      </c>
      <c r="D2" s="225"/>
      <c r="E2" s="225"/>
      <c r="F2" s="225"/>
      <c r="G2" s="225"/>
      <c r="H2" s="225"/>
      <c r="I2" s="225"/>
      <c r="J2" s="225"/>
      <c r="K2" s="225"/>
    </row>
    <row r="3" spans="3:17" s="90" customFormat="1" ht="23.25" customHeight="1" x14ac:dyDescent="0.25">
      <c r="C3" s="231" t="str">
        <f>'Model Inputs'!F5</f>
        <v>Algoma Power Inc.</v>
      </c>
      <c r="D3" s="231"/>
      <c r="E3" s="231"/>
      <c r="F3" s="231"/>
      <c r="G3" s="231"/>
      <c r="H3" s="231"/>
      <c r="I3" s="231"/>
      <c r="J3" s="231"/>
      <c r="K3" s="231"/>
    </row>
    <row r="4" spans="3:17" s="90" customFormat="1" ht="19.5" x14ac:dyDescent="0.35">
      <c r="C4" s="87"/>
      <c r="D4" s="87"/>
      <c r="E4" s="87"/>
      <c r="F4" s="87"/>
      <c r="G4" s="87"/>
      <c r="H4" s="87"/>
      <c r="I4" s="87"/>
      <c r="J4" s="87"/>
      <c r="K4" s="87"/>
    </row>
    <row r="6" spans="3:17" x14ac:dyDescent="0.2">
      <c r="F6" s="2">
        <v>2017</v>
      </c>
      <c r="G6" s="2">
        <v>2018</v>
      </c>
      <c r="H6" s="2">
        <v>2019</v>
      </c>
      <c r="I6" s="2">
        <v>2020</v>
      </c>
      <c r="J6" s="2">
        <v>2021</v>
      </c>
      <c r="K6" s="2">
        <v>2022</v>
      </c>
      <c r="L6" s="2">
        <v>2023</v>
      </c>
      <c r="M6" s="2">
        <v>2024</v>
      </c>
      <c r="N6" s="2"/>
    </row>
    <row r="7" spans="3:17" x14ac:dyDescent="0.2">
      <c r="F7" s="14" t="s">
        <v>184</v>
      </c>
      <c r="G7" s="14" t="s">
        <v>271</v>
      </c>
      <c r="H7" s="215" t="s">
        <v>185</v>
      </c>
      <c r="I7" s="215" t="s">
        <v>186</v>
      </c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4">
        <f>'Benchmarking Calculations'!G121</f>
        <v>24804672.070677251</v>
      </c>
      <c r="G10" s="84">
        <f>'Benchmarking Calculations'!H121</f>
        <v>25572581.470650658</v>
      </c>
      <c r="H10" s="84">
        <f>'Benchmarking Calculations'!I121</f>
        <v>27121757.67234353</v>
      </c>
      <c r="I10" s="89">
        <f>IF(ISNUMBER(I12),'Benchmarking Calculations'!J121,"na")</f>
        <v>28360368.853751771</v>
      </c>
      <c r="J10" s="89">
        <f>IF(ISNUMBER(J12),'Benchmarking Calculations'!K121,"na")</f>
        <v>29662171.944448322</v>
      </c>
      <c r="K10" s="89">
        <f>IF(ISNUMBER(K12),'Benchmarking Calculations'!L121,"na")</f>
        <v>31643496.934561074</v>
      </c>
      <c r="L10" s="89">
        <f>IF(ISNUMBER(L12),'Benchmarking Calculations'!M121,"na")</f>
        <v>32249637.443319403</v>
      </c>
      <c r="M10" s="89">
        <f>IF(ISNUMBER(M12),'Benchmarking Calculations'!N121,"na")</f>
        <v>32369819.848004259</v>
      </c>
      <c r="N10" s="84"/>
      <c r="O10" s="84"/>
      <c r="P10" s="24"/>
      <c r="Q10" s="24"/>
    </row>
    <row r="11" spans="3:17" ht="18.75" customHeight="1" x14ac:dyDescent="0.2"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24"/>
      <c r="Q11" s="24"/>
    </row>
    <row r="12" spans="3:17" ht="18.75" customHeight="1" x14ac:dyDescent="0.2">
      <c r="D12" t="s">
        <v>150</v>
      </c>
      <c r="F12" s="84">
        <f>'Benchmarking Calculations'!G257</f>
        <v>12449736.12462322</v>
      </c>
      <c r="G12" s="84">
        <f>'Benchmarking Calculations'!H257</f>
        <v>13209813.215580691</v>
      </c>
      <c r="H12" s="84">
        <f>'Benchmarking Calculations'!I257</f>
        <v>13697137.274274047</v>
      </c>
      <c r="I12" s="89">
        <f>IF(ISNUMBER('Benchmarking Calculations'!J257),'Benchmarking Calculations'!J257,"na")</f>
        <v>14621430.328531738</v>
      </c>
      <c r="J12" s="89">
        <f>IF(ISNUMBER('Benchmarking Calculations'!K257),'Benchmarking Calculations'!K257,"na")</f>
        <v>15207401.369629379</v>
      </c>
      <c r="K12" s="89">
        <f>IF(ISNUMBER('Benchmarking Calculations'!L257),'Benchmarking Calculations'!L257,"na")</f>
        <v>15807835.577266626</v>
      </c>
      <c r="L12" s="89">
        <f>IF(ISNUMBER('Benchmarking Calculations'!M257),'Benchmarking Calculations'!M257,"na")</f>
        <v>16431504.387549073</v>
      </c>
      <c r="M12" s="89">
        <f>IF(ISNUMBER('Benchmarking Calculations'!N257),'Benchmarking Calculations'!N257,"na")</f>
        <v>17015217.291497432</v>
      </c>
      <c r="N12" s="84"/>
      <c r="O12" s="84"/>
      <c r="P12" s="24"/>
      <c r="Q12" s="24"/>
    </row>
    <row r="13" spans="3:17" ht="18.75" customHeight="1" x14ac:dyDescent="0.2"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4"/>
      <c r="Q13" s="24"/>
    </row>
    <row r="14" spans="3:17" ht="18.75" customHeight="1" x14ac:dyDescent="0.2">
      <c r="D14" t="s">
        <v>160</v>
      </c>
      <c r="F14" s="84">
        <f t="shared" ref="F14:H14" si="0">F10-F12</f>
        <v>12354935.94605403</v>
      </c>
      <c r="G14" s="84">
        <f t="shared" si="0"/>
        <v>12362768.255069967</v>
      </c>
      <c r="H14" s="84">
        <f t="shared" si="0"/>
        <v>13424620.398069482</v>
      </c>
      <c r="I14" s="89">
        <f>IF(ISNUMBER(I12),I10-I12,"na")</f>
        <v>13738938.525220033</v>
      </c>
      <c r="J14" s="89">
        <f t="shared" ref="J14" si="1">IF(ISNUMBER(J12),J10-J12,"na")</f>
        <v>14454770.574818943</v>
      </c>
      <c r="K14" s="89">
        <f t="shared" ref="K14:M14" si="2">IF(ISNUMBER(K12),K10-K12,"na")</f>
        <v>15835661.357294448</v>
      </c>
      <c r="L14" s="89">
        <f t="shared" si="2"/>
        <v>15818133.05577033</v>
      </c>
      <c r="M14" s="89">
        <f t="shared" si="2"/>
        <v>15354602.556506827</v>
      </c>
      <c r="N14" s="84"/>
      <c r="O14" s="84"/>
      <c r="P14" s="24"/>
      <c r="Q14" s="24"/>
    </row>
    <row r="15" spans="3:17" ht="18.75" customHeight="1" x14ac:dyDescent="0.2"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24"/>
      <c r="Q15" s="24"/>
    </row>
    <row r="16" spans="3:17" ht="18.75" customHeight="1" x14ac:dyDescent="0.2">
      <c r="D16" s="11" t="s">
        <v>183</v>
      </c>
      <c r="E16" s="11"/>
      <c r="F16" s="198">
        <f>LN(F10/F12)</f>
        <v>0.68933259749771869</v>
      </c>
      <c r="G16" s="198">
        <f t="shared" ref="G16:H16" si="3">LN(G10/G12)</f>
        <v>0.66056076240225481</v>
      </c>
      <c r="H16" s="198">
        <f t="shared" si="3"/>
        <v>0.6831494189820676</v>
      </c>
      <c r="I16" s="133">
        <f>IF(ISNUMBER(I14),LN(I10/I12),"na")</f>
        <v>0.66250442448086633</v>
      </c>
      <c r="J16" s="133">
        <f t="shared" ref="J16" si="4">IF(ISNUMBER(J14),LN(J10/J12),"na")</f>
        <v>0.66809032054343453</v>
      </c>
      <c r="K16" s="133">
        <f t="shared" ref="K16:M16" si="5">IF(ISNUMBER(K14),LN(K10/K12),"na")</f>
        <v>0.69402691966063212</v>
      </c>
      <c r="L16" s="133">
        <f t="shared" si="5"/>
        <v>0.67430630979948303</v>
      </c>
      <c r="M16" s="133">
        <f t="shared" si="5"/>
        <v>0.64311842406678277</v>
      </c>
      <c r="N16" s="26"/>
      <c r="O16" s="26"/>
    </row>
    <row r="17" spans="4:15" ht="18.75" customHeight="1" x14ac:dyDescent="0.2">
      <c r="F17" s="152"/>
      <c r="G17" s="152"/>
      <c r="H17" s="152"/>
      <c r="I17" s="86"/>
      <c r="J17" s="86"/>
      <c r="K17" s="86"/>
      <c r="L17" s="26"/>
      <c r="M17" s="26"/>
      <c r="N17" s="26"/>
      <c r="O17" s="26"/>
    </row>
    <row r="18" spans="4:15" ht="18.75" customHeight="1" x14ac:dyDescent="0.2">
      <c r="D18" t="s">
        <v>180</v>
      </c>
      <c r="F18" s="153"/>
      <c r="G18" s="153"/>
      <c r="H18" s="153">
        <f>AVERAGE(F16:H16)</f>
        <v>0.67768092629401366</v>
      </c>
      <c r="I18" s="64">
        <f>IF(ISNUMBER(I16),AVERAGE(G16:I16),"na")</f>
        <v>0.66873820195506284</v>
      </c>
      <c r="J18" s="64">
        <f t="shared" ref="J18:M18" si="6">IF(ISNUMBER(J16),AVERAGE(H16:J16),"na")</f>
        <v>0.67124805466878945</v>
      </c>
      <c r="K18" s="64">
        <f t="shared" si="6"/>
        <v>0.67487388822831107</v>
      </c>
      <c r="L18" s="64">
        <f t="shared" si="6"/>
        <v>0.67880785000118316</v>
      </c>
      <c r="M18" s="64">
        <f t="shared" si="6"/>
        <v>0.67048388450896601</v>
      </c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19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181</v>
      </c>
      <c r="F22" s="134">
        <f>IF(F16&lt;-0.25,1,IF(F16&lt;-0.1,2,IF(F16&lt;0.1,3,IF(F16&lt;0.25,4,5))))</f>
        <v>5</v>
      </c>
      <c r="G22" s="134">
        <f t="shared" ref="G22" si="7">IF(G16&lt;-0.25,1,IF(G16&lt;-0.1,2,IF(G16&lt;0.1,3,IF(G16&lt;0.25,4,5))))</f>
        <v>5</v>
      </c>
      <c r="H22" s="134">
        <f>IF($H$16&lt;-0.25,1,IF($H$16&lt;-0.1,2,IF($H$16&lt;0.1,3,IF($H$16&lt;0.25,4,5))))</f>
        <v>5</v>
      </c>
      <c r="I22" s="134">
        <f>IF(ISNUMBER(I16),IF(I16&lt;-0.25,1,IF(I16&lt;-0.1,2,IF(I16&lt;0.1,3,IF(I16&lt;0.25,4,5)))),"na")</f>
        <v>5</v>
      </c>
      <c r="J22" s="134">
        <f t="shared" ref="J22:M22" si="8">IF(ISNUMBER(J16),IF(J16&lt;-0.25,1,IF(J16&lt;-0.1,2,IF(J16&lt;0.1,3,IF(J16&lt;0.25,4,5)))),"na")</f>
        <v>5</v>
      </c>
      <c r="K22" s="134">
        <f t="shared" si="8"/>
        <v>5</v>
      </c>
      <c r="L22" s="134">
        <f t="shared" si="8"/>
        <v>5</v>
      </c>
      <c r="M22" s="134">
        <f t="shared" si="8"/>
        <v>5</v>
      </c>
    </row>
    <row r="24" spans="4:15" ht="15" x14ac:dyDescent="0.25">
      <c r="E24" t="s">
        <v>155</v>
      </c>
      <c r="H24" s="134">
        <f t="shared" ref="H24:M24" si="9">IF($H$18&lt;-0.25,1,IF($H$18&lt;-0.1,2,IF($H$18&lt;0.1,3,IF($H$18&lt;0.25,4,5))))</f>
        <v>5</v>
      </c>
      <c r="I24" s="134">
        <f t="shared" si="9"/>
        <v>5</v>
      </c>
      <c r="J24" s="134">
        <f t="shared" si="9"/>
        <v>5</v>
      </c>
      <c r="K24" s="134">
        <f t="shared" si="9"/>
        <v>5</v>
      </c>
      <c r="L24" s="134">
        <f t="shared" si="9"/>
        <v>5</v>
      </c>
      <c r="M24" s="134">
        <f t="shared" si="9"/>
        <v>5</v>
      </c>
    </row>
    <row r="27" spans="4:15" x14ac:dyDescent="0.2">
      <c r="D27" s="11"/>
    </row>
    <row r="29" spans="4:15" x14ac:dyDescent="0.2">
      <c r="F29" s="126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Beharriell, Greg</cp:lastModifiedBy>
  <cp:lastPrinted>2018-07-25T01:09:59Z</cp:lastPrinted>
  <dcterms:created xsi:type="dcterms:W3CDTF">2016-07-20T15:58:10Z</dcterms:created>
  <dcterms:modified xsi:type="dcterms:W3CDTF">2019-09-18T17:10:49Z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