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1"/>
  <workbookPr/>
  <mc:AlternateContent xmlns:mc="http://schemas.openxmlformats.org/markup-compatibility/2006">
    <mc:Choice Requires="x15">
      <x15ac:absPath xmlns:x15ac="http://schemas.microsoft.com/office/spreadsheetml/2010/11/ac" url="V:\ACTIVE APPLICATIONS\API_2020_COS\DRO\Models\"/>
    </mc:Choice>
  </mc:AlternateContent>
  <xr:revisionPtr revIDLastSave="0" documentId="13_ncr:1_{8A8650A8-FA75-44F4-A675-87A0338F5047}" xr6:coauthVersionLast="36" xr6:coauthVersionMax="36" xr10:uidLastSave="{00000000-0000-0000-0000-000000000000}"/>
  <bookViews>
    <workbookView xWindow="0" yWindow="0" windowWidth="28800" windowHeight="13425" xr2:uid="{00000000-000D-0000-FFFF-FFFF00000000}"/>
  </bookViews>
  <sheets>
    <sheet name="2020 Commodity Expense Forecast" sheetId="1" r:id="rId1"/>
  </sheets>
  <externalReferences>
    <externalReference r:id="rId2"/>
    <externalReference r:id="rId3"/>
    <externalReference r:id="rId4"/>
    <externalReference r:id="rId5"/>
    <externalReference r:id="rId6"/>
    <externalReference r:id="rId7"/>
    <externalReference r:id="rId8"/>
  </externalReferences>
  <definedNames>
    <definedName name="BI_LDCLIST">'[1]3. Rate Class Selection'!$B$19:$B$21</definedName>
    <definedName name="BridgeYear">'[2]LDC Info'!$E$26</definedName>
    <definedName name="contactf">#REF!</definedName>
    <definedName name="CustomerAdministration">[2]lists!$Z$1:$Z$36</definedName>
    <definedName name="EBNUMBER">'[2]LDC Info'!$E$16</definedName>
    <definedName name="Fixed_Charges">[2]lists!$I$1:$I$212</definedName>
    <definedName name="histdate">[3]Financials!$E$76</definedName>
    <definedName name="Incr2000">#REF!</definedName>
    <definedName name="LDC_LIST">[4]lists!$AM$1:$AM$80</definedName>
    <definedName name="LIMIT">#REF!</definedName>
    <definedName name="LossFactors">[2]lists!$L$2:$L$15</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NonPayment">[2]lists!$AA$1:$AA$71</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print_end">#REF!</definedName>
    <definedName name="ratedescription">[5]hidden1!$D$1:$D$122</definedName>
    <definedName name="RebaseYear">'[2]LDC Info'!$E$28</definedName>
    <definedName name="SALBENF">#REF!</definedName>
    <definedName name="salreg">#REF!</definedName>
    <definedName name="SALREGF">#REF!</definedName>
    <definedName name="TEMPA">#REF!</definedName>
    <definedName name="TestYear">'[6]LDC Info'!$E$24</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[2]lists!$N$2:$N$5</definedName>
    <definedName name="Utility">[3]Financials!$A$1</definedName>
    <definedName name="utitliy1">[7]Financials!$A$1</definedName>
    <definedName name="WAGBENF">#REF!</definedName>
    <definedName name="wagdob">#REF!</definedName>
    <definedName name="wagdobf">#REF!</definedName>
    <definedName name="wagreg">#REF!</definedName>
    <definedName name="wagregf">#REF!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40" i="1" l="1"/>
  <c r="I40" i="1"/>
  <c r="J28" i="1"/>
  <c r="I28" i="1"/>
  <c r="K21" i="1"/>
  <c r="K73" i="1" l="1"/>
  <c r="J18" i="1"/>
  <c r="N49" i="1" l="1"/>
  <c r="M49" i="1"/>
  <c r="L49" i="1"/>
  <c r="K49" i="1"/>
  <c r="K72" i="1" s="1"/>
  <c r="H49" i="1"/>
  <c r="B49" i="1"/>
  <c r="I38" i="1" l="1"/>
  <c r="I39" i="1" s="1"/>
  <c r="G57" i="1" l="1"/>
  <c r="G58" i="1" s="1"/>
  <c r="G59" i="1" s="1"/>
  <c r="G60" i="1" s="1"/>
  <c r="G61" i="1" s="1"/>
  <c r="G62" i="1" s="1"/>
  <c r="G63" i="1" s="1"/>
  <c r="G64" i="1" s="1"/>
  <c r="M50" i="1" l="1"/>
  <c r="J38" i="1" l="1"/>
  <c r="J39" i="1" s="1"/>
  <c r="I27" i="1"/>
  <c r="K79" i="1" l="1"/>
  <c r="F79" i="1"/>
  <c r="B79" i="1"/>
  <c r="K78" i="1"/>
  <c r="F78" i="1"/>
  <c r="B78" i="1"/>
  <c r="K77" i="1"/>
  <c r="F77" i="1"/>
  <c r="B77" i="1"/>
  <c r="F76" i="1"/>
  <c r="B76" i="1"/>
  <c r="F75" i="1"/>
  <c r="B75" i="1"/>
  <c r="B74" i="1"/>
  <c r="B73" i="1"/>
  <c r="F72" i="1"/>
  <c r="B72" i="1"/>
  <c r="F71" i="1"/>
  <c r="B71" i="1"/>
  <c r="F65" i="1"/>
  <c r="B64" i="1"/>
  <c r="B63" i="1"/>
  <c r="B62" i="1"/>
  <c r="B61" i="1"/>
  <c r="B60" i="1"/>
  <c r="B59" i="1"/>
  <c r="B58" i="1"/>
  <c r="B57" i="1"/>
  <c r="B56" i="1"/>
  <c r="K53" i="1"/>
  <c r="K68" i="1" s="1"/>
  <c r="F53" i="1"/>
  <c r="F68" i="1" s="1"/>
  <c r="D27" i="1"/>
  <c r="G26" i="1"/>
  <c r="G25" i="1"/>
  <c r="G24" i="1"/>
  <c r="G23" i="1"/>
  <c r="G22" i="1"/>
  <c r="K20" i="1"/>
  <c r="G20" i="1"/>
  <c r="J20" i="1" s="1"/>
  <c r="L20" i="1" s="1"/>
  <c r="K19" i="1"/>
  <c r="G19" i="1"/>
  <c r="J19" i="1" s="1"/>
  <c r="L19" i="1" s="1"/>
  <c r="G18" i="1"/>
  <c r="L18" i="1" l="1"/>
  <c r="G51" i="1"/>
  <c r="O49" i="1"/>
  <c r="J50" i="1"/>
  <c r="K71" i="1"/>
  <c r="F27" i="1"/>
  <c r="G27" i="1" s="1"/>
  <c r="O50" i="1"/>
  <c r="K75" i="1"/>
  <c r="F74" i="1"/>
  <c r="K76" i="1"/>
  <c r="F51" i="1"/>
  <c r="J49" i="1"/>
  <c r="J51" i="1" s="1"/>
  <c r="F73" i="1"/>
  <c r="F80" i="1" s="1"/>
  <c r="K18" i="1"/>
  <c r="G21" i="1"/>
  <c r="O51" i="1" l="1"/>
  <c r="I41" i="1"/>
  <c r="K65" i="1"/>
  <c r="J21" i="1"/>
  <c r="L21" i="1" l="1"/>
  <c r="J27" i="1"/>
  <c r="K74" i="1"/>
  <c r="K80" i="1" s="1"/>
  <c r="J41" i="1" l="1"/>
  <c r="G41" i="1" s="1"/>
  <c r="L56" i="1" s="1"/>
  <c r="O56" i="1" s="1"/>
  <c r="J64" i="1"/>
  <c r="J79" i="1" s="1"/>
  <c r="J63" i="1"/>
  <c r="J78" i="1" s="1"/>
  <c r="J56" i="1"/>
  <c r="J62" i="1"/>
  <c r="J77" i="1" s="1"/>
  <c r="G77" i="1" s="1"/>
  <c r="L57" i="1" l="1"/>
  <c r="L58" i="1" s="1"/>
  <c r="J57" i="1"/>
  <c r="J72" i="1" s="1"/>
  <c r="G72" i="1" s="1"/>
  <c r="O71" i="1"/>
  <c r="J71" i="1"/>
  <c r="O57" i="1" l="1"/>
  <c r="O72" i="1" s="1"/>
  <c r="L72" i="1" s="1"/>
  <c r="G71" i="1"/>
  <c r="J58" i="1"/>
  <c r="L59" i="1"/>
  <c r="O58" i="1"/>
  <c r="O73" i="1" s="1"/>
  <c r="L73" i="1" s="1"/>
  <c r="L71" i="1"/>
  <c r="J73" i="1" l="1"/>
  <c r="J59" i="1"/>
  <c r="J74" i="1" s="1"/>
  <c r="G74" i="1" s="1"/>
  <c r="L60" i="1"/>
  <c r="O59" i="1"/>
  <c r="O74" i="1" s="1"/>
  <c r="L74" i="1" s="1"/>
  <c r="J61" i="1" l="1"/>
  <c r="J76" i="1" s="1"/>
  <c r="G76" i="1" s="1"/>
  <c r="J60" i="1"/>
  <c r="G73" i="1"/>
  <c r="L61" i="1"/>
  <c r="O60" i="1"/>
  <c r="O75" i="1" s="1"/>
  <c r="L75" i="1" s="1"/>
  <c r="J75" i="1" l="1"/>
  <c r="J65" i="1"/>
  <c r="L62" i="1"/>
  <c r="O61" i="1"/>
  <c r="O76" i="1" s="1"/>
  <c r="L76" i="1" s="1"/>
  <c r="L63" i="1" l="1"/>
  <c r="O62" i="1"/>
  <c r="O77" i="1" s="1"/>
  <c r="L77" i="1" s="1"/>
  <c r="G75" i="1"/>
  <c r="J80" i="1"/>
  <c r="L64" i="1" l="1"/>
  <c r="O64" i="1" s="1"/>
  <c r="O63" i="1"/>
  <c r="O78" i="1" s="1"/>
  <c r="O79" i="1" l="1"/>
  <c r="O80" i="1" s="1"/>
  <c r="O65" i="1"/>
</calcChain>
</file>

<file path=xl/sharedStrings.xml><?xml version="1.0" encoding="utf-8"?>
<sst xmlns="http://schemas.openxmlformats.org/spreadsheetml/2006/main" count="123" uniqueCount="67">
  <si>
    <t>File Number:</t>
  </si>
  <si>
    <t>In the green shaded cell (row 18-26) enter the most recent 12-month actual data. If there is a material difference between actual and forecasted consumption data, use forecasted data and provide an explanation</t>
  </si>
  <si>
    <t>Exhibit:</t>
  </si>
  <si>
    <t>Tab:</t>
  </si>
  <si>
    <t>Schedule:</t>
  </si>
  <si>
    <t>Page:</t>
  </si>
  <si>
    <t>Date:</t>
  </si>
  <si>
    <t xml:space="preserve"> </t>
  </si>
  <si>
    <t xml:space="preserve">Commodity Expense </t>
  </si>
  <si>
    <t>Step 1:</t>
  </si>
  <si>
    <t>Allocation of Commodity</t>
  </si>
  <si>
    <t>non-RPP</t>
  </si>
  <si>
    <t>RPP</t>
  </si>
  <si>
    <t>Proportions (by Class)</t>
  </si>
  <si>
    <t> </t>
  </si>
  <si>
    <t>Customer Class Name</t>
  </si>
  <si>
    <t>Class A kWh</t>
  </si>
  <si>
    <t>Class B kWh</t>
  </si>
  <si>
    <t>%</t>
  </si>
  <si>
    <t xml:space="preserve">Street Lighting </t>
  </si>
  <si>
    <t>TOTAL</t>
  </si>
  <si>
    <t>Step 2:</t>
  </si>
  <si>
    <t>Forecasted Commodity Prices</t>
  </si>
  <si>
    <t>HOEP ($/MWh)</t>
  </si>
  <si>
    <t>Load-Weighted Price for RPP Consumers</t>
  </si>
  <si>
    <t>Global Adjustment ($/MWh)</t>
  </si>
  <si>
    <t>Impact of the Global Adjustment</t>
  </si>
  <si>
    <t>Adjustments ($/MWh)</t>
  </si>
  <si>
    <t>TOTAL ($/MWh)</t>
  </si>
  <si>
    <t>Average Supply Cost for RPP Consumers</t>
  </si>
  <si>
    <t>$/kWh</t>
  </si>
  <si>
    <t>Percentage shares (%)</t>
  </si>
  <si>
    <t>WEIGHTED AVERAGE PRICE ($/kWh)</t>
  </si>
  <si>
    <t>Step 3:</t>
  </si>
  <si>
    <t>Commodity Expense</t>
  </si>
  <si>
    <t>(volumes for the bridge and test year are loss adjusted)</t>
  </si>
  <si>
    <t>Class A</t>
  </si>
  <si>
    <t>Customer</t>
  </si>
  <si>
    <t>Revenue</t>
  </si>
  <si>
    <t>Expense</t>
  </si>
  <si>
    <t>kWh Volume</t>
  </si>
  <si>
    <t>kW Volume</t>
  </si>
  <si>
    <t>HOEP Rate/kWh</t>
  </si>
  <si>
    <t>Avg GA/kW</t>
  </si>
  <si>
    <t>Amount</t>
  </si>
  <si>
    <t>Class B</t>
  </si>
  <si>
    <t>Class Name</t>
  </si>
  <si>
    <t>UoM</t>
  </si>
  <si>
    <t>USA #</t>
  </si>
  <si>
    <t>Volume</t>
  </si>
  <si>
    <t>rate ($/kWh):</t>
  </si>
  <si>
    <t>kWh</t>
  </si>
  <si>
    <t>Total</t>
  </si>
  <si>
    <t>avg rate ($/kWh):</t>
  </si>
  <si>
    <t>Used Custom IR Rate Maker Model to forecast commodity expenses, adjusted for updated forecast pricing above - details provided in application</t>
  </si>
  <si>
    <t>Non-RPP</t>
  </si>
  <si>
    <t>(Sum of I43 and J43)</t>
  </si>
  <si>
    <t>non-RPP and RPP</t>
  </si>
  <si>
    <t>*Regulated Price Plan Prices for the Period November 1, 2019 – October 31, 2020</t>
  </si>
  <si>
    <t xml:space="preserve"> Table 1: Average RPP Supply Cost Summary*</t>
  </si>
  <si>
    <t>Residential R2</t>
  </si>
  <si>
    <t>Residential R1</t>
  </si>
  <si>
    <t>Seasonal</t>
  </si>
  <si>
    <t>(Based on 2018 Actuals)</t>
  </si>
  <si>
    <t>2018 Actual kWh's adjusted for TLF and WMP excluded</t>
  </si>
  <si>
    <t>2020 Forecasted Commodity Prices</t>
  </si>
  <si>
    <t>EB-2019-0019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</si>
</sst>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4" formatCode="_(&quot;$&quot;* #,##0.00_);_(&quot;$&quot;* \(#,##0.00\);_(&quot;$&quot;* &quot;-&quot;??_);_(@_)"/>
    <numFmt numFmtId="43" formatCode="_(* #,##0.00_);_(* \(#,##0.00\);_(* &quot;-&quot;??_);_(@_)"/>
    <numFmt numFmtId="164" formatCode="_-* #,##0.00_-;\-* #,##0.00_-;_-* \-??_-;_-@_-"/>
    <numFmt numFmtId="165" formatCode="\$#,##0.0000_);&quot;($&quot;#,##0.0000\)"/>
    <numFmt numFmtId="166" formatCode="_-* #,##0_-;\-* #,##0_-;_-* \-??_-;_-@_-"/>
    <numFmt numFmtId="167" formatCode="_(* #,##0_);_(* \(#,##0\);_(* &quot;-&quot;??_);_(@_)"/>
    <numFmt numFmtId="168" formatCode="\$#,##0.00_);&quot;($&quot;#,##0.00\)"/>
    <numFmt numFmtId="169" formatCode="\$#,##0.00000_);&quot;($&quot;#,##0.00000\)"/>
    <numFmt numFmtId="170" formatCode="_(&quot;$&quot;* #,##0.0000_);_(&quot;$&quot;* \(#,##0.0000\);_(&quot;$&quot;* &quot;-&quot;??_);_(@_)"/>
    <numFmt numFmtId="171" formatCode="_-* #,##0.00000_-;\-* #,##0.00000_-;_-* \-??_-;_-@_-"/>
    <numFmt numFmtId="172" formatCode="\$#,##0"/>
    <numFmt numFmtId="173" formatCode="0.0000"/>
    <numFmt numFmtId="175" formatCode="[$-409]d\-mmm\-yy;@"/>
  </numFmts>
  <fonts count="26" x14ac:knownFonts="1">
    <font>
      <sz val="11"/>
      <color theme="1"/>
      <name val="Calibri"/>
      <family val="2"/>
      <scheme val="minor"/>
    </font>
    <font>
      <sz val="11"/>
      <color theme="1"/>
      <name val="Calibri"/>
      <family val="2"/>
      <scheme val="minor"/>
    </font>
    <font>
      <b/>
      <sz val="11"/>
      <color theme="1"/>
      <name val="Calibri"/>
      <family val="2"/>
      <scheme val="minor"/>
    </font>
    <font>
      <i/>
      <sz val="8"/>
      <color indexed="22"/>
      <name val="Arial"/>
      <family val="2"/>
    </font>
    <font>
      <b/>
      <sz val="10"/>
      <name val="Arial"/>
      <family val="2"/>
    </font>
    <font>
      <sz val="8"/>
      <name val="Arial"/>
      <family val="2"/>
    </font>
    <font>
      <sz val="8"/>
      <name val="Arial"/>
      <family val="2"/>
      <charset val="1"/>
    </font>
    <font>
      <b/>
      <sz val="14"/>
      <name val="Arial"/>
      <family val="2"/>
      <charset val="1"/>
    </font>
    <font>
      <b/>
      <i/>
      <sz val="10"/>
      <name val="Arial"/>
      <family val="2"/>
    </font>
    <font>
      <b/>
      <u/>
      <sz val="12"/>
      <name val="Arial"/>
      <family val="2"/>
      <charset val="1"/>
    </font>
    <font>
      <b/>
      <sz val="12"/>
      <name val="Arial"/>
      <family val="2"/>
    </font>
    <font>
      <b/>
      <u/>
      <sz val="10"/>
      <name val="Arial"/>
      <family val="2"/>
      <charset val="1"/>
    </font>
    <font>
      <b/>
      <sz val="10"/>
      <name val="Arial"/>
      <family val="2"/>
      <charset val="1"/>
    </font>
    <font>
      <sz val="10"/>
      <name val="Mangal"/>
      <family val="2"/>
      <charset val="1"/>
    </font>
    <font>
      <sz val="11"/>
      <name val="Arial"/>
      <family val="2"/>
      <charset val="1"/>
    </font>
    <font>
      <sz val="10"/>
      <name val="Arial"/>
      <family val="2"/>
      <charset val="1"/>
    </font>
    <font>
      <sz val="10"/>
      <name val="Arial"/>
      <family val="2"/>
    </font>
    <font>
      <i/>
      <sz val="10"/>
      <name val="Arial"/>
      <family val="2"/>
      <charset val="1"/>
    </font>
    <font>
      <i/>
      <sz val="11"/>
      <name val="Arial"/>
      <family val="2"/>
    </font>
    <font>
      <b/>
      <i/>
      <sz val="11"/>
      <name val="Arial"/>
      <family val="2"/>
    </font>
    <font>
      <b/>
      <sz val="11"/>
      <name val="Arial"/>
      <family val="2"/>
      <charset val="1"/>
    </font>
    <font>
      <b/>
      <u/>
      <sz val="11"/>
      <name val="Arial"/>
      <family val="2"/>
      <charset val="1"/>
    </font>
    <font>
      <b/>
      <sz val="11"/>
      <name val="Arial"/>
      <family val="2"/>
    </font>
    <font>
      <b/>
      <i/>
      <sz val="10"/>
      <name val="Arial"/>
      <family val="2"/>
      <charset val="1"/>
    </font>
    <font>
      <i/>
      <sz val="10"/>
      <color rgb="FFFF0000"/>
      <name val="Arial"/>
      <family val="2"/>
      <charset val="1"/>
    </font>
    <font>
      <b/>
      <i/>
      <sz val="11"/>
      <color theme="1"/>
      <name val="Calibri"/>
      <family val="2"/>
      <scheme val="minor"/>
    </font>
  </fonts>
  <fills count="13">
    <fill>
      <patternFill patternType="none"/>
    </fill>
    <fill>
      <patternFill patternType="gray125"/>
    </fill>
    <fill>
      <patternFill patternType="solid">
        <fgColor theme="6" tint="0.79998168889431442"/>
        <bgColor indexed="64"/>
      </patternFill>
    </fill>
    <fill>
      <patternFill patternType="solid">
        <fgColor indexed="9"/>
        <bgColor indexed="32"/>
      </patternFill>
    </fill>
    <fill>
      <patternFill patternType="solid">
        <fgColor theme="6" tint="0.79998168889431442"/>
        <bgColor indexed="58"/>
      </patternFill>
    </fill>
    <fill>
      <patternFill patternType="solid">
        <fgColor theme="0"/>
        <bgColor indexed="64"/>
      </patternFill>
    </fill>
    <fill>
      <patternFill patternType="solid">
        <fgColor theme="0" tint="-0.249977111117893"/>
        <bgColor indexed="64"/>
      </patternFill>
    </fill>
    <fill>
      <patternFill patternType="solid">
        <fgColor theme="5"/>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9" tint="0.79998168889431442"/>
        <bgColor indexed="58"/>
      </patternFill>
    </fill>
    <fill>
      <patternFill patternType="solid">
        <fgColor theme="9" tint="0.79998168889431442"/>
        <bgColor indexed="64"/>
      </patternFill>
    </fill>
    <fill>
      <patternFill patternType="solid">
        <fgColor rgb="FFFFC000"/>
        <bgColor indexed="64"/>
      </patternFill>
    </fill>
  </fills>
  <borders count="32">
    <border>
      <left/>
      <right/>
      <top/>
      <bottom/>
      <diagonal/>
    </border>
    <border>
      <left/>
      <right/>
      <top/>
      <bottom style="thin">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8"/>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style="thin">
        <color indexed="8"/>
      </right>
      <top style="thin">
        <color indexed="64"/>
      </top>
      <bottom style="thin">
        <color indexed="8"/>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164" fontId="13" fillId="0" borderId="0" applyFill="0" applyBorder="0" applyAlignment="0" applyProtection="0"/>
    <xf numFmtId="9" fontId="13" fillId="0" borderId="0" applyFill="0" applyBorder="0" applyAlignment="0" applyProtection="0"/>
  </cellStyleXfs>
  <cellXfs count="195">
    <xf numFmtId="0" fontId="0" fillId="0" borderId="0" xfId="0"/>
    <xf numFmtId="0" fontId="0" fillId="0" borderId="0" xfId="0" applyProtection="1"/>
    <xf numFmtId="0" fontId="3" fillId="0" borderId="0" xfId="0" applyFont="1" applyAlignment="1" applyProtection="1">
      <alignment horizontal="left" vertical="center"/>
    </xf>
    <xf numFmtId="0" fontId="4" fillId="0" borderId="0" xfId="0" applyFont="1" applyAlignment="1" applyProtection="1">
      <alignment horizontal="left"/>
    </xf>
    <xf numFmtId="0" fontId="5" fillId="0" borderId="0" xfId="0" applyFont="1" applyAlignment="1" applyProtection="1">
      <alignment horizontal="right" vertical="top"/>
    </xf>
    <xf numFmtId="0" fontId="6" fillId="0" borderId="0" xfId="0" applyFont="1" applyFill="1" applyAlignment="1" applyProtection="1">
      <alignment horizontal="center" vertical="top"/>
    </xf>
    <xf numFmtId="0" fontId="5" fillId="2" borderId="1" xfId="0" applyFont="1" applyFill="1" applyBorder="1" applyAlignment="1" applyProtection="1">
      <alignment horizontal="right" vertical="top"/>
      <protection locked="0"/>
    </xf>
    <xf numFmtId="0" fontId="6" fillId="0" borderId="0" xfId="0" applyFont="1" applyFill="1" applyBorder="1" applyAlignment="1" applyProtection="1">
      <alignment horizontal="center" vertical="top"/>
    </xf>
    <xf numFmtId="0" fontId="0" fillId="0" borderId="0" xfId="0" applyAlignment="1" applyProtection="1">
      <alignment horizontal="center"/>
    </xf>
    <xf numFmtId="0" fontId="5" fillId="2" borderId="0" xfId="0" applyFont="1" applyFill="1" applyAlignment="1" applyProtection="1">
      <alignment horizontal="right" vertical="top"/>
      <protection locked="0"/>
    </xf>
    <xf numFmtId="0" fontId="0" fillId="0" borderId="0" xfId="0" applyFill="1" applyProtection="1"/>
    <xf numFmtId="0" fontId="0" fillId="0" borderId="0" xfId="0" applyBorder="1" applyProtection="1"/>
    <xf numFmtId="0" fontId="7" fillId="0" borderId="0" xfId="0" applyFont="1" applyBorder="1" applyAlignment="1" applyProtection="1">
      <alignment vertical="top"/>
    </xf>
    <xf numFmtId="0" fontId="7" fillId="0" borderId="0" xfId="0" applyFont="1" applyBorder="1" applyAlignment="1" applyProtection="1">
      <alignment horizontal="center" vertical="top"/>
    </xf>
    <xf numFmtId="0" fontId="8" fillId="0" borderId="0" xfId="0" applyFont="1" applyProtection="1"/>
    <xf numFmtId="0" fontId="9" fillId="0" borderId="0" xfId="0" applyFont="1" applyBorder="1" applyProtection="1"/>
    <xf numFmtId="0" fontId="11" fillId="0" borderId="0" xfId="0" applyFont="1" applyBorder="1" applyProtection="1"/>
    <xf numFmtId="0" fontId="0" fillId="0" borderId="0" xfId="0" applyAlignment="1" applyProtection="1">
      <alignment vertical="center"/>
    </xf>
    <xf numFmtId="0" fontId="12" fillId="0" borderId="5" xfId="0" applyFont="1" applyFill="1" applyBorder="1" applyAlignment="1" applyProtection="1">
      <alignment vertical="center"/>
    </xf>
    <xf numFmtId="0" fontId="12" fillId="3" borderId="0" xfId="0" applyFont="1" applyFill="1" applyBorder="1" applyAlignment="1" applyProtection="1">
      <alignment vertical="center"/>
    </xf>
    <xf numFmtId="37" fontId="12" fillId="0" borderId="7" xfId="3" applyNumberFormat="1" applyFont="1" applyFill="1" applyBorder="1" applyAlignment="1" applyProtection="1">
      <alignment horizontal="center" vertical="center"/>
    </xf>
    <xf numFmtId="37" fontId="12" fillId="0" borderId="6" xfId="3" applyNumberFormat="1" applyFont="1" applyFill="1" applyBorder="1" applyAlignment="1" applyProtection="1">
      <alignment horizontal="center" vertical="center"/>
    </xf>
    <xf numFmtId="0" fontId="14" fillId="0" borderId="0" xfId="0" applyFont="1" applyProtection="1"/>
    <xf numFmtId="0" fontId="12" fillId="3" borderId="6" xfId="0" applyFont="1" applyFill="1" applyBorder="1" applyAlignment="1" applyProtection="1">
      <alignment vertical="center"/>
    </xf>
    <xf numFmtId="0" fontId="12" fillId="3" borderId="8" xfId="0" applyFont="1" applyFill="1" applyBorder="1" applyAlignment="1" applyProtection="1">
      <alignment vertical="center"/>
    </xf>
    <xf numFmtId="165" fontId="12" fillId="0" borderId="9" xfId="3" applyNumberFormat="1" applyFont="1" applyFill="1" applyBorder="1" applyAlignment="1" applyProtection="1">
      <alignment horizontal="center" vertical="center" wrapText="1"/>
    </xf>
    <xf numFmtId="165" fontId="12" fillId="0" borderId="8" xfId="3" applyNumberFormat="1" applyFont="1" applyFill="1" applyBorder="1" applyAlignment="1" applyProtection="1">
      <alignment horizontal="center" vertical="center" wrapText="1"/>
    </xf>
    <xf numFmtId="164" fontId="12" fillId="0" borderId="8" xfId="3" applyFont="1" applyFill="1" applyBorder="1" applyAlignment="1" applyProtection="1">
      <alignment horizontal="center" vertical="center" wrapText="1"/>
    </xf>
    <xf numFmtId="0" fontId="15" fillId="0" borderId="8" xfId="0" applyFont="1" applyFill="1" applyBorder="1" applyAlignment="1" applyProtection="1">
      <alignment vertical="center"/>
    </xf>
    <xf numFmtId="166" fontId="15" fillId="0" borderId="8" xfId="3" applyNumberFormat="1" applyFont="1" applyFill="1" applyBorder="1" applyAlignment="1" applyProtection="1">
      <alignment horizontal="right" vertical="center"/>
    </xf>
    <xf numFmtId="10" fontId="17" fillId="0" borderId="8" xfId="4" applyNumberFormat="1" applyFont="1" applyFill="1" applyBorder="1" applyAlignment="1" applyProtection="1">
      <alignment horizontal="right"/>
    </xf>
    <xf numFmtId="166" fontId="14" fillId="0" borderId="0" xfId="0" applyNumberFormat="1" applyFont="1" applyProtection="1"/>
    <xf numFmtId="167" fontId="14" fillId="0" borderId="0" xfId="1" applyNumberFormat="1" applyFont="1" applyProtection="1"/>
    <xf numFmtId="0" fontId="12" fillId="0" borderId="8" xfId="0" applyFont="1" applyFill="1" applyBorder="1" applyAlignment="1" applyProtection="1">
      <alignment horizontal="left" vertical="center" indent="1"/>
    </xf>
    <xf numFmtId="0" fontId="12" fillId="0" borderId="8" xfId="0" applyFont="1" applyFill="1" applyBorder="1" applyAlignment="1" applyProtection="1">
      <alignment vertical="center"/>
    </xf>
    <xf numFmtId="37" fontId="12" fillId="0" borderId="8" xfId="3" applyNumberFormat="1" applyFont="1" applyFill="1" applyBorder="1" applyAlignment="1" applyProtection="1">
      <alignment horizontal="right" vertical="center"/>
    </xf>
    <xf numFmtId="37" fontId="12" fillId="0" borderId="8" xfId="3" applyNumberFormat="1" applyFont="1" applyFill="1" applyBorder="1" applyAlignment="1" applyProtection="1">
      <alignment horizontal="center" vertical="center"/>
    </xf>
    <xf numFmtId="10" fontId="14" fillId="0" borderId="0" xfId="0" applyNumberFormat="1" applyFont="1" applyProtection="1"/>
    <xf numFmtId="0" fontId="17" fillId="0" borderId="8" xfId="0" applyFont="1" applyFill="1" applyBorder="1" applyAlignment="1" applyProtection="1">
      <alignment horizontal="left" indent="1"/>
    </xf>
    <xf numFmtId="0" fontId="17" fillId="0" borderId="8" xfId="0" applyFont="1" applyFill="1" applyBorder="1" applyProtection="1"/>
    <xf numFmtId="10" fontId="17" fillId="0" borderId="9" xfId="4" applyNumberFormat="1" applyFont="1" applyFill="1" applyBorder="1" applyAlignment="1" applyProtection="1">
      <alignment horizontal="right"/>
    </xf>
    <xf numFmtId="0" fontId="14" fillId="0" borderId="12" xfId="0" applyFont="1" applyBorder="1" applyProtection="1"/>
    <xf numFmtId="0" fontId="17" fillId="0" borderId="12" xfId="0" applyFont="1" applyFill="1" applyBorder="1" applyAlignment="1" applyProtection="1">
      <alignment horizontal="left" indent="1"/>
    </xf>
    <xf numFmtId="0" fontId="17" fillId="0" borderId="12" xfId="0" applyFont="1" applyFill="1" applyBorder="1" applyProtection="1"/>
    <xf numFmtId="10" fontId="17" fillId="0" borderId="12" xfId="4" applyNumberFormat="1" applyFont="1" applyFill="1" applyBorder="1" applyAlignment="1" applyProtection="1">
      <alignment horizontal="right"/>
    </xf>
    <xf numFmtId="10" fontId="18" fillId="0" borderId="12" xfId="0" applyNumberFormat="1" applyFont="1" applyBorder="1" applyProtection="1"/>
    <xf numFmtId="0" fontId="17" fillId="0" borderId="0" xfId="0" applyFont="1" applyFill="1" applyBorder="1" applyAlignment="1" applyProtection="1">
      <alignment horizontal="left" indent="1"/>
    </xf>
    <xf numFmtId="0" fontId="17" fillId="0" borderId="0" xfId="0" applyFont="1" applyFill="1" applyBorder="1" applyProtection="1"/>
    <xf numFmtId="10" fontId="17" fillId="0" borderId="0" xfId="4" applyNumberFormat="1" applyFont="1" applyFill="1" applyBorder="1" applyAlignment="1" applyProtection="1">
      <alignment horizontal="right"/>
    </xf>
    <xf numFmtId="10" fontId="18" fillId="0" borderId="0" xfId="0" applyNumberFormat="1" applyFont="1" applyBorder="1" applyProtection="1"/>
    <xf numFmtId="0" fontId="19" fillId="0" borderId="0" xfId="0" applyFont="1" applyProtection="1"/>
    <xf numFmtId="0" fontId="14" fillId="0" borderId="0" xfId="0" applyFont="1" applyFill="1" applyBorder="1" applyProtection="1"/>
    <xf numFmtId="0" fontId="14" fillId="0" borderId="0" xfId="0" applyFont="1" applyAlignment="1" applyProtection="1">
      <alignment horizontal="right"/>
    </xf>
    <xf numFmtId="0" fontId="20" fillId="0" borderId="0" xfId="0" applyFont="1" applyAlignment="1" applyProtection="1">
      <alignment horizontal="center" vertical="top"/>
    </xf>
    <xf numFmtId="0" fontId="11" fillId="0" borderId="0" xfId="0" applyFont="1" applyFill="1" applyBorder="1" applyProtection="1"/>
    <xf numFmtId="0" fontId="14" fillId="0" borderId="0" xfId="0" applyFont="1" applyBorder="1" applyProtection="1"/>
    <xf numFmtId="0" fontId="21" fillId="0" borderId="0" xfId="0" applyFont="1" applyFill="1" applyBorder="1" applyProtection="1"/>
    <xf numFmtId="0" fontId="15" fillId="0" borderId="9" xfId="0" applyFont="1" applyFill="1" applyBorder="1" applyProtection="1"/>
    <xf numFmtId="0" fontId="14" fillId="6" borderId="19" xfId="0" applyFont="1" applyFill="1" applyBorder="1" applyAlignment="1" applyProtection="1"/>
    <xf numFmtId="168" fontId="15" fillId="0" borderId="11" xfId="0" applyNumberFormat="1" applyFont="1" applyFill="1" applyBorder="1" applyProtection="1"/>
    <xf numFmtId="0" fontId="15" fillId="0" borderId="0" xfId="0" applyFont="1" applyBorder="1" applyAlignment="1" applyProtection="1">
      <alignment horizontal="left" vertical="top"/>
    </xf>
    <xf numFmtId="0" fontId="14" fillId="6" borderId="16" xfId="0" applyFont="1" applyFill="1" applyBorder="1" applyAlignment="1" applyProtection="1">
      <alignment horizontal="center"/>
    </xf>
    <xf numFmtId="0" fontId="12" fillId="0" borderId="9" xfId="0" applyFont="1" applyFill="1" applyBorder="1" applyAlignment="1" applyProtection="1">
      <alignment horizontal="left" indent="1"/>
    </xf>
    <xf numFmtId="0" fontId="12" fillId="6" borderId="16" xfId="0" applyFont="1" applyFill="1" applyBorder="1" applyAlignment="1" applyProtection="1">
      <alignment horizontal="center"/>
    </xf>
    <xf numFmtId="168" fontId="12" fillId="0" borderId="11" xfId="0" applyNumberFormat="1" applyFont="1" applyFill="1" applyBorder="1" applyProtection="1"/>
    <xf numFmtId="0" fontId="23" fillId="0" borderId="9" xfId="0" applyFont="1" applyFill="1" applyBorder="1" applyAlignment="1" applyProtection="1">
      <alignment horizontal="left" indent="1"/>
    </xf>
    <xf numFmtId="0" fontId="14" fillId="6" borderId="16" xfId="0" applyFont="1" applyFill="1" applyBorder="1" applyProtection="1"/>
    <xf numFmtId="169" fontId="23" fillId="0" borderId="11" xfId="0" applyNumberFormat="1" applyFont="1" applyFill="1" applyBorder="1" applyProtection="1"/>
    <xf numFmtId="0" fontId="14" fillId="0" borderId="9" xfId="0" applyFont="1" applyFill="1" applyBorder="1" applyProtection="1"/>
    <xf numFmtId="10" fontId="14" fillId="0" borderId="11" xfId="0" applyNumberFormat="1" applyFont="1" applyFill="1" applyBorder="1" applyProtection="1"/>
    <xf numFmtId="170" fontId="14" fillId="7" borderId="21" xfId="2" applyNumberFormat="1" applyFont="1" applyFill="1" applyBorder="1" applyProtection="1"/>
    <xf numFmtId="0" fontId="14" fillId="6" borderId="0" xfId="0" applyFont="1" applyFill="1" applyBorder="1" applyProtection="1"/>
    <xf numFmtId="165" fontId="12" fillId="0" borderId="22" xfId="0" applyNumberFormat="1" applyFont="1" applyFill="1" applyBorder="1" applyProtection="1"/>
    <xf numFmtId="0" fontId="24" fillId="0" borderId="0" xfId="0" applyFont="1" applyBorder="1" applyProtection="1"/>
    <xf numFmtId="0" fontId="10" fillId="0" borderId="0" xfId="0" applyFont="1" applyProtection="1"/>
    <xf numFmtId="0" fontId="12" fillId="0" borderId="8" xfId="0" applyFont="1" applyBorder="1" applyProtection="1"/>
    <xf numFmtId="0" fontId="0" fillId="0" borderId="8" xfId="0" applyBorder="1" applyAlignment="1" applyProtection="1">
      <alignment horizontal="center"/>
    </xf>
    <xf numFmtId="0" fontId="12" fillId="0" borderId="8" xfId="0" applyFont="1" applyBorder="1" applyAlignment="1" applyProtection="1">
      <alignment horizontal="center"/>
    </xf>
    <xf numFmtId="0" fontId="0" fillId="9" borderId="8" xfId="0" applyFill="1" applyBorder="1" applyAlignment="1" applyProtection="1">
      <alignment horizontal="center"/>
      <protection locked="0"/>
    </xf>
    <xf numFmtId="43" fontId="13" fillId="2" borderId="8" xfId="3" applyNumberFormat="1" applyFill="1" applyBorder="1" applyAlignment="1" applyProtection="1">
      <alignment horizontal="center"/>
      <protection locked="0"/>
    </xf>
    <xf numFmtId="43" fontId="0" fillId="2" borderId="8" xfId="1" applyFont="1" applyFill="1" applyBorder="1" applyAlignment="1" applyProtection="1">
      <alignment horizontal="center"/>
      <protection locked="0"/>
    </xf>
    <xf numFmtId="171" fontId="15" fillId="0" borderId="8" xfId="3" applyNumberFormat="1" applyFont="1" applyFill="1" applyBorder="1" applyAlignment="1" applyProtection="1">
      <alignment horizontal="right" vertical="center"/>
    </xf>
    <xf numFmtId="172" fontId="0" fillId="0" borderId="8" xfId="0" applyNumberFormat="1" applyFill="1" applyBorder="1" applyAlignment="1" applyProtection="1">
      <alignment horizontal="right"/>
    </xf>
    <xf numFmtId="166" fontId="13" fillId="2" borderId="8" xfId="3" applyNumberFormat="1" applyFill="1" applyBorder="1" applyAlignment="1" applyProtection="1">
      <alignment horizontal="center"/>
      <protection locked="0"/>
    </xf>
    <xf numFmtId="168" fontId="0" fillId="0" borderId="8" xfId="0" applyNumberFormat="1" applyFill="1" applyBorder="1" applyAlignment="1" applyProtection="1">
      <alignment horizontal="center"/>
      <protection locked="0"/>
    </xf>
    <xf numFmtId="166" fontId="0" fillId="9" borderId="8" xfId="0" applyNumberFormat="1" applyFill="1" applyBorder="1" applyAlignment="1" applyProtection="1">
      <alignment horizontal="center"/>
      <protection locked="0"/>
    </xf>
    <xf numFmtId="43" fontId="0" fillId="9" borderId="8" xfId="1" applyFont="1" applyFill="1" applyBorder="1" applyAlignment="1" applyProtection="1">
      <alignment horizontal="center"/>
      <protection locked="0"/>
    </xf>
    <xf numFmtId="0" fontId="12" fillId="0" borderId="0" xfId="0" applyFont="1" applyProtection="1"/>
    <xf numFmtId="0" fontId="12" fillId="0" borderId="9" xfId="0" applyFont="1" applyBorder="1" applyAlignment="1" applyProtection="1">
      <alignment horizontal="center"/>
    </xf>
    <xf numFmtId="0" fontId="12" fillId="0" borderId="11" xfId="0" applyFont="1" applyBorder="1" applyAlignment="1" applyProtection="1">
      <alignment horizontal="center"/>
    </xf>
    <xf numFmtId="0" fontId="0" fillId="0" borderId="8" xfId="0" applyFont="1" applyBorder="1" applyProtection="1"/>
    <xf numFmtId="0" fontId="0" fillId="0" borderId="9" xfId="0" applyBorder="1" applyAlignment="1" applyProtection="1">
      <alignment horizontal="center"/>
    </xf>
    <xf numFmtId="0" fontId="0" fillId="0" borderId="11" xfId="0" applyBorder="1" applyAlignment="1" applyProtection="1">
      <alignment horizontal="center"/>
    </xf>
    <xf numFmtId="0" fontId="15" fillId="0" borderId="11" xfId="0" applyFont="1" applyBorder="1" applyAlignment="1" applyProtection="1">
      <alignment horizontal="center"/>
    </xf>
    <xf numFmtId="0" fontId="0" fillId="9" borderId="9" xfId="0" applyFill="1" applyBorder="1" applyAlignment="1" applyProtection="1">
      <alignment horizontal="center"/>
      <protection locked="0"/>
    </xf>
    <xf numFmtId="37" fontId="0" fillId="2" borderId="11" xfId="0" quotePrefix="1" applyNumberFormat="1" applyFill="1" applyBorder="1" applyAlignment="1" applyProtection="1">
      <alignment horizontal="right"/>
      <protection locked="0"/>
    </xf>
    <xf numFmtId="173" fontId="0" fillId="4" borderId="11" xfId="0" applyNumberFormat="1" applyFill="1" applyBorder="1" applyAlignment="1" applyProtection="1">
      <alignment horizontal="right"/>
      <protection locked="0"/>
    </xf>
    <xf numFmtId="172" fontId="0" fillId="0" borderId="11" xfId="0" applyNumberFormat="1" applyFill="1" applyBorder="1" applyAlignment="1" applyProtection="1">
      <alignment horizontal="right"/>
    </xf>
    <xf numFmtId="165" fontId="0" fillId="0" borderId="11" xfId="0" applyNumberFormat="1" applyFill="1" applyBorder="1" applyAlignment="1" applyProtection="1">
      <alignment horizontal="right"/>
    </xf>
    <xf numFmtId="173" fontId="0" fillId="0" borderId="11" xfId="0" applyNumberFormat="1" applyFill="1" applyBorder="1" applyAlignment="1" applyProtection="1">
      <alignment horizontal="right"/>
    </xf>
    <xf numFmtId="0" fontId="0" fillId="0" borderId="0" xfId="0" quotePrefix="1" applyProtection="1"/>
    <xf numFmtId="49" fontId="0" fillId="9" borderId="8" xfId="0" applyNumberFormat="1" applyFill="1" applyBorder="1" applyAlignment="1" applyProtection="1">
      <alignment horizontal="center"/>
      <protection locked="0"/>
    </xf>
    <xf numFmtId="0" fontId="12" fillId="9" borderId="8" xfId="0" applyFont="1" applyFill="1" applyBorder="1" applyAlignment="1" applyProtection="1">
      <alignment horizontal="center"/>
      <protection locked="0"/>
    </xf>
    <xf numFmtId="0" fontId="12" fillId="9" borderId="9" xfId="0" applyFont="1" applyFill="1" applyBorder="1" applyAlignment="1" applyProtection="1">
      <alignment horizontal="center"/>
      <protection locked="0"/>
    </xf>
    <xf numFmtId="37" fontId="12" fillId="0" borderId="11" xfId="0" applyNumberFormat="1" applyFont="1" applyBorder="1" applyAlignment="1" applyProtection="1">
      <alignment horizontal="right"/>
    </xf>
    <xf numFmtId="0" fontId="12" fillId="0" borderId="11" xfId="0" applyFont="1" applyFill="1" applyBorder="1" applyAlignment="1" applyProtection="1">
      <alignment horizontal="right"/>
    </xf>
    <xf numFmtId="172" fontId="12" fillId="0" borderId="11" xfId="0" applyNumberFormat="1" applyFont="1" applyBorder="1" applyAlignment="1" applyProtection="1">
      <alignment horizontal="right"/>
    </xf>
    <xf numFmtId="165" fontId="12" fillId="0" borderId="11" xfId="0" applyNumberFormat="1" applyFont="1" applyFill="1" applyBorder="1" applyAlignment="1" applyProtection="1">
      <alignment horizontal="right"/>
    </xf>
    <xf numFmtId="0" fontId="0" fillId="0" borderId="0" xfId="0" applyBorder="1" applyAlignment="1" applyProtection="1">
      <alignment horizontal="center"/>
    </xf>
    <xf numFmtId="37" fontId="0" fillId="0" borderId="11" xfId="0" quotePrefix="1" applyNumberFormat="1" applyFill="1" applyBorder="1" applyAlignment="1" applyProtection="1">
      <alignment horizontal="right"/>
    </xf>
    <xf numFmtId="0" fontId="0" fillId="0" borderId="11" xfId="0" applyFill="1" applyBorder="1" applyAlignment="1" applyProtection="1">
      <alignment horizontal="right"/>
    </xf>
    <xf numFmtId="166" fontId="13" fillId="0" borderId="0" xfId="3" applyNumberFormat="1" applyProtection="1"/>
    <xf numFmtId="49" fontId="0" fillId="0" borderId="8" xfId="0" applyNumberFormat="1" applyBorder="1" applyAlignment="1" applyProtection="1">
      <alignment horizontal="center"/>
    </xf>
    <xf numFmtId="0" fontId="25" fillId="0" borderId="0" xfId="0" applyFont="1" applyProtection="1"/>
    <xf numFmtId="0" fontId="2" fillId="0" borderId="0" xfId="0" applyFont="1" applyProtection="1"/>
    <xf numFmtId="172" fontId="0" fillId="0" borderId="0" xfId="0" applyNumberFormat="1" applyProtection="1"/>
    <xf numFmtId="43" fontId="0" fillId="0" borderId="0" xfId="0" applyNumberFormat="1" applyProtection="1"/>
    <xf numFmtId="0" fontId="14" fillId="0" borderId="27" xfId="0" applyFont="1" applyBorder="1" applyProtection="1"/>
    <xf numFmtId="10" fontId="17" fillId="0" borderId="10" xfId="4" applyNumberFormat="1" applyFont="1" applyFill="1" applyBorder="1" applyAlignment="1" applyProtection="1">
      <alignment horizontal="right"/>
    </xf>
    <xf numFmtId="0" fontId="0" fillId="0" borderId="0" xfId="0" applyBorder="1"/>
    <xf numFmtId="164" fontId="12" fillId="0" borderId="10" xfId="3" applyFont="1" applyFill="1" applyBorder="1" applyAlignment="1" applyProtection="1">
      <alignment horizontal="center" vertical="center" wrapText="1"/>
    </xf>
    <xf numFmtId="37" fontId="12" fillId="0" borderId="10" xfId="3" applyNumberFormat="1" applyFont="1" applyFill="1" applyBorder="1" applyAlignment="1" applyProtection="1">
      <alignment horizontal="center" vertical="center"/>
    </xf>
    <xf numFmtId="164" fontId="12" fillId="0" borderId="11" xfId="3" applyFont="1" applyFill="1" applyBorder="1" applyAlignment="1" applyProtection="1">
      <alignment vertical="center" wrapText="1"/>
    </xf>
    <xf numFmtId="164" fontId="12" fillId="0" borderId="11" xfId="3" applyFont="1" applyFill="1" applyBorder="1" applyAlignment="1" applyProtection="1">
      <alignment horizontal="center" vertical="center" wrapText="1"/>
    </xf>
    <xf numFmtId="37" fontId="4" fillId="5" borderId="11" xfId="3" applyNumberFormat="1" applyFont="1" applyFill="1" applyBorder="1" applyAlignment="1" applyProtection="1">
      <alignment horizontal="right" vertical="center"/>
    </xf>
    <xf numFmtId="37" fontId="12" fillId="0" borderId="11" xfId="3" applyNumberFormat="1" applyFont="1" applyFill="1" applyBorder="1" applyAlignment="1" applyProtection="1">
      <alignment horizontal="right" vertical="center"/>
    </xf>
    <xf numFmtId="166" fontId="16" fillId="10" borderId="11" xfId="3" applyNumberFormat="1" applyFont="1" applyFill="1" applyBorder="1" applyAlignment="1" applyProtection="1">
      <alignment horizontal="right" vertical="center"/>
    </xf>
    <xf numFmtId="37" fontId="15" fillId="11" borderId="11" xfId="3" applyNumberFormat="1" applyFont="1" applyFill="1" applyBorder="1" applyAlignment="1" applyProtection="1">
      <alignment horizontal="right" vertical="center"/>
    </xf>
    <xf numFmtId="37" fontId="15" fillId="11" borderId="8" xfId="3" applyNumberFormat="1" applyFont="1" applyFill="1" applyBorder="1" applyAlignment="1" applyProtection="1">
      <alignment horizontal="right" vertical="center"/>
      <protection locked="0"/>
    </xf>
    <xf numFmtId="168" fontId="15" fillId="10" borderId="11" xfId="0" applyNumberFormat="1" applyFont="1" applyFill="1" applyBorder="1" applyProtection="1">
      <protection locked="0"/>
    </xf>
    <xf numFmtId="0" fontId="14" fillId="0" borderId="0" xfId="0" applyFont="1" applyAlignment="1" applyProtection="1">
      <alignment horizontal="center"/>
    </xf>
    <xf numFmtId="168" fontId="15" fillId="10" borderId="17" xfId="0" applyNumberFormat="1" applyFont="1" applyFill="1" applyBorder="1" applyProtection="1">
      <protection locked="0"/>
    </xf>
    <xf numFmtId="168" fontId="15" fillId="11" borderId="20" xfId="0" applyNumberFormat="1" applyFont="1" applyFill="1" applyBorder="1" applyProtection="1"/>
    <xf numFmtId="168" fontId="15" fillId="11" borderId="21" xfId="0" applyNumberFormat="1" applyFont="1" applyFill="1" applyBorder="1" applyProtection="1"/>
    <xf numFmtId="168" fontId="12" fillId="0" borderId="21" xfId="0" applyNumberFormat="1" applyFont="1" applyFill="1" applyBorder="1" applyProtection="1"/>
    <xf numFmtId="169" fontId="23" fillId="0" borderId="21" xfId="0" applyNumberFormat="1" applyFont="1" applyFill="1" applyBorder="1" applyProtection="1"/>
    <xf numFmtId="10" fontId="14" fillId="0" borderId="21" xfId="0" applyNumberFormat="1" applyFont="1" applyFill="1" applyBorder="1" applyProtection="1"/>
    <xf numFmtId="165" fontId="12" fillId="0" borderId="21" xfId="0" applyNumberFormat="1" applyFont="1" applyFill="1" applyBorder="1" applyProtection="1"/>
    <xf numFmtId="169" fontId="23" fillId="0" borderId="0" xfId="0" applyNumberFormat="1" applyFont="1" applyFill="1" applyBorder="1" applyProtection="1"/>
    <xf numFmtId="10" fontId="14" fillId="0" borderId="0" xfId="0" applyNumberFormat="1" applyFont="1" applyFill="1" applyBorder="1" applyProtection="1"/>
    <xf numFmtId="165" fontId="12" fillId="0" borderId="0" xfId="0" applyNumberFormat="1" applyFont="1" applyFill="1" applyBorder="1" applyProtection="1"/>
    <xf numFmtId="10" fontId="17" fillId="0" borderId="8" xfId="4" applyNumberFormat="1" applyFont="1" applyFill="1" applyBorder="1" applyAlignment="1" applyProtection="1">
      <alignment horizontal="right"/>
    </xf>
    <xf numFmtId="10" fontId="17" fillId="12" borderId="10" xfId="4" applyNumberFormat="1" applyFont="1" applyFill="1" applyBorder="1" applyAlignment="1" applyProtection="1">
      <alignment horizontal="right"/>
    </xf>
    <xf numFmtId="10" fontId="17" fillId="12" borderId="8" xfId="4" applyNumberFormat="1" applyFont="1" applyFill="1" applyBorder="1" applyAlignment="1" applyProtection="1">
      <alignment horizontal="right"/>
    </xf>
    <xf numFmtId="10" fontId="17" fillId="0" borderId="31" xfId="4" applyNumberFormat="1" applyFont="1" applyFill="1" applyBorder="1" applyAlignment="1" applyProtection="1">
      <alignment horizontal="right"/>
    </xf>
    <xf numFmtId="10" fontId="17" fillId="0" borderId="15" xfId="4" applyNumberFormat="1" applyFont="1" applyFill="1" applyBorder="1" applyAlignment="1" applyProtection="1">
      <alignment horizontal="right"/>
    </xf>
    <xf numFmtId="1" fontId="12" fillId="8" borderId="11" xfId="0" applyNumberFormat="1" applyFont="1" applyFill="1" applyBorder="1" applyAlignment="1" applyProtection="1">
      <alignment horizontal="center"/>
      <protection locked="0"/>
    </xf>
    <xf numFmtId="0" fontId="12" fillId="6" borderId="18" xfId="0" applyFont="1" applyFill="1" applyBorder="1" applyAlignment="1" applyProtection="1">
      <alignment horizontal="center"/>
    </xf>
    <xf numFmtId="0" fontId="12" fillId="6" borderId="19" xfId="0" applyFont="1" applyFill="1" applyBorder="1" applyAlignment="1" applyProtection="1">
      <alignment horizontal="center"/>
    </xf>
    <xf numFmtId="0" fontId="12" fillId="6" borderId="15" xfId="0" applyFont="1" applyFill="1" applyBorder="1" applyAlignment="1" applyProtection="1">
      <alignment horizontal="center"/>
    </xf>
    <xf numFmtId="0" fontId="12" fillId="6" borderId="16" xfId="0" applyFont="1" applyFill="1" applyBorder="1" applyAlignment="1" applyProtection="1">
      <alignment horizontal="center"/>
    </xf>
    <xf numFmtId="0" fontId="12" fillId="6" borderId="20" xfId="0" applyFont="1" applyFill="1" applyBorder="1" applyAlignment="1" applyProtection="1">
      <alignment horizontal="center"/>
    </xf>
    <xf numFmtId="0" fontId="12" fillId="6" borderId="25" xfId="0" applyFont="1" applyFill="1" applyBorder="1" applyAlignment="1" applyProtection="1">
      <alignment horizontal="center"/>
    </xf>
    <xf numFmtId="0" fontId="4" fillId="0" borderId="3" xfId="0" applyFont="1" applyBorder="1" applyAlignment="1" applyProtection="1">
      <alignment horizontal="center"/>
    </xf>
    <xf numFmtId="0" fontId="4" fillId="0" borderId="4" xfId="0" applyFont="1" applyBorder="1" applyAlignment="1" applyProtection="1">
      <alignment horizontal="center"/>
    </xf>
    <xf numFmtId="0" fontId="22" fillId="0" borderId="13" xfId="0" applyFont="1" applyFill="1" applyBorder="1" applyAlignment="1" applyProtection="1">
      <alignment horizontal="center"/>
    </xf>
    <xf numFmtId="0" fontId="22" fillId="0" borderId="28" xfId="0" applyFont="1" applyFill="1" applyBorder="1" applyAlignment="1" applyProtection="1">
      <alignment horizontal="center"/>
    </xf>
    <xf numFmtId="0" fontId="22" fillId="0" borderId="30" xfId="0" applyFont="1" applyFill="1" applyBorder="1" applyAlignment="1" applyProtection="1">
      <alignment horizontal="center"/>
    </xf>
    <xf numFmtId="0" fontId="22" fillId="0" borderId="26" xfId="0" applyFont="1" applyFill="1" applyBorder="1" applyAlignment="1" applyProtection="1">
      <alignment horizontal="center"/>
    </xf>
    <xf numFmtId="164" fontId="4" fillId="0" borderId="29" xfId="3" applyFont="1" applyFill="1" applyBorder="1" applyAlignment="1" applyProtection="1">
      <alignment horizontal="center" vertical="center" wrapText="1"/>
    </xf>
    <xf numFmtId="164" fontId="4" fillId="0" borderId="17" xfId="3" applyFont="1" applyFill="1" applyBorder="1" applyAlignment="1" applyProtection="1">
      <alignment horizontal="center" vertical="center" wrapText="1"/>
    </xf>
    <xf numFmtId="165" fontId="12" fillId="0" borderId="11" xfId="0" applyNumberFormat="1" applyFont="1" applyFill="1" applyBorder="1" applyAlignment="1" applyProtection="1">
      <alignment horizontal="left" vertical="center"/>
    </xf>
    <xf numFmtId="1" fontId="12" fillId="8" borderId="23" xfId="0" applyNumberFormat="1" applyFont="1" applyFill="1" applyBorder="1" applyAlignment="1" applyProtection="1">
      <alignment horizontal="center"/>
      <protection locked="0"/>
    </xf>
    <xf numFmtId="1" fontId="12" fillId="8" borderId="24" xfId="0" applyNumberFormat="1" applyFont="1" applyFill="1" applyBorder="1" applyAlignment="1" applyProtection="1">
      <alignment horizontal="center"/>
      <protection locked="0"/>
    </xf>
    <xf numFmtId="0" fontId="15" fillId="6" borderId="18" xfId="0" applyFont="1" applyFill="1" applyBorder="1" applyAlignment="1" applyProtection="1">
      <alignment horizontal="center"/>
    </xf>
    <xf numFmtId="0" fontId="15" fillId="6" borderId="19" xfId="0" applyFont="1" applyFill="1" applyBorder="1" applyAlignment="1" applyProtection="1">
      <alignment horizontal="center"/>
    </xf>
    <xf numFmtId="0" fontId="15" fillId="6" borderId="15" xfId="0" applyFont="1" applyFill="1" applyBorder="1" applyAlignment="1" applyProtection="1">
      <alignment horizontal="center"/>
    </xf>
    <xf numFmtId="0" fontId="15" fillId="6" borderId="16" xfId="0" applyFont="1" applyFill="1" applyBorder="1" applyAlignment="1" applyProtection="1">
      <alignment horizontal="center"/>
    </xf>
    <xf numFmtId="0" fontId="15" fillId="6" borderId="20" xfId="0" applyFont="1" applyFill="1" applyBorder="1" applyAlignment="1" applyProtection="1">
      <alignment horizontal="center"/>
    </xf>
    <xf numFmtId="0" fontId="15" fillId="6" borderId="25" xfId="0" applyFont="1" applyFill="1" applyBorder="1" applyAlignment="1" applyProtection="1">
      <alignment horizontal="center"/>
    </xf>
    <xf numFmtId="0" fontId="15" fillId="0" borderId="11" xfId="0" applyFont="1" applyFill="1" applyBorder="1" applyAlignment="1" applyProtection="1">
      <alignment horizontal="left" vertical="center" wrapText="1"/>
    </xf>
    <xf numFmtId="0" fontId="15" fillId="6" borderId="18" xfId="0" applyFont="1" applyFill="1" applyBorder="1" applyAlignment="1" applyProtection="1">
      <alignment horizontal="center" wrapText="1"/>
    </xf>
    <xf numFmtId="0" fontId="15" fillId="6" borderId="15" xfId="0" applyFont="1" applyFill="1" applyBorder="1" applyAlignment="1" applyProtection="1">
      <alignment horizontal="center" wrapText="1"/>
    </xf>
    <xf numFmtId="0" fontId="15" fillId="6" borderId="20" xfId="0" applyFont="1" applyFill="1" applyBorder="1" applyAlignment="1" applyProtection="1">
      <alignment horizontal="center" wrapText="1"/>
    </xf>
    <xf numFmtId="0" fontId="14" fillId="0" borderId="11" xfId="0" applyFont="1" applyFill="1" applyBorder="1" applyAlignment="1" applyProtection="1">
      <alignment horizontal="left" vertical="center" wrapText="1"/>
    </xf>
    <xf numFmtId="0" fontId="23" fillId="0" borderId="11"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10" fontId="17" fillId="0" borderId="8" xfId="4" applyNumberFormat="1" applyFont="1" applyFill="1" applyBorder="1" applyAlignment="1" applyProtection="1">
      <alignment horizontal="right"/>
    </xf>
    <xf numFmtId="44" fontId="4" fillId="0" borderId="13" xfId="0" applyNumberFormat="1" applyFont="1" applyFill="1" applyBorder="1" applyAlignment="1" applyProtection="1">
      <alignment horizontal="center"/>
    </xf>
    <xf numFmtId="44" fontId="4" fillId="0" borderId="14" xfId="0" applyNumberFormat="1" applyFont="1" applyFill="1" applyBorder="1" applyAlignment="1" applyProtection="1">
      <alignment horizontal="center"/>
    </xf>
    <xf numFmtId="166" fontId="15" fillId="11" borderId="9" xfId="3" applyNumberFormat="1" applyFont="1" applyFill="1" applyBorder="1" applyAlignment="1" applyProtection="1">
      <alignment horizontal="center" vertical="center" wrapText="1"/>
      <protection locked="0"/>
    </xf>
    <xf numFmtId="166" fontId="15" fillId="11" borderId="10" xfId="3" applyNumberFormat="1" applyFont="1" applyFill="1" applyBorder="1" applyAlignment="1" applyProtection="1">
      <alignment horizontal="center" vertical="center" wrapText="1"/>
      <protection locked="0"/>
    </xf>
    <xf numFmtId="166" fontId="15" fillId="11" borderId="8" xfId="3" applyNumberFormat="1" applyFont="1" applyFill="1" applyBorder="1" applyAlignment="1" applyProtection="1">
      <alignment horizontal="center" vertical="center" wrapText="1"/>
      <protection locked="0"/>
    </xf>
    <xf numFmtId="166" fontId="12" fillId="0" borderId="8" xfId="3" applyNumberFormat="1" applyFont="1" applyFill="1" applyBorder="1" applyAlignment="1" applyProtection="1">
      <alignment horizontal="center" vertical="center" wrapText="1"/>
    </xf>
    <xf numFmtId="165" fontId="12" fillId="0" borderId="9" xfId="3" applyNumberFormat="1" applyFont="1" applyFill="1" applyBorder="1" applyAlignment="1" applyProtection="1">
      <alignment horizontal="center" vertical="center" wrapText="1"/>
    </xf>
    <xf numFmtId="165" fontId="12" fillId="0" borderId="10" xfId="3" applyNumberFormat="1" applyFont="1" applyFill="1" applyBorder="1" applyAlignment="1" applyProtection="1">
      <alignment horizontal="center" vertical="center" wrapText="1"/>
    </xf>
    <xf numFmtId="0" fontId="0" fillId="0" borderId="0" xfId="0" applyAlignment="1" applyProtection="1">
      <alignment horizontal="left" wrapText="1"/>
    </xf>
    <xf numFmtId="0" fontId="7" fillId="0" borderId="0" xfId="0" applyFont="1" applyBorder="1" applyAlignment="1" applyProtection="1">
      <alignment horizontal="center" vertical="top"/>
    </xf>
    <xf numFmtId="0" fontId="10" fillId="0" borderId="2" xfId="0" applyFont="1" applyFill="1" applyBorder="1" applyAlignment="1" applyProtection="1">
      <alignment horizontal="center"/>
    </xf>
    <xf numFmtId="0" fontId="10" fillId="0" borderId="3" xfId="0" applyFont="1" applyFill="1" applyBorder="1" applyAlignment="1" applyProtection="1">
      <alignment horizontal="center"/>
    </xf>
    <xf numFmtId="0" fontId="10" fillId="0" borderId="4" xfId="0" applyFont="1" applyFill="1" applyBorder="1" applyAlignment="1" applyProtection="1">
      <alignment horizontal="center"/>
    </xf>
    <xf numFmtId="0" fontId="12" fillId="0" borderId="5" xfId="3" applyNumberFormat="1" applyFont="1" applyFill="1" applyBorder="1" applyAlignment="1" applyProtection="1">
      <alignment horizontal="center" vertical="center"/>
    </xf>
    <xf numFmtId="0" fontId="4" fillId="0" borderId="29" xfId="0" applyFont="1" applyBorder="1" applyAlignment="1" applyProtection="1">
      <alignment horizontal="center" vertical="center"/>
    </xf>
    <xf numFmtId="0" fontId="4" fillId="0" borderId="17" xfId="0" applyFont="1" applyBorder="1" applyAlignment="1" applyProtection="1">
      <alignment horizontal="center" vertical="center"/>
    </xf>
    <xf numFmtId="175" fontId="5" fillId="2" borderId="0" xfId="0" applyNumberFormat="1" applyFont="1" applyFill="1" applyAlignment="1" applyProtection="1">
      <alignment horizontal="right" vertical="top"/>
      <protection locked="0"/>
    </xf>
  </cellXfs>
  <cellStyles count="5">
    <cellStyle name="Comma" xfId="1" builtinId="3"/>
    <cellStyle name="Comma 6" xfId="3" xr:uid="{00000000-0005-0000-0000-000001000000}"/>
    <cellStyle name="Currency" xfId="2" builtinId="4"/>
    <cellStyle name="Normal" xfId="0" builtinId="0"/>
    <cellStyle name="Percent 6" xfId="4" xr:uid="{00000000-0005-0000-0000-000004000000}"/>
  </cellStyles>
  <dxfs count="1">
    <dxf>
      <font>
        <b/>
        <i val="0"/>
        <condense val="0"/>
        <extend val="0"/>
        <color auto="1"/>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haredStrings" Target="sharedStrings.xml"/><Relationship Id="rId5" Type="http://schemas.openxmlformats.org/officeDocument/2006/relationships/externalLink" Target="externalLinks/externalLink4.xml"/><Relationship Id="rId10"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Applications%20Department\Department%20Applications\Application%20Review%20Process\Rec%20%231%20-%20Application%20Filing%20Requirements\Testing%20Protocols%20for%20Models%20and%20Appendices\2014%20IRM%20Rate%20Generator_V2.3_FOR%20TESTING.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Kingston%20Hydro\Kingston%20Hydro%202016%20COS%20Rate%20Application\Ch%202%20Appendices%20Model\141124%20-%20Revised_2015%20Chapter2_Appendices_V2%201%20-%20Draft%20KH%202013%20Verified%20CDM.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Applications%20Department\Department%20Applications\Rates\2013%20Electricity%20Rates\$Models\Final%202013%20IRM%20RG.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Home\Market%20Operations\Department%20Applications\Reports\Rates\Electricity%20Rates%20-%20Billing%20Determinants%20Database\2012%20IRM%20DEVELOPMENT\2012%20IRM%20MODEL%20(2ND%20AND%203R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sgibson\AppData\Local\Microsoft\Windows\Temporary%20Internet%20Files\Content.IE5\7YQTJQXW\2020_Filing_Requirements_%20App.%202-Z_Commodity%20Expense.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 val="2016 List"/>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OldCGAAP_DepExp_2013"/>
      <sheetName val="App.2-CG_NewCGAAP_DepExp_2013"/>
      <sheetName val="App.2-CH_MIFRS_DepExp_2014"/>
      <sheetName val="App.2-CI MIFRS_DepExp_2015"/>
      <sheetName val="App.2-D_Overhead"/>
      <sheetName val="App.2-EA_1575 (2015)"/>
      <sheetName val="App.2-EB_Account 1576 (2012)"/>
      <sheetName val="App.2-EC_Account 1576 (2013)"/>
      <sheetName val="App.2-FA Proposed REG Invest."/>
      <sheetName val="App.2-FB Calc of REG Improvemnt"/>
      <sheetName val="App.2-FC Calc of REG Expansion"/>
      <sheetName val="App.2-FA Proposed REG Inves (2"/>
      <sheetName val="App.2-FB Calc of REG Improv (2"/>
      <sheetName val="App.2-FC Calc of REG Expans (2"/>
      <sheetName val="App.2-G SQI"/>
      <sheetName val="App.2-H_Other_Oper_Rev"/>
      <sheetName val="App.2-I LF_CDM_WF_OLD"/>
      <sheetName val="App.2-I LF_CDM_WF"/>
      <sheetName val="App.2-IA_Act_Frcst_Data"/>
      <sheetName val="App.2-IA2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_2016"/>
      <sheetName val="App.2-P_Cost_Allocation _2017"/>
      <sheetName val="App.2-P_Cost_Allocation _2018"/>
      <sheetName val="App.2-P_Cost_Allocation _2019"/>
      <sheetName val="App.2-P_Cost_Allocation _2020"/>
      <sheetName val="App.2-Q_Cost of Serv. Emb. Dx"/>
      <sheetName val="App.2-R_Loss Factors"/>
      <sheetName val="App.2-R2 _LossAdjustmentFactors"/>
      <sheetName val="App.2-S_Stranded Meters"/>
      <sheetName val="App.2-TA_1592_Tax_Variance"/>
      <sheetName val="App.2-TB_1592_HST-OVAT"/>
      <sheetName val="App.2-U_IFRS Transition Costs"/>
      <sheetName val="App.2-V_Rev_Reconciliation"/>
      <sheetName val="App.2-W_Bill Impacts"/>
      <sheetName val="App.2-Y_MIFRS Summary Impacts"/>
      <sheetName val="lists"/>
      <sheetName val="lists2"/>
      <sheetName val="Sheet19"/>
      <sheetName val="Sheet1"/>
      <sheetName val="App.2-Z_Tariff_Schedule"/>
    </sheetNames>
    <sheetDataSet>
      <sheetData sheetId="0">
        <row r="16">
          <cell r="E16" t="str">
            <v>EB-2015-0083</v>
          </cell>
        </row>
        <row r="26">
          <cell r="E26">
            <v>2015</v>
          </cell>
        </row>
        <row r="28">
          <cell r="E28">
            <v>2011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1">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row>
        <row r="2">
          <cell r="I2" t="str">
            <v>Distribution Volumetric Rate</v>
          </cell>
          <cell r="L2" t="str">
            <v>Total Loss Factor – Primary Metered Customer</v>
          </cell>
          <cell r="N2" t="str">
            <v>$</v>
          </cell>
          <cell r="Z2" t="str">
            <v>Account set up charge/change of occupancy charge</v>
          </cell>
          <cell r="AA2" t="str">
            <v>Administrative Billing Charge</v>
          </cell>
        </row>
        <row r="3">
          <cell r="I3" t="str">
            <v>Distribution Volumetric Rate - $/kW of contracted amount</v>
          </cell>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I4" t="str">
            <v>Distribution Wheeling Service Rate</v>
          </cell>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I5" t="str">
            <v>Electricity Rate</v>
          </cell>
          <cell r="L5" t="str">
            <v>Total Loss Factor – Secondary Metered Customer</v>
          </cell>
          <cell r="N5" t="str">
            <v>$/kVA</v>
          </cell>
          <cell r="Z5" t="str">
            <v>Arrears certificate</v>
          </cell>
          <cell r="AA5" t="str">
            <v>Collection of account charge – no disconnection</v>
          </cell>
        </row>
        <row r="6">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row>
        <row r="7">
          <cell r="I7" t="str">
            <v>Electricity Rate - First 250 kWh</v>
          </cell>
        </row>
        <row r="8">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row>
        <row r="9">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row>
        <row r="10">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row>
        <row r="11">
          <cell r="I11" t="str">
            <v>Electricity Rate First 6,000 kWh</v>
          </cell>
          <cell r="L11" t="str">
            <v>Distribution Loss Factor - Primary Metered Customer &lt; 5,000 kW</v>
          </cell>
          <cell r="Z11" t="str">
            <v>Credit check (plus credit agency costs)</v>
          </cell>
          <cell r="AA11" t="str">
            <v>Credit Card Convenience Charge</v>
          </cell>
        </row>
        <row r="12">
          <cell r="I12" t="str">
            <v>Electricity Rate Next 1,500 kWh</v>
          </cell>
          <cell r="L12" t="str">
            <v>Distribution Loss Factor - Primary Metered Customer &gt; 5,000 kW</v>
          </cell>
          <cell r="Z12" t="str">
            <v>Credit reference Letter</v>
          </cell>
          <cell r="AA12" t="str">
            <v>Disconnect/Reconnect at meter – after regular hours</v>
          </cell>
        </row>
        <row r="13">
          <cell r="I13" t="str">
            <v>General Service 1,500 to 4,999 kW customer</v>
          </cell>
        </row>
        <row r="14">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row>
        <row r="15">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row>
        <row r="16">
          <cell r="I16" t="str">
            <v>Green Energy Act Initiatives Funding Adder - effective until the date of the next cost of service-based rate order</v>
          </cell>
          <cell r="Z16" t="str">
            <v>Dispute Test – Commercial self contained -- MC</v>
          </cell>
          <cell r="AA16" t="str">
            <v>Disconnect/Reconnect at pole – during regular hours</v>
          </cell>
        </row>
        <row r="17">
          <cell r="I17" t="str">
            <v>Green Energy Act Plan Funding Adder</v>
          </cell>
          <cell r="Z17" t="str">
            <v>Dispute Test – Commercial TT -- MC</v>
          </cell>
          <cell r="AA17" t="str">
            <v>Disconnect/Reconnect Charge – At Meter – After Hours</v>
          </cell>
        </row>
        <row r="18">
          <cell r="I18" t="str">
            <v>Green Energy Act Plan Funding Adder - effective April 1, 2013 until March 31, 2014</v>
          </cell>
          <cell r="Z18" t="str">
            <v>Dispute Test – Residential</v>
          </cell>
          <cell r="AA18" t="str">
            <v>Disconnect/Reconnect Charge – At Meter – During Regular Hours</v>
          </cell>
        </row>
        <row r="19">
          <cell r="I19" t="str">
            <v>Green Energy Act Plan Funding Adder - effective April 1, 2014 until March 31, 2015</v>
          </cell>
          <cell r="Z19" t="str">
            <v>Duplicate Invoices for previous billing</v>
          </cell>
          <cell r="AA19" t="str">
            <v>Disconnect/Reconnect Charge – At Pole – After Hours</v>
          </cell>
        </row>
        <row r="20">
          <cell r="I20" t="str">
            <v>ICM Rate Rider (2014) - in effect until the effective date of the next cost of service rates</v>
          </cell>
          <cell r="Z20" t="str">
            <v>Easement Letter</v>
          </cell>
          <cell r="AA20" t="str">
            <v>Disconnect/Reconnect Charge – At Pole – During Regular Hours</v>
          </cell>
        </row>
        <row r="21">
          <cell r="I21" t="str">
            <v>Low Voltage Service Charge</v>
          </cell>
          <cell r="Z21" t="str">
            <v>Income Tax Letter</v>
          </cell>
          <cell r="AA21" t="str">
            <v>Disconnect/Reconnect Charges for non payment of account - At Meter After Hours</v>
          </cell>
        </row>
        <row r="22">
          <cell r="I22" t="str">
            <v>Low Voltage Service Rate</v>
          </cell>
          <cell r="Z22" t="str">
            <v>Interval Meter Interrogation</v>
          </cell>
          <cell r="AA22" t="str">
            <v>Disconnect/Reconnect charges for non payment of account – at meter after regular hours</v>
          </cell>
        </row>
        <row r="23">
          <cell r="I23" t="str">
            <v>Low Voltage Volumetric Rate</v>
          </cell>
          <cell r="Z23" t="str">
            <v>Interval meter request change</v>
          </cell>
          <cell r="AA23" t="str">
            <v>Disconnect/Reconnect Charges for non payment of account - At Meter During Regular Hours</v>
          </cell>
        </row>
        <row r="24">
          <cell r="I24" t="str">
            <v>LRAM Rate Rider - Effective Until April 30, 2015</v>
          </cell>
          <cell r="Z24" t="str">
            <v>Legal letter</v>
          </cell>
          <cell r="AA24" t="str">
            <v>Disconnect/Reconnect charges for non payment of account – at meter during regular hours</v>
          </cell>
        </row>
        <row r="25">
          <cell r="I25" t="str">
            <v>Minimum Distribution Charge - per KW of maximum billing demand in the previous 11 months</v>
          </cell>
          <cell r="Z25" t="str">
            <v>Legal letter charge</v>
          </cell>
          <cell r="AA25" t="str">
            <v>Disconnect/Reconnect charges for non payment of account – at pole after regular hours</v>
          </cell>
        </row>
        <row r="26">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row>
        <row r="27">
          <cell r="I27" t="str">
            <v>Monthly Distribution Wheeling Service Rate - Hydro One Networks</v>
          </cell>
          <cell r="Z27" t="str">
            <v>Notification charge</v>
          </cell>
          <cell r="AA27" t="str">
            <v>Disconnect/Reconnection for &gt;300 volts - after regular hours</v>
          </cell>
        </row>
        <row r="28">
          <cell r="I28" t="str">
            <v>Monthly Distribution Wheeling Service Rate - Shared LV Line</v>
          </cell>
          <cell r="Z28" t="str">
            <v>Pulling Post Dated Cheques</v>
          </cell>
          <cell r="AA28" t="str">
            <v>Disconnect/Reconnection for &gt;300 volts - during regular hours</v>
          </cell>
        </row>
        <row r="29">
          <cell r="I29" t="str">
            <v>Monthly Distribution Wheeling Service Rate - Waterloo North Hydro</v>
          </cell>
          <cell r="Z29" t="str">
            <v>Request for other billing information</v>
          </cell>
          <cell r="AA29" t="str">
            <v>Disposal of Concrete Poles</v>
          </cell>
        </row>
        <row r="30">
          <cell r="I30" t="str">
            <v>Rate Rider for Application of Tax Change - effective until April 30, 2015</v>
          </cell>
          <cell r="Z30" t="str">
            <v>Returned cheque (plus bank charges)</v>
          </cell>
          <cell r="AA30" t="str">
            <v>Dispute Test – Commercial TT -- MC</v>
          </cell>
        </row>
        <row r="31">
          <cell r="I31" t="str">
            <v>Rate Rider for Application of Tax Change - effective until December 31, 2014</v>
          </cell>
          <cell r="Z31" t="str">
            <v>Returned cheque charge (plus bank charges)</v>
          </cell>
          <cell r="AA31" t="str">
            <v>Install/Remove load control device – after regular hours</v>
          </cell>
        </row>
        <row r="32">
          <cell r="I32" t="str">
            <v>Rate Rider for Application of Tax Change (2014) - effective until April 30, 2015</v>
          </cell>
          <cell r="Z32" t="str">
            <v>Special Billing Service (aggregation)</v>
          </cell>
          <cell r="AA32" t="str">
            <v>Install/Remove load control device – during regular hours</v>
          </cell>
        </row>
        <row r="33">
          <cell r="I33" t="str">
            <v>Rate Rider for Application of Tax Change (per connection) - effective until April 30, 2015</v>
          </cell>
          <cell r="Z33" t="str">
            <v>Special Billing Service (sub-metering charge per meter)</v>
          </cell>
          <cell r="AA33" t="str">
            <v>Interval Meter Interrogation</v>
          </cell>
        </row>
        <row r="34">
          <cell r="I34" t="str">
            <v>Rate Rider for CGAAP Accounting Changes (2013) - effective until April 30, 2017</v>
          </cell>
          <cell r="Z34" t="str">
            <v>Special meter reads</v>
          </cell>
          <cell r="AA34" t="str">
            <v>Interval Meter Load Management Tool Charge $/month</v>
          </cell>
        </row>
        <row r="35">
          <cell r="I35" t="str">
            <v>Rate Rider for Deferral/Variance Account (2012) - effective unitl April 30, 2016</v>
          </cell>
          <cell r="Z35" t="str">
            <v>Statement of Account</v>
          </cell>
          <cell r="AA35" t="str">
            <v>Interval meter request change</v>
          </cell>
        </row>
        <row r="36">
          <cell r="I36" t="str">
            <v>Rate Rider for Deferral/Variance Account Disposition – effective until April 30, 2015</v>
          </cell>
          <cell r="Z36" t="str">
            <v>Unprocessed Payment Charge (plus bank charges)</v>
          </cell>
          <cell r="AA36" t="str">
            <v>Late Payment – per annum</v>
          </cell>
        </row>
        <row r="37">
          <cell r="I37" t="str">
            <v>Rate Rider for Deferral/Variance Account Disposition (2012) - effective until April 30, 2016</v>
          </cell>
          <cell r="AA37" t="str">
            <v>Late Payment – per month</v>
          </cell>
        </row>
        <row r="38">
          <cell r="I38" t="str">
            <v>Rate Rider for Deferral/Variance Account Disposition (2013) - effective until April 30, 2014</v>
          </cell>
          <cell r="AA38" t="str">
            <v>Layout fees</v>
          </cell>
        </row>
        <row r="39">
          <cell r="I39" t="str">
            <v>Rate Rider for Deferral/Variance Account Disposition (2014) - effective until April 28, 2016</v>
          </cell>
          <cell r="AA39" t="str">
            <v>Meter dispute charge plus Measurement Canada fees (if meter found correct)</v>
          </cell>
        </row>
        <row r="40">
          <cell r="I40" t="str">
            <v>Rate Rider for Deferral/Variance Account Disposition (2014) - effective until April 30, 2015</v>
          </cell>
          <cell r="AA40" t="str">
            <v>Meter Interrogation Charge</v>
          </cell>
        </row>
        <row r="41">
          <cell r="I41" t="str">
            <v>Rate Rider for Deferral/Variance Account Disposition (2014) - effective until Decembeer 31, 2015</v>
          </cell>
          <cell r="AA41" t="str">
            <v>Missed Service Appointment</v>
          </cell>
        </row>
        <row r="42">
          <cell r="I42" t="str">
            <v>Rate Rider for Deferral/Variance Account Disposition (2014) - effective until December 30, 2015</v>
          </cell>
          <cell r="AA42" t="str">
            <v>Norfolk Pole Rentals – Billed</v>
          </cell>
        </row>
        <row r="43">
          <cell r="I43" t="str">
            <v>Rate Rider for Deferral/Variance Account Disposition (2014) - effective until December 31, 2014</v>
          </cell>
          <cell r="AA43" t="str">
            <v>Optional Interval/TOU Meter charge $/month</v>
          </cell>
        </row>
        <row r="44">
          <cell r="I44" t="str">
            <v>Rate Rider for Deferral/Variance Account Disposition (2014) - effective until December 31, 2015</v>
          </cell>
          <cell r="AA44" t="str">
            <v>Overtime Locate</v>
          </cell>
        </row>
        <row r="45">
          <cell r="I45" t="str">
            <v>Rate Rider for Deferral/Variance Account Dispositon (2012) - effective until April 30, 2016</v>
          </cell>
          <cell r="AA45" t="str">
            <v>Owner Requested Disconnection/Reconnection – after regular hours</v>
          </cell>
        </row>
        <row r="46">
          <cell r="I46" t="str">
            <v>Rate Rider for Disposition of Accounting Changes Under CGAAP Account 1576 - effective until April 30, 2016</v>
          </cell>
          <cell r="AA46" t="str">
            <v>Owner Requested Disconnection/Reconnection – during regular hours</v>
          </cell>
        </row>
        <row r="47">
          <cell r="I47" t="str">
            <v>Rate Rider for Disposition of Deferral/Variance Accounts (2010) - effective until December 31, 2014</v>
          </cell>
          <cell r="AA47" t="str">
            <v>Returned cheque (plus bank charges)</v>
          </cell>
        </row>
        <row r="48">
          <cell r="I48" t="str">
            <v>Rate Rider for Disposition of Deferral/Variance Accounts (2011) - effective until April 30, 2015</v>
          </cell>
          <cell r="AA48" t="str">
            <v>Rural system expansion / line connection fee</v>
          </cell>
        </row>
        <row r="49">
          <cell r="I49" t="str">
            <v>Rate Rider for Disposition of Deferral/Variance Accounts (2011) - effective until April 30, 2016</v>
          </cell>
          <cell r="AA49" t="str">
            <v>Same Day Open Trench</v>
          </cell>
        </row>
        <row r="50">
          <cell r="I50" t="str">
            <v>Rate Rider for Disposition of Deferral/Variance Accounts (2012) - effective until April 30, 2014</v>
          </cell>
          <cell r="AA50" t="str">
            <v>Scheduled Day Open Trench</v>
          </cell>
        </row>
        <row r="51">
          <cell r="I51" t="str">
            <v>Rate Rider for Disposition of Deferral/Variance Accounts (2012) - effective until April 30, 2015</v>
          </cell>
          <cell r="AA51" t="str">
            <v>Service call – after regular hours</v>
          </cell>
        </row>
        <row r="52">
          <cell r="I52" t="str">
            <v>Rate Rider for Disposition of Deferral/Variance Accounts (2012) - effective until April 30, 2016</v>
          </cell>
          <cell r="AA52" t="str">
            <v>Service call – customer owned equipment</v>
          </cell>
        </row>
        <row r="53">
          <cell r="I53" t="str">
            <v>Rate Rider for Disposition of Deferral/Variance Accounts (2012) - effective until August 31, 2014</v>
          </cell>
          <cell r="AA53" t="str">
            <v>Service Call – Customer-owned Equipment – After Regular Hours</v>
          </cell>
        </row>
        <row r="54">
          <cell r="I54" t="str">
            <v>Rate Rider for Disposition of Deferral/Variance Accounts (2012) - effective until December 31, 2015</v>
          </cell>
          <cell r="AA54" t="str">
            <v>Service Call – Customer-owned Equipment – During Regular Hours</v>
          </cell>
        </row>
        <row r="55">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row>
        <row r="56">
          <cell r="I56" t="str">
            <v>Rate Rider for Disposition of Deferral/Variance Accounts (2012) – effective until December 31, 2016 Applicable only in the former service area of Clinton Power</v>
          </cell>
          <cell r="AA56" t="str">
            <v>Service Layout - Commercial</v>
          </cell>
        </row>
        <row r="57">
          <cell r="I57" t="str">
            <v>Rate Rider for Disposition of Deferral/Variance Accounts (2012) - effective until January 31, 2014</v>
          </cell>
          <cell r="AA57" t="str">
            <v>Service Layout - ResidentiaI</v>
          </cell>
        </row>
        <row r="58">
          <cell r="I58" t="str">
            <v>Rate Rider for Disposition of Deferral/Variance Accounts (2012) - effective until June 30, 2014</v>
          </cell>
          <cell r="AA58" t="str">
            <v>Special Billing Service (sub-metering charge per meter)</v>
          </cell>
        </row>
        <row r="59">
          <cell r="I59" t="str">
            <v>Rate Rider for Disposition of Deferral/Variance Accounts (2013) - Applicable only to Wholesale Market Participants - effective until April 30, 2015</v>
          </cell>
          <cell r="AA59" t="str">
            <v>Special meter reads</v>
          </cell>
        </row>
        <row r="60">
          <cell r="I60" t="str">
            <v>Rate Rider for Disposition of Deferral/Variance Accounts (2013) - effective until April 30, 2014</v>
          </cell>
          <cell r="AA60" t="str">
            <v>Specific Charge for Access to the Power Poles - $/pole/year</v>
          </cell>
        </row>
        <row r="61">
          <cell r="I61" t="str">
            <v>Rate Rider for Disposition of Deferral/Variance Accounts (2013) - effective until April 30, 2015</v>
          </cell>
          <cell r="AA61" t="str">
            <v>Specific Charge for Bell Canada Access to the Power Poles – per pole/year</v>
          </cell>
        </row>
        <row r="62">
          <cell r="I62" t="str">
            <v>Rate Rider for Disposition of Deferral/Variance Accounts (2013) - effective until April 30, 2015, not applicable to Wholesale Market Participants</v>
          </cell>
          <cell r="AA62" t="str">
            <v>Switching for company maintenance – Charge based on Time and Materials</v>
          </cell>
        </row>
        <row r="63">
          <cell r="I63" t="str">
            <v>Rate Rider for Disposition of Deferral/Variance Accounts (2013) - effective until April 30, 2017</v>
          </cell>
          <cell r="AA63" t="str">
            <v>Temporary Service – Install &amp; remove – overhead – no transformer</v>
          </cell>
        </row>
        <row r="64">
          <cell r="I64" t="str">
            <v>Rate Rider for Disposition of Deferral/Variance Accounts (2013) - effective until August 31, 2014</v>
          </cell>
          <cell r="AA64" t="str">
            <v>Temporary Service – Install &amp; remove – overhead – with transformer</v>
          </cell>
        </row>
        <row r="65">
          <cell r="I65" t="str">
            <v>Rate Rider for Disposition of Deferral/Variance Accounts (2013) - effective until December 31, 2014</v>
          </cell>
          <cell r="AA65" t="str">
            <v>Temporary Service – Install &amp; remove – underground – no transformer</v>
          </cell>
        </row>
        <row r="66">
          <cell r="I66" t="str">
            <v>Rate Rider for Disposition of Deferral/Variance Accounts (2013) - effective until May 31, 2014</v>
          </cell>
          <cell r="AA66" t="str">
            <v>Temporary service install &amp; remove – overhead – no transformer</v>
          </cell>
        </row>
        <row r="67">
          <cell r="I67" t="str">
            <v>Rate Rider for Disposition of Deferred PILs Variance Account 1562 - effective until March 31, 2016</v>
          </cell>
          <cell r="AA67" t="str">
            <v>Temporary Service Install &amp; Remove – Overhead – With Transformer</v>
          </cell>
        </row>
        <row r="68">
          <cell r="I68" t="str">
            <v>Rate Rider for Disposition of Deferred PILs Variance Account 1562 (2012) - effective until April 30, 2015</v>
          </cell>
          <cell r="AA68" t="str">
            <v>Temporary Service Install &amp; Remove – Underground – No Transformer</v>
          </cell>
        </row>
        <row r="69">
          <cell r="I69" t="str">
            <v>Rate Rider for Disposition of Deferred PILs Variance Account 1562 (2012) - effective until April 30, 2016</v>
          </cell>
          <cell r="AA69" t="str">
            <v>Temporary service installation and removal – overhead – no transformer</v>
          </cell>
        </row>
        <row r="70">
          <cell r="I70" t="str">
            <v>Rate Rider for Disposition of Deferred PILs Variance Account 1562 (2nd Installment - 2012) - effective until April 30, 2016</v>
          </cell>
          <cell r="AA70" t="str">
            <v>Temporary service installation and removal – overhead – with transformer</v>
          </cell>
        </row>
        <row r="71">
          <cell r="I71" t="str">
            <v>Rate Rider for Disposition of Deferred PILs Variance Account 1562 (per connection) (2012) - effective until April 30, 2015</v>
          </cell>
          <cell r="AA71" t="str">
            <v>Temporary service installation and removal – underground – no transformer</v>
          </cell>
        </row>
        <row r="72">
          <cell r="I72" t="str">
            <v>Rate Rider for Disposition of Deferred PILs Variance Account 1562 (per connection) (2012) - effective until April 30, 2016</v>
          </cell>
        </row>
        <row r="73">
          <cell r="I73" t="str">
            <v>Rate Rider for Disposition of Global Adjustment Sub-Account (2011) - effective until April 30, 2015 Applicable only for Non-RPP Customers</v>
          </cell>
        </row>
        <row r="74">
          <cell r="I74" t="str">
            <v>Rate Rider for Disposition of Global Adjustment Sub-Account (2011) - effective until April 30, 2016 Applicable only for Non-RPP Customers</v>
          </cell>
        </row>
        <row r="75">
          <cell r="I75" t="str">
            <v>Rate Rider for Disposition of Global Adjustment Sub-Account (2012) - effective until April 30, 2014 Applicable only for Non-RPP Customers</v>
          </cell>
        </row>
        <row r="76">
          <cell r="I76" t="str">
            <v>Rate Rider for Disposition of Global Adjustment Sub-Account (2012) - effective until April 30, 2015 Applicable only for Non-RPP Customers</v>
          </cell>
        </row>
        <row r="77">
          <cell r="I77" t="str">
            <v>Rate Rider for Disposition of Global Adjustment Sub-Account (2012) - effective until April 30, 2015 Applicatble only for Non-RPP Customers</v>
          </cell>
        </row>
        <row r="78">
          <cell r="I78" t="str">
            <v>Rate Rider for Disposition of Global Adjustment Sub-Account (2012) - effective until April 30, 2016 Applicable only for Non-RPP Customers</v>
          </cell>
        </row>
        <row r="79">
          <cell r="I79" t="str">
            <v>Rate Rider for Disposition of Global Adjustment Sub-Account (2012) - effective until January 31, 2014. Applicable only for Non-RPP Customers</v>
          </cell>
        </row>
        <row r="80">
          <cell r="I80" t="str">
            <v>Rate Rider for Disposition of Global Adjustment Sub-Account (2012) - effective until June 30, 2014 Applicable only for Non-RPP Customers</v>
          </cell>
        </row>
        <row r="81">
          <cell r="I81" t="str">
            <v>Rate Rider for Disposition of Global Adjustment Sub-Account (2012) Applicable only for Non-RPP Customers - effective until August 31, 2014</v>
          </cell>
        </row>
        <row r="82">
          <cell r="I82" t="str">
            <v>Rate Rider for Disposition of Global Adjustment Sub-Account (2012) Applicable only to Non-RPP Customers - effective until August 31, 2014</v>
          </cell>
        </row>
        <row r="83">
          <cell r="I83" t="str">
            <v>Rate Rider for Disposition of Global Adjustment Sub-Account (2013) - effective until April 30, 2014 Applicable only for Non-RPP Customers</v>
          </cell>
        </row>
        <row r="84">
          <cell r="I84" t="str">
            <v>Rate Rider for Disposition of Global Adjustment Sub-Account (2013) - effective until April 30, 2015 Applicable only for Non-RPP Customers</v>
          </cell>
        </row>
        <row r="85">
          <cell r="I85" t="str">
            <v>Rate Rider for Disposition of Global Adjustment Sub-Account (2013) - effective until April 30, 2015 Applicable only for Non-RPP Customers and excluding Wholesale Market Participants</v>
          </cell>
        </row>
        <row r="86">
          <cell r="I86" t="str">
            <v>Rate Rider for Disposition of Global Adjustment Sub-Account (2013) - effective until April 30, 2017 Applicable only for Non-RPP Customers</v>
          </cell>
        </row>
        <row r="87">
          <cell r="I87" t="str">
            <v>Rate Rider For Disposition of Global Adjustment Sub-Account (2013) - effective until August 31, 2014 Applicable only for Non-RPP Customers</v>
          </cell>
        </row>
        <row r="88">
          <cell r="I88" t="str">
            <v>Rate Rider for Disposition of Global Adjustment Sub-Account (2013) - effective until December 31, 2014 Applicable only for Non-RPP Customers</v>
          </cell>
        </row>
        <row r="89">
          <cell r="I89" t="str">
            <v>Rate Rider for Disposition of Global Adjustment Sub-Account (2013) - effective until May 31, 2014 Applicable only for Non-RPP Customers</v>
          </cell>
        </row>
        <row r="90">
          <cell r="I90" t="str">
            <v>Rate Rider for Disposition of Global Adjustment Sub-Account (2014) - effective until December 31, 2014. Applicable only for Non-RPP - Class B Customers</v>
          </cell>
        </row>
        <row r="91">
          <cell r="I91" t="str">
            <v>Rate Rider for Disposition of Global Adjustment Sub-Account (2014) - effective until December 31, 2014. Applicable only for Non-RPP Customers</v>
          </cell>
        </row>
        <row r="92">
          <cell r="I92" t="str">
            <v>Rate Rider for Disposition of Global Adjustment Sub-Account (2014) - effective until December 31, 2014. Applicable only for Non-RPP Customers - Class A Customers</v>
          </cell>
        </row>
        <row r="93">
          <cell r="I93" t="str">
            <v>Rate Rider for Disposition of Global Adjustment Sub-Account (2014) - effective until December 31, 2014. Applicable only for Non-RPP Customers - Interval Metered</v>
          </cell>
        </row>
        <row r="94">
          <cell r="I94" t="str">
            <v>Rate Rider for Disposition of Global Adjustment Sub-Account (2014) - effective until December 31, 2014. Applicable only for Non-RPP Customers - Non Interval Metered</v>
          </cell>
        </row>
        <row r="95">
          <cell r="I95" t="str">
            <v>Rate Rider for Disposition of Post Retirement Actuarial Gain - effective until March 31, 2025</v>
          </cell>
        </row>
        <row r="96">
          <cell r="I96" t="str">
            <v>Rate Rider for Disposition of Residual Hisotrical Smart Meter Costs - effective until April 30, 2015</v>
          </cell>
        </row>
        <row r="97">
          <cell r="I97" t="str">
            <v>Rate Rider for Disposition of Residual Hisotrical Smart Meter Costs - effective until April 30, 2017</v>
          </cell>
        </row>
        <row r="98">
          <cell r="I98" t="str">
            <v>Rate Rider for Disposition of Residual Historical Smart Meter Costs - effective until April 30, 2014</v>
          </cell>
        </row>
        <row r="99">
          <cell r="I99" t="str">
            <v>Rate Rider for Disposition of Residual Historical Smart Meter Costs - effective until April 30, 2016</v>
          </cell>
        </row>
        <row r="100">
          <cell r="I100" t="str">
            <v>Rate Rider for Disposition of Residual Historical Smart Meter Costs - effective until August 31, 2014</v>
          </cell>
        </row>
        <row r="101">
          <cell r="I101" t="str">
            <v>Rate Rider for Disposition of Residual Historical Smart Meter Costs - effective until August 31, 2015</v>
          </cell>
        </row>
        <row r="102">
          <cell r="I102" t="str">
            <v>Rate Rider for Disposition of Residual Historical Smart Meter Costs - effective until December 31, 2014</v>
          </cell>
        </row>
        <row r="103">
          <cell r="I103" t="str">
            <v>Rate Rider for Disposition of Residual Historical Smart Meter Costs – effective until December 31, 2014</v>
          </cell>
        </row>
        <row r="104">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60"/>
      <sheetData sheetId="61"/>
      <sheetData sheetId="62"/>
      <sheetData sheetId="6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Hidden_CAPEX"/>
      <sheetName val="App.2-AC_Customer Engagement"/>
      <sheetName val="App.2-B_Acctg Instructions"/>
      <sheetName val="App.2-BA_Fixed Asset Cont"/>
      <sheetName val="Appendix 2-BB Service Life  "/>
      <sheetName val="App.2-C_DepExp"/>
      <sheetName val="App.2-D_Overhead"/>
      <sheetName val="App.2-EA_Account 1575 (2015)"/>
      <sheetName val="App.2-EB_Account 1576 (2012)"/>
      <sheetName val="App.2-EC_Account 1576 (2013)"/>
      <sheetName val="App.2-FA Proposed REG Invest."/>
      <sheetName val="Hidden_REG Invest."/>
      <sheetName val="App.2-FB Calc of REG Improvemnt"/>
      <sheetName val="Hidden_REG Improvement"/>
      <sheetName val="App.2-FC Calc of REG Expansion"/>
      <sheetName val="Hidden_REG Expansion"/>
      <sheetName val="App.2-G SQI"/>
      <sheetName val="App.2-H_Other_Oper_Rev"/>
      <sheetName val="Hidden_Other Revenue"/>
      <sheetName val="App_2-I LF_CDM"/>
      <sheetName val="lists"/>
      <sheetName val="App.2-IA_Load_Forecast_Instrct"/>
      <sheetName val="App.2-IB_Load_Forecast_Analysis"/>
      <sheetName val="App.2-JA_OM&amp;A_Summary_Analys"/>
      <sheetName val="Hidden_OM&amp;A Summary"/>
      <sheetName val="App.2-JB_OM&amp;A_Cost _Drivers"/>
      <sheetName val="App.2-JC_OMA Programs"/>
      <sheetName val="App.2-K_Employee Costs"/>
      <sheetName val="Hidden_Employee Costs"/>
      <sheetName val="App.2-L_OM&amp;A_per_Cust_FTE"/>
      <sheetName val="App.2-L_OM&amp;A_per_Cust_FTEE_exp"/>
      <sheetName val="App.2-M_Regulatory_Costs"/>
      <sheetName val="Hidden_RegulatoryCosts1"/>
      <sheetName val="Hidden_RegulatoryCosts2"/>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App.2-Z_Commodity Expense"/>
      <sheetName val="Sheet1"/>
    </sheetNames>
    <sheetDataSet>
      <sheetData sheetId="0">
        <row r="24">
          <cell r="E24">
            <v>2020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ow r="1">
          <cell r="H1" t="str">
            <v>EB-2019-0048</v>
          </cell>
        </row>
      </sheetData>
      <sheetData sheetId="47"/>
      <sheetData sheetId="48"/>
      <sheetData sheetId="49"/>
      <sheetData sheetId="50"/>
      <sheetData sheetId="5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4"/>
  <sheetViews>
    <sheetView tabSelected="1" zoomScaleNormal="100" workbookViewId="0">
      <selection activeCell="O22" sqref="O22"/>
    </sheetView>
  </sheetViews>
  <sheetFormatPr defaultRowHeight="15" outlineLevelRow="1" x14ac:dyDescent="0.25"/>
  <cols>
    <col min="1" max="1" width="9.28515625" customWidth="1"/>
    <col min="2" max="2" width="27.42578125" customWidth="1"/>
    <col min="3" max="3" width="0.85546875" customWidth="1"/>
    <col min="4" max="4" width="8.42578125" customWidth="1"/>
    <col min="5" max="5" width="7.7109375" customWidth="1"/>
    <col min="6" max="6" width="19.7109375" bestFit="1" customWidth="1"/>
    <col min="7" max="7" width="20.7109375" bestFit="1" customWidth="1"/>
    <col min="8" max="8" width="14.7109375" bestFit="1" customWidth="1"/>
    <col min="9" max="9" width="16.85546875" bestFit="1" customWidth="1"/>
    <col min="10" max="10" width="15.7109375" bestFit="1" customWidth="1"/>
    <col min="11" max="11" width="16" bestFit="1" customWidth="1"/>
    <col min="12" max="12" width="12.85546875" customWidth="1"/>
    <col min="13" max="13" width="15.5703125" bestFit="1" customWidth="1"/>
    <col min="14" max="14" width="10.7109375" customWidth="1"/>
    <col min="15" max="15" width="14.140625" bestFit="1" customWidth="1"/>
    <col min="16" max="16" width="12.42578125" bestFit="1" customWidth="1"/>
    <col min="17" max="17" width="12" bestFit="1" customWidth="1"/>
  </cols>
  <sheetData>
    <row r="1" spans="1:19" x14ac:dyDescent="0.25">
      <c r="A1" s="1"/>
      <c r="B1" s="2"/>
      <c r="C1" s="1"/>
      <c r="D1" s="1"/>
      <c r="E1" s="1"/>
      <c r="F1" s="1"/>
      <c r="G1" s="1"/>
      <c r="H1" s="1"/>
      <c r="I1" s="1"/>
      <c r="J1" s="1"/>
      <c r="K1" s="1"/>
      <c r="L1" s="1"/>
      <c r="M1" s="3" t="s">
        <v>0</v>
      </c>
      <c r="N1" s="4" t="s">
        <v>66</v>
      </c>
      <c r="O1" s="5"/>
      <c r="P1" s="1"/>
      <c r="Q1" s="1"/>
      <c r="R1" s="1"/>
      <c r="S1" s="1"/>
    </row>
    <row r="2" spans="1:19" x14ac:dyDescent="0.25">
      <c r="A2" s="186" t="s">
        <v>1</v>
      </c>
      <c r="B2" s="186"/>
      <c r="C2" s="186"/>
      <c r="D2" s="186"/>
      <c r="E2" s="186"/>
      <c r="F2" s="186"/>
      <c r="G2" s="1"/>
      <c r="H2" s="1"/>
      <c r="I2" s="1"/>
      <c r="J2" s="1"/>
      <c r="K2" s="1"/>
      <c r="L2" s="1"/>
      <c r="M2" s="3" t="s">
        <v>2</v>
      </c>
      <c r="N2" s="6">
        <v>2</v>
      </c>
      <c r="O2" s="7"/>
      <c r="P2" s="1"/>
      <c r="Q2" s="1"/>
      <c r="R2" s="1"/>
      <c r="S2" s="1"/>
    </row>
    <row r="3" spans="1:19" ht="31.35" customHeight="1" x14ac:dyDescent="0.25">
      <c r="A3" s="186"/>
      <c r="B3" s="186"/>
      <c r="C3" s="186"/>
      <c r="D3" s="186"/>
      <c r="E3" s="186"/>
      <c r="F3" s="186"/>
      <c r="G3" s="1"/>
      <c r="H3" s="1"/>
      <c r="I3" s="1"/>
      <c r="J3" s="1"/>
      <c r="K3" s="1"/>
      <c r="L3" s="1"/>
      <c r="M3" s="3" t="s">
        <v>3</v>
      </c>
      <c r="N3" s="6"/>
      <c r="O3" s="7"/>
      <c r="P3" s="1"/>
      <c r="Q3" s="1"/>
      <c r="R3" s="1"/>
      <c r="S3" s="1"/>
    </row>
    <row r="4" spans="1:19" x14ac:dyDescent="0.25">
      <c r="A4" s="1"/>
      <c r="B4" s="8"/>
      <c r="C4" s="1"/>
      <c r="D4" s="1"/>
      <c r="E4" s="1"/>
      <c r="F4" s="1"/>
      <c r="G4" s="1"/>
      <c r="H4" s="1"/>
      <c r="I4" s="1"/>
      <c r="J4" s="1"/>
      <c r="K4" s="1"/>
      <c r="L4" s="1"/>
      <c r="M4" s="3" t="s">
        <v>4</v>
      </c>
      <c r="N4" s="6"/>
      <c r="O4" s="7"/>
      <c r="P4" s="1"/>
      <c r="Q4" s="1"/>
      <c r="R4" s="1"/>
      <c r="S4" s="1"/>
    </row>
    <row r="5" spans="1:19" x14ac:dyDescent="0.25">
      <c r="A5" s="1"/>
      <c r="B5" s="8"/>
      <c r="C5" s="1"/>
      <c r="D5" s="1"/>
      <c r="E5" s="1"/>
      <c r="F5" s="1"/>
      <c r="G5" s="1"/>
      <c r="H5" s="1"/>
      <c r="I5" s="1"/>
      <c r="J5" s="1"/>
      <c r="K5" s="1"/>
      <c r="L5" s="1"/>
      <c r="M5" s="3" t="s">
        <v>5</v>
      </c>
      <c r="N5" s="9"/>
      <c r="O5" s="5"/>
      <c r="P5" s="1"/>
      <c r="Q5" s="1"/>
      <c r="R5" s="1"/>
      <c r="S5" s="1"/>
    </row>
    <row r="6" spans="1:19" x14ac:dyDescent="0.25">
      <c r="A6" s="1"/>
      <c r="B6" s="8"/>
      <c r="C6" s="1"/>
      <c r="D6" s="1"/>
      <c r="E6" s="1"/>
      <c r="F6" s="1"/>
      <c r="G6" s="1"/>
      <c r="H6" s="1"/>
      <c r="I6" s="1"/>
      <c r="J6" s="1"/>
      <c r="K6" s="1"/>
      <c r="L6" s="1"/>
      <c r="M6" s="3"/>
      <c r="N6" s="4"/>
      <c r="O6" s="10"/>
      <c r="P6" s="1"/>
      <c r="Q6" s="1"/>
      <c r="R6" s="1"/>
      <c r="S6" s="1"/>
    </row>
    <row r="7" spans="1:19" x14ac:dyDescent="0.25">
      <c r="A7" s="1"/>
      <c r="B7" s="8"/>
      <c r="C7" s="1"/>
      <c r="D7" s="1"/>
      <c r="E7" s="1"/>
      <c r="F7" s="1"/>
      <c r="G7" s="1"/>
      <c r="H7" s="1"/>
      <c r="I7" s="1"/>
      <c r="J7" s="1"/>
      <c r="K7" s="1"/>
      <c r="L7" s="1"/>
      <c r="M7" s="3" t="s">
        <v>6</v>
      </c>
      <c r="N7" s="194">
        <v>43776</v>
      </c>
      <c r="O7" s="5"/>
      <c r="P7" s="1"/>
      <c r="Q7" s="1"/>
      <c r="R7" s="1"/>
      <c r="S7" s="1"/>
    </row>
    <row r="8" spans="1:19" x14ac:dyDescent="0.25">
      <c r="A8" s="1"/>
      <c r="B8" s="8"/>
      <c r="C8" s="1"/>
      <c r="D8" s="1"/>
      <c r="E8" s="1"/>
      <c r="F8" s="1"/>
      <c r="G8" s="1"/>
      <c r="H8" s="1"/>
      <c r="I8" s="1"/>
      <c r="J8" s="1"/>
      <c r="K8" s="1"/>
      <c r="L8" s="1"/>
      <c r="M8" s="11"/>
      <c r="N8" s="1"/>
      <c r="O8" s="11"/>
      <c r="P8" s="1"/>
      <c r="Q8" s="1"/>
      <c r="R8" s="1"/>
      <c r="S8" s="1"/>
    </row>
    <row r="9" spans="1:19" ht="18" x14ac:dyDescent="0.25">
      <c r="A9" s="1"/>
      <c r="B9" s="187" t="s">
        <v>7</v>
      </c>
      <c r="C9" s="187"/>
      <c r="D9" s="187"/>
      <c r="E9" s="187"/>
      <c r="F9" s="187"/>
      <c r="G9" s="187"/>
      <c r="H9" s="187"/>
      <c r="I9" s="187"/>
      <c r="J9" s="187"/>
      <c r="K9" s="187"/>
      <c r="L9" s="187"/>
      <c r="M9" s="187"/>
      <c r="N9" s="187"/>
      <c r="O9" s="187"/>
      <c r="P9" s="187"/>
      <c r="Q9" s="187"/>
      <c r="R9" s="187"/>
      <c r="S9" s="187"/>
    </row>
    <row r="10" spans="1:19" ht="18" x14ac:dyDescent="0.25">
      <c r="B10" s="187" t="s">
        <v>8</v>
      </c>
      <c r="C10" s="187"/>
      <c r="D10" s="187"/>
      <c r="E10" s="187"/>
      <c r="F10" s="187"/>
      <c r="G10" s="187"/>
      <c r="H10" s="187"/>
      <c r="I10" s="187"/>
      <c r="J10" s="187"/>
      <c r="K10" s="187"/>
      <c r="L10" s="187"/>
      <c r="M10" s="187"/>
      <c r="N10" s="187"/>
      <c r="O10" s="187"/>
      <c r="P10" s="12"/>
      <c r="Q10" s="12"/>
      <c r="R10" s="12"/>
      <c r="S10" s="12"/>
    </row>
    <row r="11" spans="1:19" ht="18" x14ac:dyDescent="0.25">
      <c r="A11" s="1"/>
      <c r="B11" s="13"/>
      <c r="C11" s="13"/>
      <c r="D11" s="13"/>
      <c r="E11" s="13"/>
      <c r="F11" s="13"/>
      <c r="G11" s="13"/>
      <c r="H11" s="13"/>
      <c r="I11" s="13"/>
      <c r="J11" s="13"/>
      <c r="K11" s="13"/>
      <c r="L11" s="13"/>
      <c r="M11" s="13"/>
      <c r="N11" s="13"/>
      <c r="O11" s="13"/>
      <c r="P11" s="13"/>
      <c r="Q11" s="13"/>
      <c r="R11" s="13"/>
      <c r="S11" s="13"/>
    </row>
    <row r="12" spans="1:19" ht="18.75" thickBot="1" x14ac:dyDescent="0.3">
      <c r="A12" s="1"/>
      <c r="B12" s="13"/>
      <c r="C12" s="13"/>
      <c r="D12" s="13"/>
      <c r="E12" s="13"/>
      <c r="F12" s="13"/>
      <c r="G12" s="13"/>
      <c r="H12" s="13"/>
      <c r="I12" s="13"/>
      <c r="J12" s="13"/>
      <c r="K12" s="13"/>
      <c r="L12" s="13"/>
      <c r="M12" s="13"/>
      <c r="N12" s="13"/>
      <c r="O12" s="13"/>
      <c r="P12" s="13"/>
      <c r="Q12" s="13"/>
      <c r="R12" s="13"/>
      <c r="S12" s="13"/>
    </row>
    <row r="13" spans="1:19" ht="16.5" thickBot="1" x14ac:dyDescent="0.3">
      <c r="A13" s="14" t="s">
        <v>9</v>
      </c>
      <c r="B13" s="15" t="s">
        <v>10</v>
      </c>
      <c r="C13" s="1"/>
      <c r="D13" s="188" t="s">
        <v>63</v>
      </c>
      <c r="E13" s="189"/>
      <c r="F13" s="189"/>
      <c r="G13" s="189"/>
      <c r="H13" s="189"/>
      <c r="I13" s="189"/>
      <c r="J13" s="189"/>
      <c r="K13" s="189"/>
      <c r="L13" s="189"/>
      <c r="M13" s="189"/>
      <c r="N13" s="189"/>
      <c r="O13" s="190"/>
      <c r="P13" s="1"/>
      <c r="Q13" s="1"/>
      <c r="R13" s="1"/>
      <c r="S13" s="1"/>
    </row>
    <row r="14" spans="1:19" ht="15.75" thickBot="1" x14ac:dyDescent="0.3">
      <c r="A14" s="1"/>
      <c r="B14" s="16"/>
      <c r="C14" s="1"/>
      <c r="D14" s="1"/>
      <c r="E14" s="1"/>
      <c r="F14" s="1"/>
      <c r="G14" s="1"/>
      <c r="H14" s="1"/>
      <c r="I14" s="1"/>
      <c r="J14" s="1"/>
      <c r="K14" s="1"/>
      <c r="L14" s="1"/>
      <c r="M14" s="1"/>
      <c r="P14" s="1"/>
      <c r="Q14" s="1"/>
      <c r="R14" s="1"/>
      <c r="S14" s="1"/>
    </row>
    <row r="15" spans="1:19" ht="15.75" thickBot="1" x14ac:dyDescent="0.3">
      <c r="A15" s="1"/>
      <c r="B15" s="16"/>
      <c r="C15" s="1"/>
      <c r="D15" s="1"/>
      <c r="E15" s="1"/>
      <c r="F15" s="1"/>
      <c r="G15" s="1"/>
      <c r="H15" s="1"/>
      <c r="I15" s="159" t="s">
        <v>55</v>
      </c>
      <c r="J15" s="192" t="s">
        <v>12</v>
      </c>
      <c r="K15" s="153" t="s">
        <v>13</v>
      </c>
      <c r="L15" s="154"/>
      <c r="M15" s="1"/>
      <c r="P15" s="1"/>
      <c r="Q15" s="1"/>
      <c r="R15" s="1"/>
      <c r="S15" s="1"/>
    </row>
    <row r="16" spans="1:19" x14ac:dyDescent="0.25">
      <c r="A16" s="17"/>
      <c r="B16" s="18" t="s">
        <v>7</v>
      </c>
      <c r="C16" s="19" t="s">
        <v>14</v>
      </c>
      <c r="D16" s="191"/>
      <c r="E16" s="191"/>
      <c r="F16" s="17"/>
      <c r="G16" s="17"/>
      <c r="H16" s="17"/>
      <c r="I16" s="160"/>
      <c r="J16" s="193"/>
      <c r="K16" s="20" t="s">
        <v>11</v>
      </c>
      <c r="L16" s="21" t="s">
        <v>12</v>
      </c>
      <c r="M16" s="17"/>
      <c r="P16" s="17"/>
      <c r="Q16" s="17"/>
      <c r="R16" s="17"/>
      <c r="S16" s="17"/>
    </row>
    <row r="17" spans="1:20" ht="67.349999999999994" customHeight="1" x14ac:dyDescent="0.25">
      <c r="A17" s="22"/>
      <c r="B17" s="23" t="s">
        <v>15</v>
      </c>
      <c r="C17" s="24"/>
      <c r="D17" s="184" t="s">
        <v>64</v>
      </c>
      <c r="E17" s="185"/>
      <c r="F17" s="25" t="s">
        <v>16</v>
      </c>
      <c r="G17" s="26" t="s">
        <v>17</v>
      </c>
      <c r="H17" s="117"/>
      <c r="I17" s="122"/>
      <c r="J17" s="123"/>
      <c r="K17" s="120" t="s">
        <v>18</v>
      </c>
      <c r="L17" s="27" t="s">
        <v>18</v>
      </c>
      <c r="M17" s="22"/>
      <c r="P17" s="22"/>
      <c r="Q17" s="22"/>
      <c r="R17" s="22"/>
      <c r="S17" s="22"/>
    </row>
    <row r="18" spans="1:20" x14ac:dyDescent="0.25">
      <c r="A18" s="22"/>
      <c r="B18" s="28" t="s">
        <v>61</v>
      </c>
      <c r="C18" s="28"/>
      <c r="D18" s="182">
        <v>108556834</v>
      </c>
      <c r="E18" s="182"/>
      <c r="F18" s="128">
        <v>0</v>
      </c>
      <c r="G18" s="29">
        <f>+D18-F18</f>
        <v>108556834</v>
      </c>
      <c r="H18" s="22"/>
      <c r="I18" s="126">
        <v>4068000</v>
      </c>
      <c r="J18" s="127">
        <f>G18-I18</f>
        <v>104488834</v>
      </c>
      <c r="K18" s="142">
        <f>+I18/D18</f>
        <v>3.747345837296618E-2</v>
      </c>
      <c r="L18" s="143">
        <f t="shared" ref="L18:L21" si="0">J18/D18</f>
        <v>0.96252654162703377</v>
      </c>
      <c r="M18" s="31"/>
      <c r="P18" s="32"/>
      <c r="Q18" s="22"/>
      <c r="R18" s="22"/>
      <c r="S18" s="22"/>
    </row>
    <row r="19" spans="1:20" x14ac:dyDescent="0.25">
      <c r="A19" s="22"/>
      <c r="B19" s="28" t="s">
        <v>60</v>
      </c>
      <c r="C19" s="28"/>
      <c r="D19" s="180">
        <v>109385574</v>
      </c>
      <c r="E19" s="181"/>
      <c r="F19" s="128">
        <v>104118000</v>
      </c>
      <c r="G19" s="29">
        <f t="shared" ref="G19:G27" si="1">+D19-F19</f>
        <v>5267574</v>
      </c>
      <c r="H19" s="22"/>
      <c r="I19" s="126">
        <v>2003000</v>
      </c>
      <c r="J19" s="127">
        <f t="shared" ref="J19:J21" si="2">G19-I19</f>
        <v>3264574</v>
      </c>
      <c r="K19" s="142">
        <f>+I19/D19</f>
        <v>1.8311372576424019E-2</v>
      </c>
      <c r="L19" s="143">
        <f t="shared" si="0"/>
        <v>2.9844648435999432E-2</v>
      </c>
      <c r="M19" s="22"/>
      <c r="P19" s="32"/>
      <c r="Q19" s="22"/>
      <c r="R19" s="22"/>
      <c r="S19" s="22"/>
    </row>
    <row r="20" spans="1:20" x14ac:dyDescent="0.25">
      <c r="A20" s="22"/>
      <c r="B20" s="28" t="s">
        <v>62</v>
      </c>
      <c r="C20" s="28"/>
      <c r="D20" s="180">
        <v>6046269</v>
      </c>
      <c r="E20" s="181"/>
      <c r="F20" s="128">
        <v>0</v>
      </c>
      <c r="G20" s="29">
        <f t="shared" si="1"/>
        <v>6046269</v>
      </c>
      <c r="H20" s="22"/>
      <c r="I20" s="126">
        <v>28000</v>
      </c>
      <c r="J20" s="127">
        <f t="shared" si="2"/>
        <v>6018269</v>
      </c>
      <c r="K20" s="142">
        <f>+I20/D20</f>
        <v>4.6309550567465657E-3</v>
      </c>
      <c r="L20" s="143">
        <f t="shared" si="0"/>
        <v>0.9953690449432534</v>
      </c>
      <c r="M20" s="31"/>
      <c r="P20" s="32"/>
      <c r="Q20" s="22"/>
      <c r="R20" s="22"/>
      <c r="S20" s="22"/>
    </row>
    <row r="21" spans="1:20" x14ac:dyDescent="0.25">
      <c r="A21" s="22"/>
      <c r="B21" s="28" t="s">
        <v>19</v>
      </c>
      <c r="C21" s="28"/>
      <c r="D21" s="182">
        <v>577097</v>
      </c>
      <c r="E21" s="182"/>
      <c r="F21" s="128">
        <v>0</v>
      </c>
      <c r="G21" s="29">
        <f t="shared" si="1"/>
        <v>577097</v>
      </c>
      <c r="H21" s="22"/>
      <c r="I21" s="126">
        <v>577000</v>
      </c>
      <c r="J21" s="127">
        <f t="shared" si="2"/>
        <v>97</v>
      </c>
      <c r="K21" s="142">
        <f>+I21/D21</f>
        <v>0.99983191733798649</v>
      </c>
      <c r="L21" s="143">
        <f t="shared" si="0"/>
        <v>1.6808266201349167E-4</v>
      </c>
      <c r="M21" s="31"/>
      <c r="P21" s="32"/>
      <c r="Q21" s="22"/>
      <c r="R21" s="22"/>
      <c r="S21" s="55"/>
    </row>
    <row r="22" spans="1:20" x14ac:dyDescent="0.25">
      <c r="A22" s="22"/>
      <c r="B22" s="28"/>
      <c r="C22" s="28"/>
      <c r="D22" s="180"/>
      <c r="E22" s="181"/>
      <c r="F22" s="128"/>
      <c r="G22" s="29">
        <f t="shared" si="1"/>
        <v>0</v>
      </c>
      <c r="H22" s="22"/>
      <c r="I22" s="126"/>
      <c r="J22" s="127"/>
      <c r="K22" s="142"/>
      <c r="L22" s="143"/>
      <c r="M22" s="31"/>
      <c r="P22" s="32"/>
      <c r="Q22" s="22"/>
      <c r="R22" s="22"/>
      <c r="S22" s="55"/>
    </row>
    <row r="23" spans="1:20" x14ac:dyDescent="0.25">
      <c r="A23" s="22"/>
      <c r="B23" s="28"/>
      <c r="C23" s="28"/>
      <c r="D23" s="180"/>
      <c r="E23" s="181"/>
      <c r="F23" s="128"/>
      <c r="G23" s="29">
        <f t="shared" si="1"/>
        <v>0</v>
      </c>
      <c r="H23" s="22"/>
      <c r="I23" s="126"/>
      <c r="J23" s="127"/>
      <c r="K23" s="142"/>
      <c r="L23" s="143"/>
      <c r="M23" s="31"/>
      <c r="P23" s="32"/>
      <c r="Q23" s="22"/>
      <c r="R23" s="22"/>
      <c r="S23" s="22"/>
    </row>
    <row r="24" spans="1:20" x14ac:dyDescent="0.25">
      <c r="A24" s="22"/>
      <c r="B24" s="28"/>
      <c r="C24" s="28"/>
      <c r="D24" s="182"/>
      <c r="E24" s="182"/>
      <c r="F24" s="128"/>
      <c r="G24" s="29">
        <f t="shared" si="1"/>
        <v>0</v>
      </c>
      <c r="H24" s="22"/>
      <c r="I24" s="126"/>
      <c r="J24" s="127"/>
      <c r="K24" s="118"/>
      <c r="L24" s="30"/>
      <c r="M24" s="31"/>
      <c r="P24" s="22"/>
      <c r="Q24" s="55"/>
      <c r="R24" s="55"/>
      <c r="S24" s="22"/>
    </row>
    <row r="25" spans="1:20" x14ac:dyDescent="0.25">
      <c r="A25" s="22"/>
      <c r="B25" s="28"/>
      <c r="C25" s="28"/>
      <c r="D25" s="182"/>
      <c r="E25" s="182"/>
      <c r="F25" s="128"/>
      <c r="G25" s="29">
        <f t="shared" si="1"/>
        <v>0</v>
      </c>
      <c r="H25" s="22"/>
      <c r="I25" s="126"/>
      <c r="J25" s="127"/>
      <c r="K25" s="118"/>
      <c r="L25" s="30"/>
      <c r="M25" s="31"/>
      <c r="P25" s="22"/>
      <c r="Q25" s="22"/>
      <c r="R25" s="55"/>
      <c r="S25" s="55"/>
      <c r="T25" s="119"/>
    </row>
    <row r="26" spans="1:20" x14ac:dyDescent="0.25">
      <c r="A26" s="22"/>
      <c r="B26" s="28"/>
      <c r="C26" s="28"/>
      <c r="D26" s="182"/>
      <c r="E26" s="182"/>
      <c r="F26" s="128"/>
      <c r="G26" s="29">
        <f t="shared" si="1"/>
        <v>0</v>
      </c>
      <c r="H26" s="22"/>
      <c r="I26" s="126"/>
      <c r="J26" s="127"/>
      <c r="K26" s="118"/>
      <c r="L26" s="30"/>
      <c r="M26" s="31"/>
      <c r="P26" s="22"/>
      <c r="Q26" s="22"/>
      <c r="R26" s="22"/>
      <c r="S26" s="55"/>
    </row>
    <row r="27" spans="1:20" x14ac:dyDescent="0.25">
      <c r="A27" s="22"/>
      <c r="B27" s="33" t="s">
        <v>20</v>
      </c>
      <c r="C27" s="34" t="s">
        <v>14</v>
      </c>
      <c r="D27" s="183">
        <f>SUM(D18:E26)</f>
        <v>224565774</v>
      </c>
      <c r="E27" s="183"/>
      <c r="F27" s="35">
        <f>SUM(F18:F26)</f>
        <v>104118000</v>
      </c>
      <c r="G27" s="35">
        <f t="shared" si="1"/>
        <v>120447774</v>
      </c>
      <c r="H27" s="22"/>
      <c r="I27" s="124">
        <f>SUM(I18:I26)</f>
        <v>6676000</v>
      </c>
      <c r="J27" s="125">
        <f>SUM(J18:J23)</f>
        <v>113771774</v>
      </c>
      <c r="K27" s="121"/>
      <c r="L27" s="36"/>
      <c r="M27" s="37"/>
      <c r="P27" s="22"/>
      <c r="Q27" s="22"/>
      <c r="R27" s="22"/>
      <c r="S27" s="22"/>
    </row>
    <row r="28" spans="1:20" x14ac:dyDescent="0.25">
      <c r="A28" s="22"/>
      <c r="B28" s="38" t="s">
        <v>18</v>
      </c>
      <c r="C28" s="39" t="s">
        <v>14</v>
      </c>
      <c r="D28" s="177"/>
      <c r="E28" s="177"/>
      <c r="F28" s="30"/>
      <c r="G28" s="141"/>
      <c r="H28" s="22"/>
      <c r="I28" s="144">
        <f>I27/G27</f>
        <v>5.5426512074851629E-2</v>
      </c>
      <c r="J28" s="118">
        <f>J27/G27</f>
        <v>0.94457348792514839</v>
      </c>
      <c r="K28" s="118"/>
      <c r="L28" s="40"/>
      <c r="M28" s="145"/>
      <c r="P28" s="22"/>
      <c r="Q28" s="22"/>
      <c r="R28" s="22"/>
      <c r="S28" s="22"/>
    </row>
    <row r="29" spans="1:20" ht="15.75" thickBot="1" x14ac:dyDescent="0.3">
      <c r="A29" s="41"/>
      <c r="B29" s="42"/>
      <c r="C29" s="43"/>
      <c r="D29" s="44"/>
      <c r="E29" s="44"/>
      <c r="F29" s="44"/>
      <c r="G29" s="44"/>
      <c r="H29" s="41"/>
      <c r="I29" s="44"/>
      <c r="J29" s="44"/>
      <c r="K29" s="41"/>
      <c r="L29" s="44"/>
      <c r="M29" s="44"/>
      <c r="N29" s="44"/>
      <c r="O29" s="45"/>
      <c r="P29" s="22"/>
      <c r="Q29" s="22"/>
      <c r="R29" s="22"/>
      <c r="S29" s="22"/>
    </row>
    <row r="30" spans="1:20" x14ac:dyDescent="0.25">
      <c r="A30" s="22"/>
      <c r="B30" s="46"/>
      <c r="C30" s="47"/>
      <c r="D30" s="48"/>
      <c r="E30" s="48"/>
      <c r="F30" s="48"/>
      <c r="G30" s="48"/>
      <c r="H30" s="22"/>
      <c r="I30" s="48"/>
      <c r="J30" s="48"/>
      <c r="K30" s="22"/>
      <c r="L30" s="48"/>
      <c r="M30" s="48"/>
      <c r="N30" s="48"/>
      <c r="O30" s="49"/>
      <c r="P30" s="22"/>
      <c r="Q30" s="22"/>
      <c r="R30" s="22"/>
      <c r="S30" s="22"/>
    </row>
    <row r="31" spans="1:20" ht="16.5" thickBot="1" x14ac:dyDescent="0.3">
      <c r="A31" s="50" t="s">
        <v>21</v>
      </c>
      <c r="B31" s="15" t="s">
        <v>65</v>
      </c>
      <c r="C31" s="47"/>
      <c r="D31" s="48"/>
      <c r="E31" s="48"/>
      <c r="F31" s="48"/>
      <c r="G31" s="48"/>
      <c r="H31" s="22"/>
      <c r="I31" s="48"/>
      <c r="J31" s="48"/>
      <c r="K31" s="22"/>
      <c r="L31" s="48"/>
      <c r="M31" s="48"/>
      <c r="N31" s="48"/>
      <c r="O31" s="49"/>
      <c r="P31" s="22"/>
      <c r="Q31" s="22"/>
      <c r="R31" s="22"/>
      <c r="S31" s="22"/>
    </row>
    <row r="32" spans="1:20" ht="15.75" thickBot="1" x14ac:dyDescent="0.3">
      <c r="A32" s="22"/>
      <c r="B32" s="51" t="s">
        <v>14</v>
      </c>
      <c r="C32" s="51"/>
      <c r="D32" s="51"/>
      <c r="E32" s="51"/>
      <c r="F32" s="52"/>
      <c r="G32" s="22"/>
      <c r="H32" s="22"/>
      <c r="I32" s="178"/>
      <c r="J32" s="179"/>
      <c r="K32" s="22"/>
      <c r="L32" s="22"/>
      <c r="M32" s="51"/>
      <c r="N32" s="51"/>
      <c r="O32" s="51"/>
      <c r="P32" s="53"/>
      <c r="Q32" s="53"/>
      <c r="R32" s="53"/>
      <c r="S32" s="22"/>
    </row>
    <row r="33" spans="1:19" x14ac:dyDescent="0.25">
      <c r="A33" s="50"/>
      <c r="B33" s="56" t="s">
        <v>22</v>
      </c>
      <c r="C33" s="51" t="s">
        <v>59</v>
      </c>
      <c r="D33" s="51"/>
      <c r="E33" s="51"/>
      <c r="F33" s="22"/>
      <c r="G33" s="55"/>
      <c r="H33" s="22"/>
      <c r="I33" s="155" t="s">
        <v>11</v>
      </c>
      <c r="J33" s="157" t="s">
        <v>12</v>
      </c>
      <c r="K33" s="22"/>
      <c r="L33" s="22"/>
      <c r="M33" s="51"/>
      <c r="N33" s="51"/>
      <c r="O33" s="51"/>
      <c r="P33" s="53"/>
      <c r="Q33" s="53"/>
      <c r="R33" s="53"/>
      <c r="S33" s="22"/>
    </row>
    <row r="34" spans="1:19" ht="15.75" thickBot="1" x14ac:dyDescent="0.3">
      <c r="A34" s="22"/>
      <c r="B34" s="54"/>
      <c r="C34" s="22"/>
      <c r="D34" s="51"/>
      <c r="E34" s="51"/>
      <c r="F34" s="22"/>
      <c r="G34" s="22"/>
      <c r="H34" s="22"/>
      <c r="I34" s="156"/>
      <c r="J34" s="158"/>
      <c r="K34" s="60"/>
      <c r="L34" s="22"/>
      <c r="M34" s="51"/>
      <c r="N34" s="51"/>
      <c r="O34" s="51"/>
      <c r="P34" s="53"/>
      <c r="Q34" s="53"/>
      <c r="R34" s="53"/>
      <c r="S34" s="22"/>
    </row>
    <row r="35" spans="1:19" ht="31.5" customHeight="1" x14ac:dyDescent="0.25">
      <c r="A35" s="22"/>
      <c r="B35" s="57" t="s">
        <v>23</v>
      </c>
      <c r="C35" s="170" t="s">
        <v>24</v>
      </c>
      <c r="D35" s="170"/>
      <c r="E35" s="170"/>
      <c r="F35" s="170"/>
      <c r="G35" s="171"/>
      <c r="H35" s="58"/>
      <c r="I35" s="131">
        <v>20.09</v>
      </c>
      <c r="J35" s="132">
        <v>20.09</v>
      </c>
      <c r="K35" s="60"/>
      <c r="L35" s="22"/>
      <c r="M35" s="60"/>
      <c r="N35" s="60"/>
      <c r="O35" s="130"/>
      <c r="P35" s="22"/>
      <c r="Q35" s="22"/>
      <c r="R35" s="22"/>
      <c r="S35" s="22"/>
    </row>
    <row r="36" spans="1:19" x14ac:dyDescent="0.25">
      <c r="A36" s="22"/>
      <c r="B36" s="57" t="s">
        <v>25</v>
      </c>
      <c r="C36" s="170" t="s">
        <v>26</v>
      </c>
      <c r="D36" s="170"/>
      <c r="E36" s="170"/>
      <c r="F36" s="170"/>
      <c r="G36" s="172"/>
      <c r="H36" s="61"/>
      <c r="I36" s="129">
        <v>106.94</v>
      </c>
      <c r="J36" s="133">
        <v>106.94</v>
      </c>
      <c r="K36" s="22"/>
      <c r="L36" s="22"/>
      <c r="M36" s="60"/>
      <c r="N36" s="60"/>
      <c r="O36" s="22"/>
      <c r="P36" s="22"/>
      <c r="Q36" s="22"/>
      <c r="R36" s="22"/>
      <c r="S36" s="22"/>
    </row>
    <row r="37" spans="1:19" x14ac:dyDescent="0.25">
      <c r="A37" s="22"/>
      <c r="B37" s="57" t="s">
        <v>27</v>
      </c>
      <c r="C37" s="174"/>
      <c r="D37" s="174"/>
      <c r="E37" s="174"/>
      <c r="F37" s="174"/>
      <c r="G37" s="172"/>
      <c r="H37" s="61"/>
      <c r="I37" s="129">
        <v>1</v>
      </c>
      <c r="J37" s="133">
        <v>1</v>
      </c>
      <c r="K37" s="60"/>
      <c r="L37" s="22"/>
      <c r="M37" s="22"/>
      <c r="N37" s="22"/>
      <c r="O37" s="22"/>
      <c r="P37" s="22"/>
      <c r="Q37" s="22"/>
      <c r="R37" s="22"/>
      <c r="S37" s="22"/>
    </row>
    <row r="38" spans="1:19" x14ac:dyDescent="0.25">
      <c r="A38" s="22"/>
      <c r="B38" s="62" t="s">
        <v>28</v>
      </c>
      <c r="C38" s="174" t="s">
        <v>29</v>
      </c>
      <c r="D38" s="174"/>
      <c r="E38" s="174"/>
      <c r="F38" s="174"/>
      <c r="G38" s="172"/>
      <c r="H38" s="63"/>
      <c r="I38" s="64">
        <f>SUM(I35:I37)</f>
        <v>128.03</v>
      </c>
      <c r="J38" s="134">
        <f>SUM(J35:J37)</f>
        <v>128.03</v>
      </c>
      <c r="K38" s="60"/>
      <c r="L38" s="22"/>
      <c r="M38" s="60"/>
      <c r="N38" s="60"/>
      <c r="O38" s="22"/>
      <c r="P38" s="22"/>
      <c r="Q38" s="22"/>
      <c r="R38" s="22"/>
      <c r="S38" s="22"/>
    </row>
    <row r="39" spans="1:19" x14ac:dyDescent="0.25">
      <c r="A39" s="22"/>
      <c r="B39" s="65" t="s">
        <v>30</v>
      </c>
      <c r="C39" s="175"/>
      <c r="D39" s="175"/>
      <c r="E39" s="175"/>
      <c r="F39" s="175"/>
      <c r="G39" s="172"/>
      <c r="H39" s="66"/>
      <c r="I39" s="67">
        <f>I38/1000</f>
        <v>0.12803</v>
      </c>
      <c r="J39" s="135">
        <f>J38/1000</f>
        <v>0.12803</v>
      </c>
      <c r="K39" s="51"/>
      <c r="L39" s="138"/>
      <c r="M39" s="53"/>
      <c r="N39" s="53"/>
      <c r="O39" s="22"/>
      <c r="P39" s="22"/>
      <c r="Q39" s="22"/>
      <c r="R39" s="22"/>
      <c r="S39" s="22"/>
    </row>
    <row r="40" spans="1:19" x14ac:dyDescent="0.25">
      <c r="A40" s="22"/>
      <c r="B40" s="68" t="s">
        <v>31</v>
      </c>
      <c r="C40" s="176" t="s">
        <v>57</v>
      </c>
      <c r="D40" s="176"/>
      <c r="E40" s="176"/>
      <c r="F40" s="176"/>
      <c r="G40" s="173"/>
      <c r="H40" s="66"/>
      <c r="I40" s="69">
        <f>I28</f>
        <v>5.5426512074851629E-2</v>
      </c>
      <c r="J40" s="136">
        <f>J28</f>
        <v>0.94457348792514839</v>
      </c>
      <c r="K40" s="51"/>
      <c r="L40" s="139"/>
      <c r="M40" s="53"/>
      <c r="N40" s="53"/>
      <c r="O40" s="22"/>
      <c r="P40" s="22"/>
      <c r="Q40" s="22"/>
      <c r="R40" s="22"/>
      <c r="S40" s="22"/>
    </row>
    <row r="41" spans="1:19" x14ac:dyDescent="0.25">
      <c r="A41" s="22"/>
      <c r="B41" s="62" t="s">
        <v>32</v>
      </c>
      <c r="C41" s="161" t="s">
        <v>56</v>
      </c>
      <c r="D41" s="161"/>
      <c r="E41" s="161"/>
      <c r="F41" s="161"/>
      <c r="G41" s="70">
        <f>I41+J41</f>
        <v>0.12803</v>
      </c>
      <c r="H41" s="71"/>
      <c r="I41" s="72">
        <f>I39*I40</f>
        <v>7.0962563409432541E-3</v>
      </c>
      <c r="J41" s="137">
        <f>J39*J40</f>
        <v>0.12093374365905675</v>
      </c>
      <c r="K41" s="51"/>
      <c r="L41" s="140"/>
      <c r="M41" s="53"/>
      <c r="N41" s="53"/>
      <c r="O41" s="22"/>
      <c r="P41" s="22"/>
      <c r="Q41" s="22"/>
      <c r="R41" s="22"/>
      <c r="S41" s="22"/>
    </row>
    <row r="42" spans="1:19" ht="15.75" thickBot="1" x14ac:dyDescent="0.3">
      <c r="A42" s="41"/>
      <c r="B42" s="41"/>
      <c r="C42" s="41"/>
      <c r="D42" s="41"/>
      <c r="E42" s="41"/>
      <c r="F42" s="41"/>
      <c r="G42" s="41"/>
      <c r="H42" s="41"/>
      <c r="I42" s="41"/>
      <c r="J42" s="41"/>
      <c r="K42" s="41"/>
      <c r="L42" s="41"/>
      <c r="M42" s="41"/>
      <c r="N42" s="41"/>
      <c r="O42" s="41"/>
      <c r="P42" s="22"/>
      <c r="Q42" s="22"/>
      <c r="R42" s="22"/>
      <c r="S42" s="22"/>
    </row>
    <row r="43" spans="1:19" x14ac:dyDescent="0.25">
      <c r="A43" s="22"/>
      <c r="B43" s="22"/>
      <c r="C43" s="22"/>
      <c r="D43" s="22"/>
      <c r="E43" s="22"/>
      <c r="F43" s="22"/>
      <c r="G43" s="22"/>
      <c r="H43" s="22"/>
      <c r="I43" s="22"/>
      <c r="J43" s="22"/>
      <c r="K43" s="22"/>
      <c r="L43" s="22"/>
      <c r="M43" s="22"/>
      <c r="N43" s="22"/>
      <c r="O43" s="22"/>
      <c r="P43" s="22"/>
      <c r="Q43" s="22"/>
      <c r="R43" s="22"/>
      <c r="S43" s="22"/>
    </row>
    <row r="44" spans="1:19" ht="15.75" customHeight="1" outlineLevel="1" x14ac:dyDescent="0.25">
      <c r="A44" s="50" t="s">
        <v>33</v>
      </c>
      <c r="B44" s="15" t="s">
        <v>34</v>
      </c>
      <c r="C44" s="22"/>
      <c r="D44" s="22"/>
      <c r="E44" s="22"/>
      <c r="F44" s="22"/>
      <c r="G44" s="22"/>
      <c r="H44" s="22"/>
      <c r="I44" s="22"/>
      <c r="J44" s="22"/>
      <c r="K44" s="22"/>
      <c r="L44" s="22"/>
      <c r="M44" s="22"/>
      <c r="N44" s="22"/>
      <c r="O44" s="22"/>
      <c r="P44" s="22"/>
      <c r="Q44" s="22"/>
      <c r="R44" s="22"/>
      <c r="S44" s="22"/>
    </row>
    <row r="45" spans="1:19" ht="15" customHeight="1" outlineLevel="1" x14ac:dyDescent="0.25">
      <c r="A45" s="22"/>
      <c r="B45" s="73" t="s">
        <v>35</v>
      </c>
      <c r="C45" s="22"/>
      <c r="D45" s="22"/>
      <c r="E45" s="22"/>
      <c r="F45" s="22"/>
      <c r="G45" s="22"/>
      <c r="H45" s="22"/>
      <c r="I45" s="22"/>
      <c r="J45" s="22"/>
      <c r="K45" s="22"/>
      <c r="L45" s="22"/>
      <c r="M45" s="22"/>
      <c r="N45" s="22"/>
      <c r="O45" s="22"/>
      <c r="P45" s="22"/>
      <c r="Q45" s="22"/>
      <c r="R45" s="22"/>
      <c r="S45" s="22"/>
    </row>
    <row r="46" spans="1:19" ht="15" customHeight="1" outlineLevel="1" x14ac:dyDescent="0.25">
      <c r="A46" s="22"/>
      <c r="B46" s="16"/>
      <c r="C46" s="22"/>
      <c r="D46" s="22"/>
      <c r="E46" s="22"/>
      <c r="F46" s="22"/>
      <c r="G46" s="22"/>
      <c r="H46" s="22"/>
      <c r="I46" s="22"/>
      <c r="J46" s="22"/>
      <c r="K46" s="22"/>
      <c r="L46" s="22"/>
      <c r="M46" s="22"/>
      <c r="N46" s="22"/>
      <c r="O46" s="22"/>
      <c r="P46" s="22"/>
      <c r="Q46" s="22"/>
      <c r="R46" s="22"/>
      <c r="S46" s="22"/>
    </row>
    <row r="47" spans="1:19" ht="15.75" customHeight="1" outlineLevel="1" x14ac:dyDescent="0.25">
      <c r="A47" s="22"/>
      <c r="B47" s="74" t="s">
        <v>36</v>
      </c>
      <c r="C47" s="1"/>
      <c r="D47" s="1"/>
      <c r="E47" s="1"/>
      <c r="F47" s="162">
        <v>2019</v>
      </c>
      <c r="G47" s="163"/>
      <c r="H47" s="163"/>
      <c r="I47" s="163"/>
      <c r="J47" s="163"/>
      <c r="K47" s="162">
        <v>2020</v>
      </c>
      <c r="L47" s="163"/>
      <c r="M47" s="163"/>
      <c r="N47" s="163"/>
      <c r="O47" s="163"/>
      <c r="P47" s="22"/>
      <c r="Q47" s="22"/>
      <c r="R47" s="22"/>
      <c r="S47" s="22"/>
    </row>
    <row r="48" spans="1:19" ht="15" customHeight="1" outlineLevel="1" x14ac:dyDescent="0.25">
      <c r="A48" s="22"/>
      <c r="B48" s="75" t="s">
        <v>37</v>
      </c>
      <c r="C48" s="76"/>
      <c r="D48" s="77" t="s">
        <v>38</v>
      </c>
      <c r="E48" s="77" t="s">
        <v>39</v>
      </c>
      <c r="F48" s="77" t="s">
        <v>40</v>
      </c>
      <c r="G48" s="77" t="s">
        <v>41</v>
      </c>
      <c r="H48" s="77" t="s">
        <v>42</v>
      </c>
      <c r="I48" s="77" t="s">
        <v>43</v>
      </c>
      <c r="J48" s="77" t="s">
        <v>44</v>
      </c>
      <c r="K48" s="77" t="s">
        <v>40</v>
      </c>
      <c r="L48" s="77" t="s">
        <v>41</v>
      </c>
      <c r="M48" s="77" t="s">
        <v>42</v>
      </c>
      <c r="N48" s="77" t="s">
        <v>43</v>
      </c>
      <c r="O48" s="77" t="s">
        <v>44</v>
      </c>
      <c r="P48" s="22"/>
      <c r="Q48" s="22"/>
      <c r="R48" s="22"/>
      <c r="S48" s="22"/>
    </row>
    <row r="49" spans="1:19" ht="17.25" customHeight="1" outlineLevel="1" x14ac:dyDescent="0.55000000000000004">
      <c r="A49" s="22"/>
      <c r="B49" s="28" t="str">
        <f>B19</f>
        <v>Residential R2</v>
      </c>
      <c r="C49" s="78"/>
      <c r="D49" s="78">
        <v>4035</v>
      </c>
      <c r="E49" s="78">
        <v>4705</v>
      </c>
      <c r="F49" s="79">
        <v>81086628.65549399</v>
      </c>
      <c r="G49" s="80">
        <v>131588</v>
      </c>
      <c r="H49" s="81">
        <f>I35/1000</f>
        <v>2.009E-2</v>
      </c>
      <c r="I49" s="59">
        <v>20.238</v>
      </c>
      <c r="J49" s="82">
        <f>(+F49*H49)+(G49*I49)</f>
        <v>4292108.3136888742</v>
      </c>
      <c r="K49" s="83">
        <f>F49</f>
        <v>81086628.65549399</v>
      </c>
      <c r="L49" s="80">
        <f>G49</f>
        <v>131588</v>
      </c>
      <c r="M49" s="81">
        <f>I35/1000</f>
        <v>2.009E-2</v>
      </c>
      <c r="N49" s="84">
        <f>I49</f>
        <v>20.238</v>
      </c>
      <c r="O49" s="82">
        <f>(+K49*M49)+(L49*N49)</f>
        <v>4292108.3136888742</v>
      </c>
      <c r="P49" s="22"/>
      <c r="Q49" s="22"/>
      <c r="R49" s="22"/>
      <c r="S49" s="22"/>
    </row>
    <row r="50" spans="1:19" ht="15" customHeight="1" outlineLevel="1" x14ac:dyDescent="0.55000000000000004">
      <c r="A50" s="22"/>
      <c r="B50" s="28"/>
      <c r="C50" s="78"/>
      <c r="D50" s="78">
        <v>4010</v>
      </c>
      <c r="E50" s="78">
        <v>4705</v>
      </c>
      <c r="F50" s="83"/>
      <c r="G50" s="80"/>
      <c r="H50" s="81"/>
      <c r="I50" s="59"/>
      <c r="J50" s="82">
        <f>(+F50*H50)+(G50*I50)</f>
        <v>0</v>
      </c>
      <c r="K50" s="83"/>
      <c r="L50" s="80"/>
      <c r="M50" s="81">
        <f>I35/1000</f>
        <v>2.009E-2</v>
      </c>
      <c r="N50" s="84"/>
      <c r="O50" s="82">
        <f>(+K50*M50)+(L50*N50)</f>
        <v>0</v>
      </c>
      <c r="P50" s="22"/>
      <c r="Q50" s="22"/>
      <c r="R50" s="22"/>
      <c r="S50" s="22"/>
    </row>
    <row r="51" spans="1:19" ht="15" customHeight="1" outlineLevel="1" x14ac:dyDescent="0.25">
      <c r="A51" s="22"/>
      <c r="B51" s="1"/>
      <c r="C51" s="1"/>
      <c r="D51" s="1"/>
      <c r="E51" s="1"/>
      <c r="F51" s="85">
        <f>+F49+F50</f>
        <v>81086628.65549399</v>
      </c>
      <c r="G51" s="86">
        <f>+G49+G50</f>
        <v>131588</v>
      </c>
      <c r="H51" s="78"/>
      <c r="I51" s="78"/>
      <c r="J51" s="82">
        <f>+J49+J50</f>
        <v>4292108.3136888742</v>
      </c>
      <c r="K51" s="85"/>
      <c r="L51" s="78"/>
      <c r="M51" s="78"/>
      <c r="N51" s="78"/>
      <c r="O51" s="82">
        <f>+O49+O50</f>
        <v>4292108.3136888742</v>
      </c>
      <c r="P51" s="22"/>
      <c r="Q51" s="22"/>
      <c r="R51" s="22"/>
      <c r="S51" s="22"/>
    </row>
    <row r="52" spans="1:19" ht="15" customHeight="1" outlineLevel="1" x14ac:dyDescent="0.25">
      <c r="A52" s="22"/>
      <c r="B52" s="22"/>
      <c r="C52" s="22"/>
      <c r="D52" s="22"/>
      <c r="E52" s="22"/>
      <c r="F52" s="22"/>
      <c r="G52" s="22"/>
      <c r="H52" s="22"/>
      <c r="I52" s="22"/>
      <c r="J52" s="22"/>
      <c r="K52" s="22"/>
      <c r="L52" s="22"/>
      <c r="M52" s="22"/>
      <c r="N52" s="22"/>
      <c r="O52" s="22"/>
      <c r="P52" s="22"/>
      <c r="Q52" s="22"/>
      <c r="R52" s="22"/>
      <c r="S52" s="22"/>
    </row>
    <row r="53" spans="1:19" ht="15.75" customHeight="1" outlineLevel="1" x14ac:dyDescent="0.25">
      <c r="A53" s="1"/>
      <c r="B53" s="74" t="s">
        <v>45</v>
      </c>
      <c r="C53" s="1"/>
      <c r="D53" s="1"/>
      <c r="E53" s="1"/>
      <c r="F53" s="146">
        <f>F47</f>
        <v>2019</v>
      </c>
      <c r="G53" s="146"/>
      <c r="H53" s="146"/>
      <c r="I53" s="146"/>
      <c r="J53" s="146"/>
      <c r="K53" s="146">
        <f>K47</f>
        <v>2020</v>
      </c>
      <c r="L53" s="146"/>
      <c r="M53" s="146"/>
      <c r="N53" s="146"/>
      <c r="O53" s="146"/>
      <c r="P53" s="1"/>
      <c r="Q53" s="1"/>
      <c r="R53" s="1"/>
      <c r="S53" s="1"/>
    </row>
    <row r="54" spans="1:19" ht="15" customHeight="1" outlineLevel="1" x14ac:dyDescent="0.25">
      <c r="A54" s="87"/>
      <c r="B54" s="75" t="s">
        <v>37</v>
      </c>
      <c r="C54" s="77"/>
      <c r="D54" s="77" t="s">
        <v>38</v>
      </c>
      <c r="E54" s="88" t="s">
        <v>39</v>
      </c>
      <c r="F54" s="89" t="s">
        <v>7</v>
      </c>
      <c r="G54" s="89"/>
      <c r="H54" s="89"/>
      <c r="I54" s="89"/>
      <c r="J54" s="89"/>
      <c r="K54" s="89"/>
      <c r="L54" s="89"/>
      <c r="M54" s="89"/>
      <c r="N54" s="89"/>
      <c r="O54" s="89"/>
      <c r="P54" s="87"/>
      <c r="Q54" s="87"/>
      <c r="R54" s="87"/>
      <c r="S54" s="87"/>
    </row>
    <row r="55" spans="1:19" ht="15" customHeight="1" outlineLevel="1" x14ac:dyDescent="0.25">
      <c r="A55" s="1"/>
      <c r="B55" s="90" t="s">
        <v>46</v>
      </c>
      <c r="C55" s="76" t="s">
        <v>47</v>
      </c>
      <c r="D55" s="76" t="s">
        <v>48</v>
      </c>
      <c r="E55" s="91" t="s">
        <v>48</v>
      </c>
      <c r="F55" s="92" t="s">
        <v>49</v>
      </c>
      <c r="G55" s="93" t="s">
        <v>50</v>
      </c>
      <c r="H55" s="164"/>
      <c r="I55" s="165"/>
      <c r="J55" s="93" t="s">
        <v>44</v>
      </c>
      <c r="K55" s="93" t="s">
        <v>49</v>
      </c>
      <c r="L55" s="93" t="s">
        <v>50</v>
      </c>
      <c r="M55" s="164"/>
      <c r="N55" s="165"/>
      <c r="O55" s="92" t="s">
        <v>44</v>
      </c>
      <c r="P55" s="1"/>
      <c r="Q55" s="1"/>
      <c r="R55" s="1"/>
      <c r="S55" s="1"/>
    </row>
    <row r="56" spans="1:19" ht="15" customHeight="1" outlineLevel="1" x14ac:dyDescent="0.25">
      <c r="A56" s="1"/>
      <c r="B56" s="28" t="str">
        <f t="shared" ref="B56:B64" si="3">B18</f>
        <v>Residential R1</v>
      </c>
      <c r="C56" s="78" t="s">
        <v>51</v>
      </c>
      <c r="D56" s="78">
        <v>4006</v>
      </c>
      <c r="E56" s="94">
        <v>4705</v>
      </c>
      <c r="F56" s="95">
        <v>116594732.58413842</v>
      </c>
      <c r="G56" s="96">
        <v>0.1016</v>
      </c>
      <c r="H56" s="166"/>
      <c r="I56" s="167"/>
      <c r="J56" s="97">
        <f t="shared" ref="J56:J64" si="4">F56*G56</f>
        <v>11846024.830548463</v>
      </c>
      <c r="K56" s="95">
        <v>122732709.12678739</v>
      </c>
      <c r="L56" s="98">
        <f>IFERROR(G41,0)</f>
        <v>0.12803</v>
      </c>
      <c r="M56" s="166"/>
      <c r="N56" s="167"/>
      <c r="O56" s="97">
        <f t="shared" ref="O56:O64" si="5">ROUND(K56*L56,0)</f>
        <v>15713469</v>
      </c>
      <c r="P56" s="1"/>
      <c r="Q56" s="1"/>
      <c r="R56" s="1"/>
      <c r="S56" s="1"/>
    </row>
    <row r="57" spans="1:19" ht="15" customHeight="1" outlineLevel="1" x14ac:dyDescent="0.25">
      <c r="A57" s="1"/>
      <c r="B57" s="28" t="str">
        <f t="shared" si="3"/>
        <v>Residential R2</v>
      </c>
      <c r="C57" s="78" t="s">
        <v>51</v>
      </c>
      <c r="D57" s="78">
        <v>4010</v>
      </c>
      <c r="E57" s="94">
        <v>4705</v>
      </c>
      <c r="F57" s="95">
        <v>37845415.128711298</v>
      </c>
      <c r="G57" s="99">
        <f>G56</f>
        <v>0.1016</v>
      </c>
      <c r="H57" s="166"/>
      <c r="I57" s="167"/>
      <c r="J57" s="97">
        <f t="shared" si="4"/>
        <v>3845094.1770770676</v>
      </c>
      <c r="K57" s="95">
        <v>35482315.169017196</v>
      </c>
      <c r="L57" s="98">
        <f>L56</f>
        <v>0.12803</v>
      </c>
      <c r="M57" s="166"/>
      <c r="N57" s="167"/>
      <c r="O57" s="97">
        <f t="shared" si="5"/>
        <v>4542801</v>
      </c>
      <c r="P57" s="1"/>
      <c r="Q57" s="1"/>
      <c r="R57" s="1"/>
      <c r="S57" s="1"/>
    </row>
    <row r="58" spans="1:19" ht="15" customHeight="1" outlineLevel="1" x14ac:dyDescent="0.25">
      <c r="A58" s="1"/>
      <c r="B58" s="28" t="str">
        <f t="shared" si="3"/>
        <v>Seasonal</v>
      </c>
      <c r="C58" s="78" t="s">
        <v>51</v>
      </c>
      <c r="D58" s="78">
        <v>4035</v>
      </c>
      <c r="E58" s="94">
        <v>4705</v>
      </c>
      <c r="F58" s="95">
        <v>6460264.8392944653</v>
      </c>
      <c r="G58" s="99">
        <f t="shared" ref="G58:G64" si="6">G57</f>
        <v>0.1016</v>
      </c>
      <c r="H58" s="166"/>
      <c r="I58" s="167"/>
      <c r="J58" s="97">
        <f t="shared" si="4"/>
        <v>656362.9076723177</v>
      </c>
      <c r="K58" s="95">
        <v>6361357.8335585045</v>
      </c>
      <c r="L58" s="98">
        <f t="shared" ref="L58:L64" si="7">L57</f>
        <v>0.12803</v>
      </c>
      <c r="M58" s="166"/>
      <c r="N58" s="167"/>
      <c r="O58" s="97">
        <f t="shared" si="5"/>
        <v>814445</v>
      </c>
      <c r="P58" s="1"/>
      <c r="Q58" s="1"/>
      <c r="R58" s="1"/>
      <c r="S58" s="1"/>
    </row>
    <row r="59" spans="1:19" ht="15" customHeight="1" outlineLevel="1" x14ac:dyDescent="0.25">
      <c r="A59" s="1"/>
      <c r="B59" s="28" t="str">
        <f t="shared" si="3"/>
        <v xml:space="preserve">Street Lighting </v>
      </c>
      <c r="C59" s="78" t="s">
        <v>51</v>
      </c>
      <c r="D59" s="78">
        <v>4010</v>
      </c>
      <c r="E59" s="94">
        <v>4705</v>
      </c>
      <c r="F59" s="95">
        <v>623994.56284139596</v>
      </c>
      <c r="G59" s="99">
        <f t="shared" si="6"/>
        <v>0.1016</v>
      </c>
      <c r="H59" s="166"/>
      <c r="I59" s="167"/>
      <c r="J59" s="97">
        <f t="shared" si="4"/>
        <v>63397.847584685827</v>
      </c>
      <c r="K59" s="95">
        <v>629278.01114400954</v>
      </c>
      <c r="L59" s="98">
        <f t="shared" si="7"/>
        <v>0.12803</v>
      </c>
      <c r="M59" s="166"/>
      <c r="N59" s="167"/>
      <c r="O59" s="97">
        <f t="shared" si="5"/>
        <v>80566</v>
      </c>
      <c r="P59" s="1"/>
      <c r="Q59" s="1"/>
      <c r="R59" s="1"/>
      <c r="S59" s="1"/>
    </row>
    <row r="60" spans="1:19" ht="15" customHeight="1" outlineLevel="1" x14ac:dyDescent="0.25">
      <c r="A60" s="1"/>
      <c r="B60" s="28">
        <f t="shared" si="3"/>
        <v>0</v>
      </c>
      <c r="C60" s="78" t="s">
        <v>51</v>
      </c>
      <c r="D60" s="78">
        <v>4025</v>
      </c>
      <c r="E60" s="94">
        <v>4705</v>
      </c>
      <c r="F60" s="95"/>
      <c r="G60" s="99">
        <f t="shared" si="6"/>
        <v>0.1016</v>
      </c>
      <c r="H60" s="166"/>
      <c r="I60" s="167"/>
      <c r="J60" s="97">
        <f t="shared" si="4"/>
        <v>0</v>
      </c>
      <c r="K60" s="95"/>
      <c r="L60" s="98">
        <f t="shared" si="7"/>
        <v>0.12803</v>
      </c>
      <c r="M60" s="166"/>
      <c r="N60" s="167"/>
      <c r="O60" s="97">
        <f t="shared" si="5"/>
        <v>0</v>
      </c>
      <c r="P60" s="1"/>
      <c r="Q60" s="1"/>
      <c r="R60" s="1"/>
      <c r="S60" s="1"/>
    </row>
    <row r="61" spans="1:19" ht="15" customHeight="1" outlineLevel="1" x14ac:dyDescent="0.25">
      <c r="A61" s="1"/>
      <c r="B61" s="28">
        <f t="shared" si="3"/>
        <v>0</v>
      </c>
      <c r="C61" s="78" t="s">
        <v>51</v>
      </c>
      <c r="D61" s="78">
        <v>4025</v>
      </c>
      <c r="E61" s="94">
        <v>4705</v>
      </c>
      <c r="F61" s="95"/>
      <c r="G61" s="99">
        <f t="shared" si="6"/>
        <v>0.1016</v>
      </c>
      <c r="H61" s="166"/>
      <c r="I61" s="167"/>
      <c r="J61" s="97">
        <f t="shared" si="4"/>
        <v>0</v>
      </c>
      <c r="K61" s="95"/>
      <c r="L61" s="98">
        <f t="shared" si="7"/>
        <v>0.12803</v>
      </c>
      <c r="M61" s="166"/>
      <c r="N61" s="167"/>
      <c r="O61" s="97">
        <f t="shared" si="5"/>
        <v>0</v>
      </c>
      <c r="P61" s="1"/>
      <c r="Q61" s="1"/>
      <c r="R61" s="1"/>
      <c r="S61" s="1"/>
    </row>
    <row r="62" spans="1:19" ht="15" customHeight="1" outlineLevel="1" x14ac:dyDescent="0.25">
      <c r="A62" s="1"/>
      <c r="B62" s="28">
        <f t="shared" si="3"/>
        <v>0</v>
      </c>
      <c r="C62" s="78" t="s">
        <v>51</v>
      </c>
      <c r="D62" s="78">
        <v>4025</v>
      </c>
      <c r="E62" s="94">
        <v>4705</v>
      </c>
      <c r="F62" s="95"/>
      <c r="G62" s="99">
        <f t="shared" si="6"/>
        <v>0.1016</v>
      </c>
      <c r="H62" s="166"/>
      <c r="I62" s="167"/>
      <c r="J62" s="97">
        <f t="shared" si="4"/>
        <v>0</v>
      </c>
      <c r="K62" s="95"/>
      <c r="L62" s="98">
        <f t="shared" si="7"/>
        <v>0.12803</v>
      </c>
      <c r="M62" s="166"/>
      <c r="N62" s="167"/>
      <c r="O62" s="97">
        <f t="shared" si="5"/>
        <v>0</v>
      </c>
      <c r="P62" s="1"/>
      <c r="Q62" s="1"/>
      <c r="R62" s="1"/>
      <c r="S62" s="1"/>
    </row>
    <row r="63" spans="1:19" ht="15" customHeight="1" outlineLevel="1" x14ac:dyDescent="0.25">
      <c r="A63" s="1"/>
      <c r="B63" s="28">
        <f t="shared" si="3"/>
        <v>0</v>
      </c>
      <c r="C63" s="78" t="s">
        <v>51</v>
      </c>
      <c r="D63" s="78">
        <v>4025</v>
      </c>
      <c r="E63" s="94">
        <v>4705</v>
      </c>
      <c r="F63" s="95"/>
      <c r="G63" s="99">
        <f t="shared" si="6"/>
        <v>0.1016</v>
      </c>
      <c r="H63" s="166"/>
      <c r="I63" s="167"/>
      <c r="J63" s="97">
        <f t="shared" si="4"/>
        <v>0</v>
      </c>
      <c r="K63" s="95"/>
      <c r="L63" s="98">
        <f t="shared" si="7"/>
        <v>0.12803</v>
      </c>
      <c r="M63" s="166"/>
      <c r="N63" s="167"/>
      <c r="O63" s="97">
        <f t="shared" si="5"/>
        <v>0</v>
      </c>
      <c r="P63" s="1"/>
      <c r="Q63" s="1"/>
      <c r="R63" s="1"/>
      <c r="S63" s="1"/>
    </row>
    <row r="64" spans="1:19" ht="15" customHeight="1" outlineLevel="1" x14ac:dyDescent="0.25">
      <c r="A64" s="1"/>
      <c r="B64" s="28">
        <f t="shared" si="3"/>
        <v>0</v>
      </c>
      <c r="C64" s="78" t="s">
        <v>51</v>
      </c>
      <c r="D64" s="78">
        <v>4025</v>
      </c>
      <c r="E64" s="94">
        <v>4705</v>
      </c>
      <c r="F64" s="95"/>
      <c r="G64" s="99">
        <f t="shared" si="6"/>
        <v>0.1016</v>
      </c>
      <c r="H64" s="166"/>
      <c r="I64" s="167"/>
      <c r="J64" s="97">
        <f t="shared" si="4"/>
        <v>0</v>
      </c>
      <c r="K64" s="95"/>
      <c r="L64" s="98">
        <f t="shared" si="7"/>
        <v>0.12803</v>
      </c>
      <c r="M64" s="166"/>
      <c r="N64" s="167"/>
      <c r="O64" s="97">
        <f t="shared" si="5"/>
        <v>0</v>
      </c>
      <c r="P64" s="1"/>
      <c r="Q64" s="1"/>
      <c r="R64" s="1"/>
      <c r="S64" s="100"/>
    </row>
    <row r="65" spans="1:19" ht="15" customHeight="1" outlineLevel="1" x14ac:dyDescent="0.25">
      <c r="A65" s="1"/>
      <c r="B65" s="75" t="s">
        <v>20</v>
      </c>
      <c r="C65" s="101"/>
      <c r="D65" s="102"/>
      <c r="E65" s="103"/>
      <c r="F65" s="104">
        <f>SUM(F56:F64)</f>
        <v>161524407.11498559</v>
      </c>
      <c r="G65" s="105"/>
      <c r="H65" s="168"/>
      <c r="I65" s="169"/>
      <c r="J65" s="106">
        <f>SUM(J56:J64)</f>
        <v>16410879.762882534</v>
      </c>
      <c r="K65" s="104">
        <f>SUM(K56:K64)</f>
        <v>165205660.1405071</v>
      </c>
      <c r="L65" s="107"/>
      <c r="M65" s="168"/>
      <c r="N65" s="169"/>
      <c r="O65" s="106">
        <f>SUM(O56:O64)</f>
        <v>21151281</v>
      </c>
      <c r="P65" s="1"/>
      <c r="Q65" s="1"/>
      <c r="R65" s="1"/>
      <c r="S65" s="1"/>
    </row>
    <row r="66" spans="1:19" ht="15" customHeight="1" outlineLevel="1" x14ac:dyDescent="0.25">
      <c r="A66" s="1"/>
      <c r="B66" s="11"/>
      <c r="C66" s="108"/>
      <c r="D66" s="108"/>
      <c r="E66" s="108"/>
      <c r="F66" s="108"/>
      <c r="G66" s="108"/>
      <c r="H66" s="108"/>
      <c r="I66" s="108"/>
      <c r="J66" s="108"/>
      <c r="K66" s="108"/>
      <c r="L66" s="108"/>
      <c r="M66" s="108"/>
      <c r="N66" s="108"/>
      <c r="O66" s="108"/>
      <c r="P66" s="1"/>
      <c r="Q66" s="1"/>
      <c r="R66" s="1"/>
      <c r="S66" s="1"/>
    </row>
    <row r="67" spans="1:19" ht="15" customHeight="1" outlineLevel="1" x14ac:dyDescent="0.25">
      <c r="A67" s="1"/>
      <c r="B67" s="1"/>
      <c r="C67" s="1"/>
      <c r="D67" s="1"/>
      <c r="E67" s="1"/>
      <c r="F67" s="1"/>
      <c r="G67" s="1"/>
      <c r="H67" s="1"/>
      <c r="I67" s="11"/>
      <c r="J67" s="11"/>
      <c r="K67" s="1"/>
      <c r="L67" s="1"/>
      <c r="M67" s="1"/>
      <c r="N67" s="1"/>
      <c r="O67" s="1"/>
      <c r="P67" s="1"/>
      <c r="Q67" s="1"/>
      <c r="R67" s="1"/>
      <c r="S67" s="1"/>
    </row>
    <row r="68" spans="1:19" ht="15.75" customHeight="1" outlineLevel="1" x14ac:dyDescent="0.25">
      <c r="A68" s="1"/>
      <c r="B68" s="74" t="s">
        <v>52</v>
      </c>
      <c r="C68" s="1"/>
      <c r="D68" s="1"/>
      <c r="E68" s="1"/>
      <c r="F68" s="146">
        <f>F53</f>
        <v>2019</v>
      </c>
      <c r="G68" s="146"/>
      <c r="H68" s="146"/>
      <c r="I68" s="146"/>
      <c r="J68" s="146"/>
      <c r="K68" s="146">
        <f>K53</f>
        <v>2020</v>
      </c>
      <c r="L68" s="146"/>
      <c r="M68" s="146"/>
      <c r="N68" s="146"/>
      <c r="O68" s="146"/>
      <c r="P68" s="1"/>
      <c r="Q68" s="1"/>
      <c r="R68" s="1"/>
      <c r="S68" s="1"/>
    </row>
    <row r="69" spans="1:19" ht="15" customHeight="1" outlineLevel="1" x14ac:dyDescent="0.25">
      <c r="A69" s="1"/>
      <c r="B69" s="75" t="s">
        <v>37</v>
      </c>
      <c r="C69" s="77"/>
      <c r="D69" s="77" t="s">
        <v>38</v>
      </c>
      <c r="E69" s="88" t="s">
        <v>39</v>
      </c>
      <c r="F69" s="89" t="s">
        <v>7</v>
      </c>
      <c r="G69" s="89"/>
      <c r="H69" s="147"/>
      <c r="I69" s="148"/>
      <c r="J69" s="89"/>
      <c r="K69" s="89"/>
      <c r="L69" s="89"/>
      <c r="M69" s="147"/>
      <c r="N69" s="148"/>
      <c r="O69" s="89"/>
      <c r="P69" s="1"/>
      <c r="Q69" s="1"/>
      <c r="R69" s="1"/>
      <c r="S69" s="1"/>
    </row>
    <row r="70" spans="1:19" ht="15" customHeight="1" outlineLevel="1" x14ac:dyDescent="0.25">
      <c r="A70" s="1"/>
      <c r="B70" s="90" t="s">
        <v>46</v>
      </c>
      <c r="C70" s="76" t="s">
        <v>47</v>
      </c>
      <c r="D70" s="76" t="s">
        <v>48</v>
      </c>
      <c r="E70" s="91" t="s">
        <v>48</v>
      </c>
      <c r="F70" s="92" t="s">
        <v>49</v>
      </c>
      <c r="G70" s="93" t="s">
        <v>53</v>
      </c>
      <c r="H70" s="149"/>
      <c r="I70" s="150"/>
      <c r="J70" s="93" t="s">
        <v>44</v>
      </c>
      <c r="K70" s="93" t="s">
        <v>49</v>
      </c>
      <c r="L70" s="93" t="s">
        <v>53</v>
      </c>
      <c r="M70" s="149"/>
      <c r="N70" s="150"/>
      <c r="O70" s="92" t="s">
        <v>44</v>
      </c>
      <c r="P70" s="1"/>
      <c r="Q70" s="1"/>
      <c r="R70" s="1"/>
      <c r="S70" s="1"/>
    </row>
    <row r="71" spans="1:19" ht="15" customHeight="1" outlineLevel="1" x14ac:dyDescent="0.55000000000000004">
      <c r="A71" s="1"/>
      <c r="B71" s="28" t="str">
        <f t="shared" ref="B71:B79" si="8">+B18</f>
        <v>Residential R1</v>
      </c>
      <c r="C71" s="78" t="s">
        <v>51</v>
      </c>
      <c r="D71" s="78">
        <v>4006</v>
      </c>
      <c r="E71" s="94">
        <v>4705</v>
      </c>
      <c r="F71" s="109">
        <f>+F56</f>
        <v>116594732.58413842</v>
      </c>
      <c r="G71" s="110">
        <f t="shared" ref="G71:G77" si="9">+J71/F71</f>
        <v>0.1016</v>
      </c>
      <c r="H71" s="149"/>
      <c r="I71" s="150"/>
      <c r="J71" s="97">
        <f>+J56</f>
        <v>11846024.830548463</v>
      </c>
      <c r="K71" s="109">
        <f>+K56</f>
        <v>122732709.12678739</v>
      </c>
      <c r="L71" s="99">
        <f t="shared" ref="L71:L77" si="10">+O71/K71</f>
        <v>0.1280300020409996</v>
      </c>
      <c r="M71" s="149"/>
      <c r="N71" s="150"/>
      <c r="O71" s="97">
        <f>+O56</f>
        <v>15713469</v>
      </c>
      <c r="P71" s="1"/>
      <c r="Q71" s="111"/>
      <c r="R71" s="111"/>
      <c r="S71" s="1"/>
    </row>
    <row r="72" spans="1:19" ht="15" customHeight="1" outlineLevel="1" x14ac:dyDescent="0.55000000000000004">
      <c r="A72" s="1"/>
      <c r="B72" s="28" t="str">
        <f t="shared" si="8"/>
        <v>Residential R2</v>
      </c>
      <c r="C72" s="78" t="s">
        <v>51</v>
      </c>
      <c r="D72" s="78">
        <v>4010</v>
      </c>
      <c r="E72" s="94">
        <v>4705</v>
      </c>
      <c r="F72" s="109">
        <f t="shared" ref="F72:F79" si="11">+F57</f>
        <v>37845415.128711298</v>
      </c>
      <c r="G72" s="110">
        <f t="shared" si="9"/>
        <v>0.1016</v>
      </c>
      <c r="H72" s="149"/>
      <c r="I72" s="150"/>
      <c r="J72" s="97">
        <f>+J57</f>
        <v>3845094.1770770676</v>
      </c>
      <c r="K72" s="109">
        <f>+K57+K49</f>
        <v>116568943.82451119</v>
      </c>
      <c r="L72" s="99">
        <f t="shared" si="10"/>
        <v>3.8970937292174178E-2</v>
      </c>
      <c r="M72" s="149"/>
      <c r="N72" s="150"/>
      <c r="O72" s="97">
        <f t="shared" ref="O72:O79" si="12">+O57</f>
        <v>4542801</v>
      </c>
      <c r="P72" s="1"/>
      <c r="Q72" s="111"/>
      <c r="R72" s="111"/>
      <c r="S72" s="1"/>
    </row>
    <row r="73" spans="1:19" ht="15" customHeight="1" outlineLevel="1" x14ac:dyDescent="0.55000000000000004">
      <c r="A73" s="1"/>
      <c r="B73" s="28" t="str">
        <f t="shared" si="8"/>
        <v>Seasonal</v>
      </c>
      <c r="C73" s="78" t="s">
        <v>51</v>
      </c>
      <c r="D73" s="78">
        <v>4035</v>
      </c>
      <c r="E73" s="94">
        <v>4705</v>
      </c>
      <c r="F73" s="109">
        <f>+F58+F49</f>
        <v>87546893.494788453</v>
      </c>
      <c r="G73" s="99">
        <f>+J73/F73</f>
        <v>5.6523664333740953E-2</v>
      </c>
      <c r="H73" s="149"/>
      <c r="I73" s="150"/>
      <c r="J73" s="97">
        <f>+J58+J49</f>
        <v>4948471.2213611919</v>
      </c>
      <c r="K73" s="109">
        <f>+K58</f>
        <v>6361357.8335585045</v>
      </c>
      <c r="L73" s="99">
        <f t="shared" si="10"/>
        <v>0.80274580479499602</v>
      </c>
      <c r="M73" s="149"/>
      <c r="N73" s="150"/>
      <c r="O73" s="97">
        <f>+O58+O49</f>
        <v>5106553.3136888742</v>
      </c>
      <c r="P73" s="1"/>
      <c r="Q73" s="111"/>
      <c r="R73" s="111"/>
      <c r="S73" s="1"/>
    </row>
    <row r="74" spans="1:19" ht="15" customHeight="1" outlineLevel="1" x14ac:dyDescent="0.55000000000000004">
      <c r="A74" s="1"/>
      <c r="B74" s="28" t="str">
        <f t="shared" si="8"/>
        <v xml:space="preserve">Street Lighting </v>
      </c>
      <c r="C74" s="78" t="s">
        <v>51</v>
      </c>
      <c r="D74" s="78">
        <v>4010</v>
      </c>
      <c r="E74" s="94">
        <v>4705</v>
      </c>
      <c r="F74" s="109">
        <f>+F59+F50</f>
        <v>623994.56284139596</v>
      </c>
      <c r="G74" s="99">
        <f t="shared" si="9"/>
        <v>0.1016</v>
      </c>
      <c r="H74" s="149"/>
      <c r="I74" s="150"/>
      <c r="J74" s="97">
        <f>+J59+J50</f>
        <v>63397.847584685827</v>
      </c>
      <c r="K74" s="109">
        <f>+K59+K50</f>
        <v>629278.01114400954</v>
      </c>
      <c r="L74" s="99">
        <f t="shared" si="10"/>
        <v>0.12802926301768164</v>
      </c>
      <c r="M74" s="149"/>
      <c r="N74" s="150"/>
      <c r="O74" s="97">
        <f>+O59+O50</f>
        <v>80566</v>
      </c>
      <c r="P74" s="1"/>
      <c r="Q74" s="111"/>
      <c r="R74" s="111"/>
      <c r="S74" s="1"/>
    </row>
    <row r="75" spans="1:19" ht="15" customHeight="1" outlineLevel="1" x14ac:dyDescent="0.55000000000000004">
      <c r="A75" s="1"/>
      <c r="B75" s="28">
        <f t="shared" si="8"/>
        <v>0</v>
      </c>
      <c r="C75" s="78" t="s">
        <v>51</v>
      </c>
      <c r="D75" s="78">
        <v>4025</v>
      </c>
      <c r="E75" s="94">
        <v>4705</v>
      </c>
      <c r="F75" s="109">
        <f t="shared" si="11"/>
        <v>0</v>
      </c>
      <c r="G75" s="110" t="e">
        <f t="shared" si="9"/>
        <v>#DIV/0!</v>
      </c>
      <c r="H75" s="149"/>
      <c r="I75" s="150"/>
      <c r="J75" s="97">
        <f>+J60</f>
        <v>0</v>
      </c>
      <c r="K75" s="109">
        <f t="shared" ref="K75:K79" si="13">+K60</f>
        <v>0</v>
      </c>
      <c r="L75" s="99" t="e">
        <f t="shared" si="10"/>
        <v>#DIV/0!</v>
      </c>
      <c r="M75" s="149"/>
      <c r="N75" s="150"/>
      <c r="O75" s="97">
        <f t="shared" si="12"/>
        <v>0</v>
      </c>
      <c r="P75" s="1"/>
      <c r="Q75" s="111"/>
      <c r="R75" s="111"/>
      <c r="S75" s="1"/>
    </row>
    <row r="76" spans="1:19" ht="15" customHeight="1" outlineLevel="1" x14ac:dyDescent="0.55000000000000004">
      <c r="A76" s="1"/>
      <c r="B76" s="28">
        <f t="shared" si="8"/>
        <v>0</v>
      </c>
      <c r="C76" s="78" t="s">
        <v>51</v>
      </c>
      <c r="D76" s="78">
        <v>4025</v>
      </c>
      <c r="E76" s="94">
        <v>4705</v>
      </c>
      <c r="F76" s="109">
        <f t="shared" si="11"/>
        <v>0</v>
      </c>
      <c r="G76" s="110" t="e">
        <f t="shared" si="9"/>
        <v>#DIV/0!</v>
      </c>
      <c r="H76" s="149"/>
      <c r="I76" s="150"/>
      <c r="J76" s="97">
        <f>+J61</f>
        <v>0</v>
      </c>
      <c r="K76" s="109">
        <f t="shared" si="13"/>
        <v>0</v>
      </c>
      <c r="L76" s="99" t="e">
        <f t="shared" si="10"/>
        <v>#DIV/0!</v>
      </c>
      <c r="M76" s="149"/>
      <c r="N76" s="150"/>
      <c r="O76" s="97">
        <f t="shared" si="12"/>
        <v>0</v>
      </c>
      <c r="P76" s="1"/>
      <c r="Q76" s="111"/>
      <c r="R76" s="111"/>
      <c r="S76" s="1"/>
    </row>
    <row r="77" spans="1:19" ht="15" customHeight="1" outlineLevel="1" x14ac:dyDescent="0.55000000000000004">
      <c r="A77" s="1"/>
      <c r="B77" s="28">
        <f t="shared" si="8"/>
        <v>0</v>
      </c>
      <c r="C77" s="78" t="s">
        <v>51</v>
      </c>
      <c r="D77" s="78">
        <v>4025</v>
      </c>
      <c r="E77" s="94">
        <v>4705</v>
      </c>
      <c r="F77" s="109">
        <f t="shared" si="11"/>
        <v>0</v>
      </c>
      <c r="G77" s="110" t="e">
        <f t="shared" si="9"/>
        <v>#DIV/0!</v>
      </c>
      <c r="H77" s="149"/>
      <c r="I77" s="150"/>
      <c r="J77" s="97">
        <f>+J62</f>
        <v>0</v>
      </c>
      <c r="K77" s="109">
        <f t="shared" si="13"/>
        <v>0</v>
      </c>
      <c r="L77" s="99" t="e">
        <f t="shared" si="10"/>
        <v>#DIV/0!</v>
      </c>
      <c r="M77" s="149"/>
      <c r="N77" s="150"/>
      <c r="O77" s="97">
        <f t="shared" si="12"/>
        <v>0</v>
      </c>
      <c r="P77" s="1"/>
      <c r="Q77" s="111"/>
      <c r="R77" s="111"/>
      <c r="S77" s="1"/>
    </row>
    <row r="78" spans="1:19" ht="15" customHeight="1" outlineLevel="1" x14ac:dyDescent="0.55000000000000004">
      <c r="A78" s="1"/>
      <c r="B78" s="28">
        <f t="shared" si="8"/>
        <v>0</v>
      </c>
      <c r="C78" s="78" t="s">
        <v>51</v>
      </c>
      <c r="D78" s="78">
        <v>4025</v>
      </c>
      <c r="E78" s="94">
        <v>4705</v>
      </c>
      <c r="F78" s="109">
        <f t="shared" si="11"/>
        <v>0</v>
      </c>
      <c r="G78" s="110">
        <v>0</v>
      </c>
      <c r="H78" s="149"/>
      <c r="I78" s="150"/>
      <c r="J78" s="97">
        <f>+J63</f>
        <v>0</v>
      </c>
      <c r="K78" s="109">
        <f t="shared" si="13"/>
        <v>0</v>
      </c>
      <c r="L78" s="99">
        <v>0</v>
      </c>
      <c r="M78" s="149"/>
      <c r="N78" s="150"/>
      <c r="O78" s="97">
        <f t="shared" si="12"/>
        <v>0</v>
      </c>
      <c r="P78" s="1"/>
      <c r="Q78" s="111"/>
      <c r="R78" s="111"/>
      <c r="S78" s="1"/>
    </row>
    <row r="79" spans="1:19" ht="15" customHeight="1" outlineLevel="1" x14ac:dyDescent="0.55000000000000004">
      <c r="A79" s="1"/>
      <c r="B79" s="28">
        <f t="shared" si="8"/>
        <v>0</v>
      </c>
      <c r="C79" s="78" t="s">
        <v>51</v>
      </c>
      <c r="D79" s="78">
        <v>4025</v>
      </c>
      <c r="E79" s="94">
        <v>4705</v>
      </c>
      <c r="F79" s="109">
        <f t="shared" si="11"/>
        <v>0</v>
      </c>
      <c r="G79" s="110">
        <v>0</v>
      </c>
      <c r="H79" s="149"/>
      <c r="I79" s="150"/>
      <c r="J79" s="97">
        <f>+J64</f>
        <v>0</v>
      </c>
      <c r="K79" s="109">
        <f t="shared" si="13"/>
        <v>0</v>
      </c>
      <c r="L79" s="99">
        <v>0</v>
      </c>
      <c r="M79" s="149"/>
      <c r="N79" s="150"/>
      <c r="O79" s="97">
        <f t="shared" si="12"/>
        <v>0</v>
      </c>
      <c r="P79" s="1"/>
      <c r="Q79" s="111"/>
      <c r="R79" s="111"/>
      <c r="S79" s="1"/>
    </row>
    <row r="80" spans="1:19" ht="15" customHeight="1" outlineLevel="1" x14ac:dyDescent="0.55000000000000004">
      <c r="A80" s="1"/>
      <c r="B80" s="75" t="s">
        <v>20</v>
      </c>
      <c r="C80" s="112"/>
      <c r="D80" s="77"/>
      <c r="E80" s="88"/>
      <c r="F80" s="104">
        <f>SUM(F71:F79)</f>
        <v>242611035.77047959</v>
      </c>
      <c r="G80" s="105"/>
      <c r="H80" s="151"/>
      <c r="I80" s="152"/>
      <c r="J80" s="106">
        <f>SUM(J71:J79)</f>
        <v>20702988.076571412</v>
      </c>
      <c r="K80" s="104">
        <f>SUM(K71:K79)</f>
        <v>246292288.79600111</v>
      </c>
      <c r="L80" s="107"/>
      <c r="M80" s="151"/>
      <c r="N80" s="152"/>
      <c r="O80" s="106">
        <f>SUM(O71:O79)</f>
        <v>25443389.313688874</v>
      </c>
      <c r="P80" s="1"/>
      <c r="Q80" s="111"/>
      <c r="R80" s="111"/>
      <c r="S80" s="1"/>
    </row>
    <row r="81" spans="1:19" x14ac:dyDescent="0.25">
      <c r="A81" s="113" t="s">
        <v>33</v>
      </c>
      <c r="B81" s="114" t="s">
        <v>54</v>
      </c>
      <c r="C81" s="1"/>
      <c r="D81" s="1"/>
      <c r="E81" s="1"/>
      <c r="F81" s="1"/>
      <c r="G81" s="1"/>
      <c r="H81" s="115"/>
      <c r="I81" s="1"/>
      <c r="J81" s="1"/>
      <c r="K81" s="1"/>
      <c r="L81" s="1"/>
      <c r="M81" s="1"/>
      <c r="N81" s="1"/>
      <c r="O81" s="1"/>
      <c r="P81" s="1"/>
      <c r="Q81" s="1"/>
      <c r="R81" s="1"/>
      <c r="S81" s="1"/>
    </row>
    <row r="82" spans="1:19" ht="21" x14ac:dyDescent="0.55000000000000004">
      <c r="A82" s="1" t="s">
        <v>58</v>
      </c>
      <c r="B82" s="1"/>
      <c r="C82" s="1"/>
      <c r="D82" s="1"/>
      <c r="E82" s="1"/>
      <c r="F82" s="1"/>
      <c r="G82" s="111"/>
      <c r="H82" s="111"/>
      <c r="I82" s="111"/>
      <c r="J82" s="111"/>
      <c r="K82" s="111"/>
      <c r="L82" s="1"/>
      <c r="M82" s="1"/>
      <c r="N82" s="1"/>
      <c r="O82" s="1"/>
      <c r="P82" s="1"/>
      <c r="Q82" s="1"/>
      <c r="R82" s="1"/>
      <c r="S82" s="1"/>
    </row>
    <row r="83" spans="1:19" x14ac:dyDescent="0.25">
      <c r="A83" s="1"/>
      <c r="B83" s="1"/>
      <c r="C83" s="1"/>
      <c r="D83" s="1"/>
      <c r="E83" s="1"/>
      <c r="F83" s="1"/>
      <c r="G83" s="116"/>
      <c r="H83" s="116"/>
      <c r="I83" s="1"/>
      <c r="J83" s="1"/>
      <c r="K83" s="116"/>
      <c r="L83" s="1"/>
      <c r="M83" s="1"/>
      <c r="N83" s="1"/>
      <c r="O83" s="1"/>
      <c r="P83" s="1"/>
      <c r="Q83" s="1"/>
      <c r="R83" s="1"/>
      <c r="S83" s="1"/>
    </row>
    <row r="84" spans="1:19" x14ac:dyDescent="0.25">
      <c r="A84" s="1"/>
      <c r="B84" s="1"/>
      <c r="C84" s="1"/>
      <c r="D84" s="1"/>
      <c r="E84" s="1"/>
      <c r="F84" s="1"/>
      <c r="G84" s="1"/>
      <c r="H84" s="1"/>
      <c r="I84" s="1"/>
      <c r="J84" s="1"/>
      <c r="K84" s="1"/>
      <c r="L84" s="1"/>
      <c r="M84" s="1"/>
      <c r="N84" s="1"/>
      <c r="O84" s="1"/>
      <c r="P84" s="1"/>
      <c r="Q84" s="1"/>
      <c r="R84" s="1"/>
      <c r="S84" s="1"/>
    </row>
  </sheetData>
  <mergeCells count="41">
    <mergeCell ref="A2:F3"/>
    <mergeCell ref="B9:S9"/>
    <mergeCell ref="B10:O10"/>
    <mergeCell ref="D13:O13"/>
    <mergeCell ref="D16:E16"/>
    <mergeCell ref="J15:J16"/>
    <mergeCell ref="D17:E17"/>
    <mergeCell ref="D18:E18"/>
    <mergeCell ref="D19:E19"/>
    <mergeCell ref="D20:E20"/>
    <mergeCell ref="D21:E21"/>
    <mergeCell ref="D28:E28"/>
    <mergeCell ref="I32:J32"/>
    <mergeCell ref="D22:E22"/>
    <mergeCell ref="D23:E23"/>
    <mergeCell ref="D24:E24"/>
    <mergeCell ref="D25:E25"/>
    <mergeCell ref="D26:E26"/>
    <mergeCell ref="D27:E27"/>
    <mergeCell ref="G35:G40"/>
    <mergeCell ref="C36:F36"/>
    <mergeCell ref="C37:F37"/>
    <mergeCell ref="C38:F38"/>
    <mergeCell ref="C39:F39"/>
    <mergeCell ref="C40:F40"/>
    <mergeCell ref="F68:J68"/>
    <mergeCell ref="K68:O68"/>
    <mergeCell ref="H69:I80"/>
    <mergeCell ref="M69:N80"/>
    <mergeCell ref="K15:L15"/>
    <mergeCell ref="I33:I34"/>
    <mergeCell ref="J33:J34"/>
    <mergeCell ref="I15:I16"/>
    <mergeCell ref="C41:F41"/>
    <mergeCell ref="F47:J47"/>
    <mergeCell ref="K47:O47"/>
    <mergeCell ref="F53:J53"/>
    <mergeCell ref="K53:O53"/>
    <mergeCell ref="H55:I65"/>
    <mergeCell ref="M55:N65"/>
    <mergeCell ref="C35:F35"/>
  </mergeCells>
  <conditionalFormatting sqref="B1">
    <cfRule type="expression" dxfId="0" priority="1" stopIfTrue="1">
      <formula>LEFT($C1,6)="Macros"</formula>
    </cfRule>
  </conditionalFormatting>
  <pageMargins left="0.7" right="0.7" top="0.75" bottom="0.75" header="0.3" footer="0.3"/>
  <pageSetup paperSize="5"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2020 Commodity Expense Forecast</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Birgit Armstrong</dc:creator>
  <cp:lastModifiedBy>Beharriell, Greg</cp:lastModifiedBy>
  <cp:lastPrinted>2019-10-23T13:35:13Z</cp:lastPrinted>
  <dcterms:created xsi:type="dcterms:W3CDTF">2019-10-23T12:42:13Z</dcterms:created>
  <dcterms:modified xsi:type="dcterms:W3CDTF">2019-11-05T13:16:32Z</dcterms:modified>
</cp:coreProperties>
</file>