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/>
  <mc:AlternateContent xmlns:mc="http://schemas.openxmlformats.org/markup-compatibility/2006">
    <mc:Choice Requires="x15">
      <x15ac:absPath xmlns:x15ac="http://schemas.microsoft.com/office/spreadsheetml/2010/11/ac" url="V:\ACTIVE APPLICATIONS\API_2020_COS\DRO\Models\"/>
    </mc:Choice>
  </mc:AlternateContent>
  <xr:revisionPtr revIDLastSave="0" documentId="13_ncr:1_{C4FAFB37-FA30-49E6-B5AA-8E1C26705968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Cost of Pow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92" i="1" s="1"/>
  <c r="H91" i="1"/>
  <c r="H88" i="1"/>
  <c r="H87" i="1"/>
  <c r="H86" i="1"/>
  <c r="H84" i="1"/>
  <c r="L52" i="1" l="1"/>
  <c r="L41" i="1"/>
  <c r="L31" i="1"/>
  <c r="L32" i="1"/>
  <c r="L33" i="1"/>
  <c r="L30" i="1"/>
  <c r="L20" i="1"/>
  <c r="L21" i="1"/>
  <c r="L22" i="1"/>
  <c r="L19" i="1"/>
  <c r="P22" i="1"/>
  <c r="G22" i="1" s="1"/>
  <c r="P20" i="1"/>
  <c r="G20" i="1" s="1"/>
  <c r="O26" i="1"/>
  <c r="G9" i="1"/>
  <c r="G42" i="1" s="1"/>
  <c r="G10" i="1"/>
  <c r="G21" i="1" s="1"/>
  <c r="G11" i="1"/>
  <c r="G44" i="1" s="1"/>
  <c r="L11" i="1"/>
  <c r="L10" i="1"/>
  <c r="G8" i="1"/>
  <c r="G19" i="1" s="1"/>
  <c r="Q9" i="1"/>
  <c r="K9" i="1" s="1"/>
  <c r="M9" i="1" s="1"/>
  <c r="Q10" i="1"/>
  <c r="K10" i="1" s="1"/>
  <c r="K43" i="1" s="1"/>
  <c r="K54" i="1" s="1"/>
  <c r="Q11" i="1"/>
  <c r="K11" i="1" s="1"/>
  <c r="K44" i="1" s="1"/>
  <c r="K55" i="1" s="1"/>
  <c r="Q8" i="1"/>
  <c r="K8" i="1" s="1"/>
  <c r="M8" i="1" s="1"/>
  <c r="O15" i="1"/>
  <c r="G43" i="1" l="1"/>
  <c r="G54" i="1" s="1"/>
  <c r="K41" i="1"/>
  <c r="K52" i="1" s="1"/>
  <c r="K42" i="1"/>
  <c r="K53" i="1" s="1"/>
  <c r="K59" i="1" s="1"/>
  <c r="Q22" i="1"/>
  <c r="K22" i="1" s="1"/>
  <c r="K33" i="1" s="1"/>
  <c r="G41" i="1"/>
  <c r="G52" i="1" s="1"/>
  <c r="Q20" i="1"/>
  <c r="K20" i="1" s="1"/>
  <c r="K31" i="1" s="1"/>
  <c r="M10" i="1"/>
  <c r="K15" i="1"/>
  <c r="K21" i="1"/>
  <c r="K32" i="1" s="1"/>
  <c r="M11" i="1"/>
  <c r="K19" i="1"/>
  <c r="K30" i="1" s="1"/>
  <c r="I76" i="1"/>
  <c r="I75" i="1"/>
  <c r="I74" i="1"/>
  <c r="H55" i="1"/>
  <c r="L55" i="1" s="1"/>
  <c r="H54" i="1"/>
  <c r="L54" i="1" s="1"/>
  <c r="H53" i="1"/>
  <c r="L53" i="1" s="1"/>
  <c r="H44" i="1"/>
  <c r="L44" i="1" s="1"/>
  <c r="H43" i="1"/>
  <c r="L43" i="1" s="1"/>
  <c r="H42" i="1"/>
  <c r="L42" i="1" s="1"/>
  <c r="G53" i="1"/>
  <c r="G55" i="1"/>
  <c r="G31" i="1"/>
  <c r="G32" i="1"/>
  <c r="G33" i="1"/>
  <c r="G30" i="1"/>
  <c r="A20" i="1"/>
  <c r="A31" i="1" s="1"/>
  <c r="A21" i="1"/>
  <c r="A32" i="1" s="1"/>
  <c r="A22" i="1"/>
  <c r="A33" i="1" s="1"/>
  <c r="A23" i="1"/>
  <c r="A34" i="1" s="1"/>
  <c r="A24" i="1"/>
  <c r="A35" i="1" s="1"/>
  <c r="A25" i="1"/>
  <c r="A36" i="1" s="1"/>
  <c r="A19" i="1"/>
  <c r="A30" i="1" s="1"/>
  <c r="H9" i="1"/>
  <c r="H10" i="1"/>
  <c r="H11" i="1"/>
  <c r="A45" i="1" l="1"/>
  <c r="A56" i="1" s="1"/>
  <c r="A67" i="1" s="1"/>
  <c r="A46" i="1"/>
  <c r="A57" i="1" s="1"/>
  <c r="A68" i="1" s="1"/>
  <c r="A42" i="1"/>
  <c r="A53" i="1" s="1"/>
  <c r="A64" i="1" s="1"/>
  <c r="A75" i="1" s="1"/>
  <c r="A43" i="1"/>
  <c r="A54" i="1" s="1"/>
  <c r="A65" i="1" s="1"/>
  <c r="A76" i="1" s="1"/>
  <c r="A41" i="1"/>
  <c r="A52" i="1" s="1"/>
  <c r="A63" i="1" s="1"/>
  <c r="A74" i="1" s="1"/>
  <c r="A44" i="1"/>
  <c r="A55" i="1" s="1"/>
  <c r="A66" i="1" s="1"/>
  <c r="A47" i="1"/>
  <c r="A58" i="1" s="1"/>
  <c r="A69" i="1" s="1"/>
  <c r="I77" i="1"/>
  <c r="M75" i="1"/>
  <c r="M76" i="1"/>
  <c r="M74" i="1"/>
  <c r="E75" i="1"/>
  <c r="E76" i="1"/>
  <c r="E74" i="1"/>
  <c r="M64" i="1" l="1"/>
  <c r="M65" i="1"/>
  <c r="M66" i="1"/>
  <c r="M67" i="1"/>
  <c r="M68" i="1"/>
  <c r="M69" i="1"/>
  <c r="M63" i="1"/>
  <c r="M53" i="1"/>
  <c r="M54" i="1"/>
  <c r="M55" i="1"/>
  <c r="M56" i="1"/>
  <c r="M57" i="1"/>
  <c r="M58" i="1"/>
  <c r="M52" i="1"/>
  <c r="M42" i="1"/>
  <c r="M43" i="1"/>
  <c r="M44" i="1"/>
  <c r="M45" i="1"/>
  <c r="M46" i="1"/>
  <c r="M47" i="1"/>
  <c r="M41" i="1"/>
  <c r="M31" i="1"/>
  <c r="M32" i="1"/>
  <c r="M33" i="1"/>
  <c r="M34" i="1"/>
  <c r="M35" i="1"/>
  <c r="M36" i="1"/>
  <c r="M30" i="1"/>
  <c r="M20" i="1"/>
  <c r="M21" i="1"/>
  <c r="M22" i="1"/>
  <c r="M23" i="1"/>
  <c r="M24" i="1"/>
  <c r="M25" i="1"/>
  <c r="M19" i="1"/>
  <c r="I7" i="1"/>
  <c r="I8" i="1"/>
  <c r="I9" i="1"/>
  <c r="E77" i="1" l="1"/>
  <c r="G15" i="1"/>
  <c r="C15" i="1"/>
  <c r="E69" i="1"/>
  <c r="E68" i="1"/>
  <c r="E67" i="1"/>
  <c r="E66" i="1"/>
  <c r="E65" i="1"/>
  <c r="E64" i="1"/>
  <c r="E63" i="1"/>
  <c r="E58" i="1"/>
  <c r="E57" i="1"/>
  <c r="E56" i="1"/>
  <c r="E55" i="1"/>
  <c r="E54" i="1"/>
  <c r="E53" i="1"/>
  <c r="E52" i="1"/>
  <c r="E47" i="1"/>
  <c r="E46" i="1"/>
  <c r="E45" i="1"/>
  <c r="E44" i="1"/>
  <c r="E43" i="1"/>
  <c r="E42" i="1"/>
  <c r="E41" i="1"/>
  <c r="E36" i="1"/>
  <c r="E35" i="1"/>
  <c r="E34" i="1"/>
  <c r="E33" i="1"/>
  <c r="E32" i="1"/>
  <c r="E31" i="1"/>
  <c r="E30" i="1"/>
  <c r="E25" i="1"/>
  <c r="E24" i="1"/>
  <c r="E23" i="1"/>
  <c r="E22" i="1"/>
  <c r="E21" i="1"/>
  <c r="E20" i="1"/>
  <c r="E19" i="1"/>
  <c r="E14" i="1"/>
  <c r="E13" i="1"/>
  <c r="E12" i="1"/>
  <c r="E11" i="1"/>
  <c r="E10" i="1"/>
  <c r="E9" i="1"/>
  <c r="E8" i="1"/>
  <c r="E7" i="1"/>
  <c r="C70" i="1"/>
  <c r="C59" i="1"/>
  <c r="C48" i="1"/>
  <c r="C37" i="1"/>
  <c r="C26" i="1"/>
  <c r="G26" i="1"/>
  <c r="G37" i="1"/>
  <c r="G48" i="1"/>
  <c r="G59" i="1"/>
  <c r="G70" i="1"/>
  <c r="I68" i="1"/>
  <c r="I64" i="1"/>
  <c r="I47" i="1"/>
  <c r="I45" i="1"/>
  <c r="I43" i="1"/>
  <c r="M77" i="1"/>
  <c r="I65" i="1"/>
  <c r="I66" i="1"/>
  <c r="I67" i="1"/>
  <c r="I69" i="1"/>
  <c r="I63" i="1"/>
  <c r="I53" i="1"/>
  <c r="I54" i="1"/>
  <c r="I55" i="1"/>
  <c r="I56" i="1"/>
  <c r="I57" i="1"/>
  <c r="I58" i="1"/>
  <c r="I52" i="1"/>
  <c r="I42" i="1"/>
  <c r="I44" i="1"/>
  <c r="I46" i="1"/>
  <c r="I41" i="1"/>
  <c r="I31" i="1"/>
  <c r="I32" i="1"/>
  <c r="I33" i="1"/>
  <c r="I34" i="1"/>
  <c r="I35" i="1"/>
  <c r="I36" i="1"/>
  <c r="I30" i="1"/>
  <c r="I20" i="1"/>
  <c r="I21" i="1"/>
  <c r="I22" i="1"/>
  <c r="I23" i="1"/>
  <c r="I24" i="1"/>
  <c r="I25" i="1"/>
  <c r="I19" i="1"/>
  <c r="E15" i="1" l="1"/>
  <c r="E26" i="1"/>
  <c r="E59" i="1"/>
  <c r="E37" i="1"/>
  <c r="E48" i="1"/>
  <c r="E70" i="1"/>
  <c r="M37" i="1"/>
  <c r="I48" i="1"/>
  <c r="I70" i="1"/>
  <c r="I59" i="1"/>
  <c r="M59" i="1"/>
  <c r="M26" i="1"/>
  <c r="I37" i="1"/>
  <c r="I26" i="1"/>
  <c r="I11" i="1"/>
  <c r="I14" i="1"/>
  <c r="I10" i="1"/>
  <c r="M15" i="1"/>
  <c r="I13" i="1"/>
  <c r="I12" i="1"/>
  <c r="M48" i="1" l="1"/>
  <c r="M70" i="1"/>
  <c r="M79" i="1" s="1"/>
  <c r="I15" i="1"/>
  <c r="I79" i="1" s="1"/>
  <c r="I80" i="1" s="1"/>
  <c r="M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O6" authorId="0" shapeId="0" xr:uid="{1F9D67FE-0EE8-4D6E-9139-3702A339839B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From Step 3 of Commodity Expense</t>
        </r>
      </text>
    </comment>
    <comment ref="P6" authorId="0" shapeId="0" xr:uid="{07E44447-9D68-4F9C-B110-08FB0FFC7044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From Step 1 of Commodity Expense</t>
        </r>
      </text>
    </comment>
    <comment ref="R6" authorId="0" shapeId="0" xr:uid="{2E50CEDC-95BA-4336-98AF-63CE7E036380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From Step 3 of Commodity Expense</t>
        </r>
      </text>
    </comment>
    <comment ref="H8" authorId="0" shapeId="0" xr:uid="{F24DD779-FC65-42A2-8F74-057FC15AAD7E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From I38 of Commodity Expense</t>
        </r>
      </text>
    </comment>
    <comment ref="L8" authorId="0" shapeId="0" xr:uid="{E3F126E4-8A83-455E-AC97-F90CC4A0C6B0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Used rate from cell J38 of Commodity Expense</t>
        </r>
      </text>
    </comment>
    <comment ref="L9" authorId="0" shapeId="0" xr:uid="{8F118994-CA84-4C60-926F-ABCF0C77D97D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Rate used to calculate Class B component - see comment in next cell for Class A component</t>
        </r>
      </text>
    </comment>
    <comment ref="M9" authorId="0" shapeId="0" xr:uid="{BFE0BEBF-29B4-4456-B229-A9EB208EB661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Calculated Class B component then added Class A dollar amount from Step 3 of Commodity Expense </t>
        </r>
      </text>
    </comment>
    <comment ref="P18" authorId="0" shapeId="0" xr:uid="{9A90C5B8-FBED-48FC-B804-24A22BF2096D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From Step 1 of Commodity Expense</t>
        </r>
      </text>
    </comment>
    <comment ref="H84" authorId="0" shapeId="0" xr:uid="{7AC45879-4C67-4B76-8CD5-5EF05E468540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Includes GA - See Commodity Expense model for detail</t>
        </r>
      </text>
    </comment>
  </commentList>
</comments>
</file>

<file path=xl/sharedStrings.xml><?xml version="1.0" encoding="utf-8"?>
<sst xmlns="http://schemas.openxmlformats.org/spreadsheetml/2006/main" count="140" uniqueCount="45">
  <si>
    <t>Cost of Power Calculation</t>
  </si>
  <si>
    <t>RPP</t>
  </si>
  <si>
    <t>Transmission - Network</t>
  </si>
  <si>
    <t>kWh</t>
  </si>
  <si>
    <t>kW</t>
  </si>
  <si>
    <t>Rate</t>
  </si>
  <si>
    <t xml:space="preserve">$ </t>
  </si>
  <si>
    <t>Transmission - Connection</t>
  </si>
  <si>
    <t>Wholesale Market Service</t>
  </si>
  <si>
    <t>RRRP</t>
  </si>
  <si>
    <t>Low Voltage</t>
  </si>
  <si>
    <t>Smart Meter Entity Charge</t>
  </si>
  <si>
    <t>Customers</t>
  </si>
  <si>
    <t>TOTAL</t>
  </si>
  <si>
    <t>Volume</t>
  </si>
  <si>
    <t xml:space="preserve"> Volume</t>
  </si>
  <si>
    <t>*Volume should be loss adjusted</t>
  </si>
  <si>
    <t>2019 Bridge Year</t>
  </si>
  <si>
    <t>2020 Test Year</t>
  </si>
  <si>
    <t>SUB-TOTAL</t>
  </si>
  <si>
    <t>TOTAL (RPP &amp; NON-RPP)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</si>
  <si>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</si>
  <si>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</si>
  <si>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</si>
  <si>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</si>
  <si>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</si>
  <si>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</si>
  <si>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</si>
  <si>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2020 Test Year - CoP</t>
  </si>
  <si>
    <t>Electricity Commodity</t>
  </si>
  <si>
    <t>Class per Load Forecast</t>
  </si>
  <si>
    <t xml:space="preserve">Class per Load Forecast </t>
  </si>
  <si>
    <t>Residential R1</t>
  </si>
  <si>
    <t>Residential R2</t>
  </si>
  <si>
    <t>Seasonal</t>
  </si>
  <si>
    <t xml:space="preserve">Street Lighting </t>
  </si>
  <si>
    <t>Non-RPP</t>
  </si>
  <si>
    <t>Class A kWh</t>
  </si>
  <si>
    <t>Total kWh</t>
  </si>
  <si>
    <t>%RPP</t>
  </si>
  <si>
    <t>%Non-RPP</t>
  </si>
  <si>
    <t>Total kW</t>
  </si>
  <si>
    <t>RPP/Non-RPP Breakout</t>
  </si>
  <si>
    <t>TOTAL LESS ORECA CREDIT</t>
  </si>
  <si>
    <t>4730-RRRP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</si>
</sst>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2" borderId="4" xfId="0" applyFill="1" applyBorder="1"/>
    <xf numFmtId="0" fontId="0" fillId="0" borderId="10" xfId="0" applyBorder="1"/>
    <xf numFmtId="0" fontId="1" fillId="0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10" fontId="0" fillId="0" borderId="1" xfId="0" applyNumberFormat="1" applyBorder="1"/>
    <xf numFmtId="37" fontId="0" fillId="2" borderId="1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2" borderId="1" xfId="1" applyNumberFormat="1" applyFont="1" applyFill="1" applyBorder="1"/>
    <xf numFmtId="164" fontId="0" fillId="2" borderId="4" xfId="1" applyNumberFormat="1" applyFont="1" applyFill="1" applyBorder="1"/>
    <xf numFmtId="164" fontId="0" fillId="0" borderId="1" xfId="1" applyNumberFormat="1" applyFont="1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0" xfId="1" applyNumberFormat="1" applyFont="1"/>
    <xf numFmtId="10" fontId="0" fillId="0" borderId="0" xfId="0" applyNumberFormat="1"/>
    <xf numFmtId="10" fontId="0" fillId="0" borderId="0" xfId="2" applyNumberFormat="1" applyFont="1"/>
    <xf numFmtId="0" fontId="1" fillId="0" borderId="0" xfId="0" applyFont="1"/>
    <xf numFmtId="1" fontId="0" fillId="2" borderId="1" xfId="0" applyNumberFormat="1" applyFill="1" applyBorder="1"/>
    <xf numFmtId="1" fontId="0" fillId="2" borderId="4" xfId="0" applyNumberFormat="1" applyFill="1" applyBorder="1"/>
    <xf numFmtId="165" fontId="0" fillId="4" borderId="1" xfId="0" applyNumberFormat="1" applyFill="1" applyBorder="1"/>
    <xf numFmtId="0" fontId="2" fillId="0" borderId="1" xfId="0" applyFont="1" applyFill="1" applyBorder="1"/>
    <xf numFmtId="164" fontId="1" fillId="0" borderId="1" xfId="1" applyNumberFormat="1" applyFont="1" applyBorder="1"/>
    <xf numFmtId="164" fontId="0" fillId="0" borderId="1" xfId="0" applyNumberFormat="1" applyFill="1" applyBorder="1"/>
    <xf numFmtId="0" fontId="1" fillId="0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1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workbookViewId="0">
      <selection activeCell="H96" sqref="H96"/>
    </sheetView>
  </sheetViews>
  <sheetFormatPr defaultRowHeight="15" x14ac:dyDescent="0.25"/>
  <cols>
    <col min="1" max="1" width="26" bestFit="1" customWidth="1"/>
    <col min="2" max="2" width="7.140625" bestFit="1" customWidth="1"/>
    <col min="3" max="3" width="19" hidden="1" customWidth="1"/>
    <col min="4" max="4" width="12.42578125" hidden="1" customWidth="1"/>
    <col min="5" max="5" width="13" hidden="1" customWidth="1"/>
    <col min="6" max="6" width="1.5703125" customWidth="1"/>
    <col min="7" max="7" width="23.140625" bestFit="1" customWidth="1"/>
    <col min="8" max="8" width="14.28515625" customWidth="1"/>
    <col min="9" max="9" width="12.28515625" customWidth="1"/>
    <col min="10" max="10" width="2.140625" customWidth="1"/>
    <col min="11" max="11" width="19.28515625" customWidth="1"/>
    <col min="12" max="12" width="11.28515625" customWidth="1"/>
    <col min="13" max="13" width="15.28515625" bestFit="1" customWidth="1"/>
    <col min="15" max="15" width="13.85546875" customWidth="1"/>
    <col min="16" max="16" width="11.5703125" bestFit="1" customWidth="1"/>
    <col min="17" max="17" width="10.42578125" bestFit="1" customWidth="1"/>
    <col min="18" max="18" width="14.28515625" bestFit="1" customWidth="1"/>
    <col min="19" max="20" width="9.140625" customWidth="1"/>
  </cols>
  <sheetData>
    <row r="1" spans="1:18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18" x14ac:dyDescent="0.25">
      <c r="A3" t="s">
        <v>16</v>
      </c>
      <c r="O3" s="51" t="s">
        <v>42</v>
      </c>
      <c r="P3" s="51"/>
      <c r="Q3" s="51"/>
      <c r="R3" s="51"/>
    </row>
    <row r="4" spans="1:18" x14ac:dyDescent="0.25">
      <c r="A4" s="7"/>
      <c r="H4" s="62"/>
      <c r="I4" s="62"/>
      <c r="J4" s="11"/>
      <c r="K4" s="13"/>
      <c r="L4" s="62"/>
      <c r="M4" s="62"/>
      <c r="N4" s="2"/>
      <c r="O4" s="2"/>
    </row>
    <row r="5" spans="1:18" x14ac:dyDescent="0.25">
      <c r="A5" s="7"/>
      <c r="B5" s="10"/>
      <c r="C5" s="26" t="s">
        <v>17</v>
      </c>
      <c r="D5" s="64"/>
      <c r="E5" s="64"/>
      <c r="F5" s="27"/>
      <c r="G5" s="26" t="s">
        <v>18</v>
      </c>
      <c r="H5" s="63" t="s">
        <v>1</v>
      </c>
      <c r="I5" s="63"/>
      <c r="J5" s="29"/>
      <c r="K5" s="28" t="s">
        <v>18</v>
      </c>
      <c r="L5" s="63" t="s">
        <v>36</v>
      </c>
      <c r="M5" s="63"/>
    </row>
    <row r="6" spans="1:18" x14ac:dyDescent="0.25">
      <c r="A6" s="5" t="s">
        <v>29</v>
      </c>
      <c r="B6" s="4"/>
      <c r="C6" s="22" t="s">
        <v>14</v>
      </c>
      <c r="D6" s="22" t="s">
        <v>5</v>
      </c>
      <c r="E6" s="8" t="s">
        <v>6</v>
      </c>
      <c r="F6" s="8"/>
      <c r="G6" s="22" t="s">
        <v>14</v>
      </c>
      <c r="H6" s="22" t="s">
        <v>5</v>
      </c>
      <c r="I6" s="8" t="s">
        <v>6</v>
      </c>
      <c r="J6" s="11"/>
      <c r="K6" s="22" t="s">
        <v>14</v>
      </c>
      <c r="L6" s="22" t="s">
        <v>5</v>
      </c>
      <c r="M6" s="8" t="s">
        <v>6</v>
      </c>
      <c r="O6" s="44" t="s">
        <v>38</v>
      </c>
      <c r="P6" s="44" t="s">
        <v>39</v>
      </c>
      <c r="Q6" s="44" t="s">
        <v>40</v>
      </c>
      <c r="R6" s="44" t="s">
        <v>37</v>
      </c>
    </row>
    <row r="7" spans="1:18" x14ac:dyDescent="0.25">
      <c r="A7" s="6" t="s">
        <v>30</v>
      </c>
      <c r="B7" s="15"/>
      <c r="C7" s="14"/>
      <c r="D7" s="14"/>
      <c r="E7" s="3">
        <f>C7*D7</f>
        <v>0</v>
      </c>
      <c r="F7" s="3"/>
      <c r="G7" s="31"/>
      <c r="H7" s="14"/>
      <c r="I7" s="32">
        <f>G7*H7</f>
        <v>0</v>
      </c>
      <c r="J7" s="7"/>
      <c r="K7" s="31"/>
      <c r="L7" s="31"/>
      <c r="M7" s="34"/>
    </row>
    <row r="8" spans="1:18" x14ac:dyDescent="0.25">
      <c r="A8" s="3" t="s">
        <v>32</v>
      </c>
      <c r="B8" s="15" t="s">
        <v>3</v>
      </c>
      <c r="C8" s="14"/>
      <c r="D8" s="14"/>
      <c r="E8" s="3">
        <f t="shared" ref="E8:E14" si="0">C8*D8</f>
        <v>0</v>
      </c>
      <c r="F8" s="3"/>
      <c r="G8" s="31">
        <f>O8*P8</f>
        <v>118133490.06032336</v>
      </c>
      <c r="H8" s="14">
        <v>0.12803</v>
      </c>
      <c r="I8" s="32">
        <f t="shared" ref="I8:I14" si="1">G8*H8</f>
        <v>15124630.732423199</v>
      </c>
      <c r="J8" s="7"/>
      <c r="K8" s="31">
        <f>O8*Q8</f>
        <v>4599219.0664640395</v>
      </c>
      <c r="L8" s="37">
        <v>0.12803</v>
      </c>
      <c r="M8" s="34">
        <f>K8*L8</f>
        <v>588838.01707939105</v>
      </c>
      <c r="O8" s="41">
        <v>122732709.12678739</v>
      </c>
      <c r="P8" s="43">
        <v>0.96252654162703377</v>
      </c>
      <c r="Q8" s="42">
        <f>1-P8</f>
        <v>3.7473458372966229E-2</v>
      </c>
    </row>
    <row r="9" spans="1:18" x14ac:dyDescent="0.25">
      <c r="A9" s="3" t="s">
        <v>33</v>
      </c>
      <c r="B9" s="15" t="s">
        <v>3</v>
      </c>
      <c r="C9" s="14"/>
      <c r="D9" s="14"/>
      <c r="E9" s="3">
        <f t="shared" si="0"/>
        <v>0</v>
      </c>
      <c r="F9" s="3"/>
      <c r="G9" s="31">
        <f t="shared" ref="G9:G11" si="2">O9*P9</f>
        <v>3478959.1469983035</v>
      </c>
      <c r="H9" s="14">
        <f>H8</f>
        <v>0.12803</v>
      </c>
      <c r="I9" s="32">
        <f t="shared" si="1"/>
        <v>445411.13959019282</v>
      </c>
      <c r="J9" s="7"/>
      <c r="K9" s="31">
        <f t="shared" ref="K9:K11" si="3">O9*Q9</f>
        <v>113089984.67751288</v>
      </c>
      <c r="L9" s="47">
        <v>0.12803</v>
      </c>
      <c r="M9" s="34">
        <f>(K9-R9)*L9+4292108.31368887</f>
        <v>8389497.9851879478</v>
      </c>
      <c r="O9" s="41">
        <v>116568943.82451119</v>
      </c>
      <c r="P9" s="43">
        <v>2.9844648435999432E-2</v>
      </c>
      <c r="Q9" s="42">
        <f t="shared" ref="Q9:Q11" si="4">1-P9</f>
        <v>0.97015535156400057</v>
      </c>
      <c r="R9" s="41">
        <v>81086628.65549399</v>
      </c>
    </row>
    <row r="10" spans="1:18" x14ac:dyDescent="0.25">
      <c r="A10" s="3" t="s">
        <v>34</v>
      </c>
      <c r="B10" s="15" t="s">
        <v>3</v>
      </c>
      <c r="C10" s="14"/>
      <c r="D10" s="14"/>
      <c r="E10" s="3">
        <f t="shared" si="0"/>
        <v>0</v>
      </c>
      <c r="F10" s="3"/>
      <c r="G10" s="31">
        <f t="shared" si="2"/>
        <v>6331898.6713314122</v>
      </c>
      <c r="H10" s="14">
        <f>H8</f>
        <v>0.12803</v>
      </c>
      <c r="I10" s="32">
        <f t="shared" si="1"/>
        <v>810672.98689056071</v>
      </c>
      <c r="J10" s="7"/>
      <c r="K10" s="31">
        <f t="shared" si="3"/>
        <v>29459.162227092351</v>
      </c>
      <c r="L10" s="37">
        <f>L8</f>
        <v>0.12803</v>
      </c>
      <c r="M10" s="34">
        <f t="shared" ref="M10:M11" si="5">K10*L10</f>
        <v>3771.6565399346337</v>
      </c>
      <c r="O10" s="41">
        <v>6361357.8335585045</v>
      </c>
      <c r="P10" s="43">
        <v>0.9953690449432534</v>
      </c>
      <c r="Q10" s="42">
        <f t="shared" si="4"/>
        <v>4.6309550567465996E-3</v>
      </c>
    </row>
    <row r="11" spans="1:18" x14ac:dyDescent="0.25">
      <c r="A11" s="3" t="s">
        <v>35</v>
      </c>
      <c r="B11" s="15" t="s">
        <v>3</v>
      </c>
      <c r="C11" s="14"/>
      <c r="D11" s="14"/>
      <c r="E11" s="3">
        <f t="shared" si="0"/>
        <v>0</v>
      </c>
      <c r="F11" s="3"/>
      <c r="G11" s="31">
        <f t="shared" si="2"/>
        <v>105.7707232596408</v>
      </c>
      <c r="H11" s="14">
        <f>H8</f>
        <v>0.12803</v>
      </c>
      <c r="I11" s="32">
        <f t="shared" si="1"/>
        <v>13.541825698931813</v>
      </c>
      <c r="J11" s="7"/>
      <c r="K11" s="31">
        <f t="shared" si="3"/>
        <v>629172.24042074988</v>
      </c>
      <c r="L11" s="37">
        <f>L8</f>
        <v>0.12803</v>
      </c>
      <c r="M11" s="34">
        <f t="shared" si="5"/>
        <v>80552.921941068606</v>
      </c>
      <c r="O11" s="41">
        <v>629278.01114400954</v>
      </c>
      <c r="P11" s="43">
        <v>1.6808266201349167E-4</v>
      </c>
      <c r="Q11" s="42">
        <f t="shared" si="4"/>
        <v>0.99983191733798649</v>
      </c>
    </row>
    <row r="12" spans="1:18" x14ac:dyDescent="0.25">
      <c r="A12" s="3"/>
      <c r="B12" s="15"/>
      <c r="C12" s="14"/>
      <c r="D12" s="14"/>
      <c r="E12" s="3">
        <f t="shared" si="0"/>
        <v>0</v>
      </c>
      <c r="F12" s="3"/>
      <c r="G12" s="31"/>
      <c r="H12" s="14"/>
      <c r="I12" s="32">
        <f t="shared" si="1"/>
        <v>0</v>
      </c>
      <c r="J12" s="7"/>
      <c r="K12" s="31"/>
      <c r="L12" s="37"/>
      <c r="M12" s="34"/>
      <c r="O12" s="41"/>
    </row>
    <row r="13" spans="1:18" x14ac:dyDescent="0.25">
      <c r="A13" s="3"/>
      <c r="B13" s="15"/>
      <c r="C13" s="14"/>
      <c r="D13" s="14"/>
      <c r="E13" s="3">
        <f t="shared" si="0"/>
        <v>0</v>
      </c>
      <c r="F13" s="3"/>
      <c r="G13" s="31"/>
      <c r="H13" s="14"/>
      <c r="I13" s="32">
        <f t="shared" si="1"/>
        <v>0</v>
      </c>
      <c r="J13" s="7"/>
      <c r="K13" s="31"/>
      <c r="L13" s="37"/>
      <c r="M13" s="34"/>
      <c r="O13" s="41"/>
    </row>
    <row r="14" spans="1:18" x14ac:dyDescent="0.25">
      <c r="A14" s="17"/>
      <c r="B14" s="18"/>
      <c r="C14" s="19"/>
      <c r="D14" s="19"/>
      <c r="E14" s="17">
        <f t="shared" si="0"/>
        <v>0</v>
      </c>
      <c r="F14" s="17"/>
      <c r="G14" s="31"/>
      <c r="H14" s="19"/>
      <c r="I14" s="33">
        <f t="shared" si="1"/>
        <v>0</v>
      </c>
      <c r="J14" s="7"/>
      <c r="K14" s="31"/>
      <c r="L14" s="37"/>
      <c r="M14" s="35"/>
      <c r="O14" s="41"/>
      <c r="Q14" s="7"/>
    </row>
    <row r="15" spans="1:18" x14ac:dyDescent="0.25">
      <c r="A15" s="6" t="s">
        <v>19</v>
      </c>
      <c r="B15" s="15"/>
      <c r="C15" s="15">
        <f>SUM(C7:C14)</f>
        <v>0</v>
      </c>
      <c r="D15" s="15"/>
      <c r="E15" s="3">
        <f>SUM(E7:E14)</f>
        <v>0</v>
      </c>
      <c r="F15" s="3"/>
      <c r="G15" s="36">
        <f>SUM(G7:G14)</f>
        <v>127944453.64937632</v>
      </c>
      <c r="H15" s="15"/>
      <c r="I15" s="32">
        <f>SUM(I7:I14)</f>
        <v>16380728.400729651</v>
      </c>
      <c r="J15" s="3"/>
      <c r="K15" s="36">
        <f>SUM(K7:K14)</f>
        <v>118347835.14662476</v>
      </c>
      <c r="L15" s="15"/>
      <c r="M15" s="32">
        <f>SUM(M7:M14)</f>
        <v>9062660.5807483401</v>
      </c>
      <c r="O15" s="41">
        <f>SUM(O8:O14)</f>
        <v>246292288.79600111</v>
      </c>
      <c r="Q15" s="7"/>
    </row>
    <row r="16" spans="1:18" ht="7.5" customHeight="1" x14ac:dyDescent="0.25">
      <c r="C16" s="20"/>
      <c r="G16" s="20"/>
      <c r="J16" s="7"/>
      <c r="K16" s="7"/>
      <c r="L16" s="59"/>
      <c r="M16" s="60"/>
      <c r="N16" s="7"/>
      <c r="O16" s="7"/>
      <c r="Q16" s="7"/>
    </row>
    <row r="17" spans="1:18" x14ac:dyDescent="0.25">
      <c r="A17" s="5" t="s">
        <v>2</v>
      </c>
      <c r="B17" s="52"/>
      <c r="C17" s="54" t="s">
        <v>14</v>
      </c>
      <c r="D17" s="52" t="s">
        <v>5</v>
      </c>
      <c r="E17" s="57" t="s">
        <v>6</v>
      </c>
      <c r="F17" s="23"/>
      <c r="G17" s="54" t="s">
        <v>14</v>
      </c>
      <c r="H17" s="52" t="s">
        <v>5</v>
      </c>
      <c r="I17" s="57" t="s">
        <v>6</v>
      </c>
      <c r="J17" s="11"/>
      <c r="K17" s="69" t="s">
        <v>14</v>
      </c>
      <c r="L17" s="65" t="s">
        <v>5</v>
      </c>
      <c r="M17" s="67" t="s">
        <v>6</v>
      </c>
    </row>
    <row r="18" spans="1:18" x14ac:dyDescent="0.25">
      <c r="A18" s="6" t="s">
        <v>31</v>
      </c>
      <c r="B18" s="53"/>
      <c r="C18" s="55"/>
      <c r="D18" s="53"/>
      <c r="E18" s="58"/>
      <c r="F18" s="12"/>
      <c r="G18" s="55"/>
      <c r="H18" s="53"/>
      <c r="I18" s="58"/>
      <c r="J18" s="1"/>
      <c r="K18" s="70"/>
      <c r="L18" s="66"/>
      <c r="M18" s="68"/>
      <c r="O18" s="44" t="s">
        <v>41</v>
      </c>
      <c r="P18" s="44" t="s">
        <v>39</v>
      </c>
      <c r="Q18" s="44" t="s">
        <v>40</v>
      </c>
      <c r="R18" s="44"/>
    </row>
    <row r="19" spans="1:18" x14ac:dyDescent="0.25">
      <c r="A19" s="15" t="str">
        <f>IF(A8=0,"",A8)</f>
        <v>Residential R1</v>
      </c>
      <c r="B19" s="9" t="s">
        <v>3</v>
      </c>
      <c r="C19" s="14"/>
      <c r="D19" s="14"/>
      <c r="E19" s="3">
        <f>C19*D19</f>
        <v>0</v>
      </c>
      <c r="F19" s="24"/>
      <c r="G19" s="34">
        <f>G8</f>
        <v>118133490.06032336</v>
      </c>
      <c r="H19" s="37">
        <v>7.1013887454447668E-3</v>
      </c>
      <c r="I19" s="32">
        <f>G19*H19</f>
        <v>838911.83677449147</v>
      </c>
      <c r="K19" s="31">
        <f>K8</f>
        <v>4599219.0664640395</v>
      </c>
      <c r="L19" s="37">
        <f>H19</f>
        <v>7.1013887454447668E-3</v>
      </c>
      <c r="M19" s="32">
        <f>K19*L19</f>
        <v>32660.842516422716</v>
      </c>
    </row>
    <row r="20" spans="1:18" x14ac:dyDescent="0.25">
      <c r="A20" s="15" t="str">
        <f t="shared" ref="A20:A25" si="6">IF(A9=0,"",A9)</f>
        <v>Residential R2</v>
      </c>
      <c r="B20" s="9" t="s">
        <v>4</v>
      </c>
      <c r="C20" s="14"/>
      <c r="D20" s="14"/>
      <c r="E20" s="3">
        <f t="shared" ref="E20:E25" si="7">C20*D20</f>
        <v>0</v>
      </c>
      <c r="F20" s="24"/>
      <c r="G20" s="34">
        <f>O20*P20</f>
        <v>7419.526039499875</v>
      </c>
      <c r="H20" s="37">
        <v>2.697021372442161</v>
      </c>
      <c r="I20" s="32">
        <f t="shared" ref="I20:I25" si="8">G20*H20</f>
        <v>20010.620301922303</v>
      </c>
      <c r="K20" s="31">
        <f>O20*Q20</f>
        <v>241185.38064622405</v>
      </c>
      <c r="L20" s="37">
        <f t="shared" ref="L20:L22" si="9">H20</f>
        <v>2.697021372442161</v>
      </c>
      <c r="M20" s="32">
        <f t="shared" ref="M20:M25" si="10">K20*L20</f>
        <v>650482.12632346421</v>
      </c>
      <c r="O20" s="41">
        <v>248604.90668572392</v>
      </c>
      <c r="P20" s="42">
        <f>P9</f>
        <v>2.9844648435999432E-2</v>
      </c>
      <c r="Q20" s="42">
        <f>Q9</f>
        <v>0.97015535156400057</v>
      </c>
      <c r="R20" s="7"/>
    </row>
    <row r="21" spans="1:18" x14ac:dyDescent="0.25">
      <c r="A21" s="15" t="str">
        <f t="shared" si="6"/>
        <v>Seasonal</v>
      </c>
      <c r="B21" s="9" t="s">
        <v>3</v>
      </c>
      <c r="C21" s="14"/>
      <c r="D21" s="14"/>
      <c r="E21" s="3">
        <f t="shared" si="7"/>
        <v>0</v>
      </c>
      <c r="F21" s="24"/>
      <c r="G21" s="34">
        <f>G10</f>
        <v>6331898.6713314122</v>
      </c>
      <c r="H21" s="37">
        <v>7.1013882955872987E-3</v>
      </c>
      <c r="I21" s="32">
        <f t="shared" si="8"/>
        <v>44965.271113437659</v>
      </c>
      <c r="K21" s="31">
        <f>K10</f>
        <v>29459.162227092351</v>
      </c>
      <c r="L21" s="37">
        <f t="shared" si="9"/>
        <v>7.1013882955872987E-3</v>
      </c>
      <c r="M21" s="32">
        <f t="shared" si="10"/>
        <v>209.20094983728109</v>
      </c>
      <c r="O21" s="41"/>
      <c r="Q21" s="7"/>
    </row>
    <row r="22" spans="1:18" x14ac:dyDescent="0.25">
      <c r="A22" s="15" t="str">
        <f t="shared" si="6"/>
        <v xml:space="preserve">Street Lighting </v>
      </c>
      <c r="B22" s="9" t="s">
        <v>4</v>
      </c>
      <c r="C22" s="14"/>
      <c r="D22" s="14"/>
      <c r="E22" s="3">
        <f t="shared" si="7"/>
        <v>0</v>
      </c>
      <c r="F22" s="24"/>
      <c r="G22" s="34">
        <f>O22*P22</f>
        <v>0.27138658902527985</v>
      </c>
      <c r="H22" s="37">
        <v>1.9528793634509587</v>
      </c>
      <c r="I22" s="32">
        <f t="shared" si="8"/>
        <v>0.52998526922481548</v>
      </c>
      <c r="K22" s="31">
        <f>O22*Q22</f>
        <v>1614.3305347173862</v>
      </c>
      <c r="L22" s="37">
        <f t="shared" si="9"/>
        <v>1.9528793634509587</v>
      </c>
      <c r="M22" s="32">
        <f t="shared" si="10"/>
        <v>3152.5927870383348</v>
      </c>
      <c r="O22" s="41">
        <v>1614.6019213064114</v>
      </c>
      <c r="P22" s="42">
        <f>P11</f>
        <v>1.6808266201349167E-4</v>
      </c>
      <c r="Q22" s="42">
        <f>Q11</f>
        <v>0.99983191733798649</v>
      </c>
    </row>
    <row r="23" spans="1:18" x14ac:dyDescent="0.25">
      <c r="A23" s="3" t="str">
        <f t="shared" si="6"/>
        <v/>
      </c>
      <c r="B23" s="9"/>
      <c r="C23" s="14"/>
      <c r="D23" s="14"/>
      <c r="E23" s="3">
        <f t="shared" si="7"/>
        <v>0</v>
      </c>
      <c r="F23" s="24"/>
      <c r="G23" s="14"/>
      <c r="H23" s="14"/>
      <c r="I23" s="32">
        <f t="shared" si="8"/>
        <v>0</v>
      </c>
      <c r="K23" s="31"/>
      <c r="L23" s="14"/>
      <c r="M23" s="32">
        <f t="shared" si="10"/>
        <v>0</v>
      </c>
      <c r="Q23" s="1"/>
    </row>
    <row r="24" spans="1:18" x14ac:dyDescent="0.25">
      <c r="A24" s="3" t="str">
        <f t="shared" si="6"/>
        <v/>
      </c>
      <c r="B24" s="9"/>
      <c r="C24" s="14"/>
      <c r="D24" s="14"/>
      <c r="E24" s="3">
        <f t="shared" si="7"/>
        <v>0</v>
      </c>
      <c r="F24" s="24"/>
      <c r="G24" s="14"/>
      <c r="H24" s="14"/>
      <c r="I24" s="32">
        <f t="shared" si="8"/>
        <v>0</v>
      </c>
      <c r="K24" s="31"/>
      <c r="L24" s="14"/>
      <c r="M24" s="32">
        <f t="shared" si="10"/>
        <v>0</v>
      </c>
    </row>
    <row r="25" spans="1:18" x14ac:dyDescent="0.25">
      <c r="A25" s="3" t="str">
        <f t="shared" si="6"/>
        <v/>
      </c>
      <c r="B25" s="9"/>
      <c r="C25" s="19"/>
      <c r="D25" s="19"/>
      <c r="E25" s="17">
        <f t="shared" si="7"/>
        <v>0</v>
      </c>
      <c r="F25" s="16"/>
      <c r="G25" s="19"/>
      <c r="H25" s="19"/>
      <c r="I25" s="33">
        <f t="shared" si="8"/>
        <v>0</v>
      </c>
      <c r="K25" s="31"/>
      <c r="L25" s="19"/>
      <c r="M25" s="32">
        <f t="shared" si="10"/>
        <v>0</v>
      </c>
    </row>
    <row r="26" spans="1:18" x14ac:dyDescent="0.25">
      <c r="A26" s="6" t="s">
        <v>19</v>
      </c>
      <c r="B26" s="9"/>
      <c r="C26" s="15">
        <f>SUM(C19:C25)</f>
        <v>0</v>
      </c>
      <c r="D26" s="15"/>
      <c r="E26" s="15">
        <f>SUM(E19:E25)</f>
        <v>0</v>
      </c>
      <c r="F26" s="25"/>
      <c r="G26" s="36">
        <f>SUM(G19:G25)</f>
        <v>124472808.52908085</v>
      </c>
      <c r="H26" s="15"/>
      <c r="I26" s="36">
        <f>SUM(I19:I25)</f>
        <v>903888.25817512057</v>
      </c>
      <c r="J26" s="15"/>
      <c r="K26" s="3"/>
      <c r="L26" s="15"/>
      <c r="M26" s="36">
        <f>SUM(M19:M25)</f>
        <v>686504.76257676259</v>
      </c>
      <c r="O26" s="41">
        <f>SUM(O19:O25)</f>
        <v>250219.50860703032</v>
      </c>
    </row>
    <row r="27" spans="1:18" ht="8.25" customHeight="1" x14ac:dyDescent="0.25"/>
    <row r="28" spans="1:18" x14ac:dyDescent="0.25">
      <c r="A28" s="5" t="s">
        <v>7</v>
      </c>
      <c r="B28" s="52"/>
      <c r="C28" s="54" t="s">
        <v>14</v>
      </c>
      <c r="D28" s="56" t="s">
        <v>5</v>
      </c>
      <c r="E28" s="57" t="s">
        <v>6</v>
      </c>
      <c r="F28" s="23"/>
      <c r="G28" s="54" t="s">
        <v>14</v>
      </c>
      <c r="H28" s="56" t="s">
        <v>5</v>
      </c>
      <c r="I28" s="57" t="s">
        <v>6</v>
      </c>
      <c r="J28" s="11"/>
      <c r="K28" s="71" t="s">
        <v>14</v>
      </c>
      <c r="L28" s="56" t="s">
        <v>5</v>
      </c>
      <c r="M28" s="57" t="s">
        <v>6</v>
      </c>
    </row>
    <row r="29" spans="1:18" x14ac:dyDescent="0.25">
      <c r="A29" s="6" t="s">
        <v>31</v>
      </c>
      <c r="B29" s="53"/>
      <c r="C29" s="55"/>
      <c r="D29" s="56"/>
      <c r="E29" s="58"/>
      <c r="F29" s="12"/>
      <c r="G29" s="55"/>
      <c r="H29" s="56"/>
      <c r="I29" s="58"/>
      <c r="J29" s="1"/>
      <c r="K29" s="72"/>
      <c r="L29" s="56"/>
      <c r="M29" s="58"/>
    </row>
    <row r="30" spans="1:18" x14ac:dyDescent="0.25">
      <c r="A30" s="15" t="str">
        <f t="shared" ref="A30:A36" si="11">IF(A19=0,"",A19)</f>
        <v>Residential R1</v>
      </c>
      <c r="B30" s="9" t="s">
        <v>3</v>
      </c>
      <c r="C30" s="14"/>
      <c r="D30" s="14"/>
      <c r="E30" s="3">
        <f>C30*D30</f>
        <v>0</v>
      </c>
      <c r="F30" s="24"/>
      <c r="G30" s="38">
        <f>G19</f>
        <v>118133490.06032336</v>
      </c>
      <c r="H30" s="37">
        <v>6.0108847536946451E-3</v>
      </c>
      <c r="I30" s="32">
        <f>G30*H30</f>
        <v>710086.79430433561</v>
      </c>
      <c r="K30" s="31">
        <f>K19</f>
        <v>4599219.0664640395</v>
      </c>
      <c r="L30" s="37">
        <f>H30</f>
        <v>6.0108847536946451E-3</v>
      </c>
      <c r="M30" s="32">
        <f>K30*L30</f>
        <v>27645.375765510413</v>
      </c>
    </row>
    <row r="31" spans="1:18" x14ac:dyDescent="0.25">
      <c r="A31" s="15" t="str">
        <f t="shared" si="11"/>
        <v>Residential R2</v>
      </c>
      <c r="B31" s="9" t="s">
        <v>4</v>
      </c>
      <c r="C31" s="14"/>
      <c r="D31" s="14"/>
      <c r="E31" s="3">
        <f t="shared" ref="E31:E36" si="12">C31*D31</f>
        <v>0</v>
      </c>
      <c r="F31" s="24"/>
      <c r="G31" s="38">
        <f>G20</f>
        <v>7419.526039499875</v>
      </c>
      <c r="H31" s="37">
        <v>2.2828338456440496</v>
      </c>
      <c r="I31" s="32">
        <f t="shared" ref="I31:I36" si="13">G31*H31</f>
        <v>16937.545161607664</v>
      </c>
      <c r="K31" s="31">
        <f>K20</f>
        <v>241185.38064622405</v>
      </c>
      <c r="L31" s="37">
        <f t="shared" ref="L31:L33" si="14">H31</f>
        <v>2.2828338456440496</v>
      </c>
      <c r="M31" s="32">
        <f t="shared" ref="M31:M36" si="15">K31*L31</f>
        <v>550586.15001374355</v>
      </c>
    </row>
    <row r="32" spans="1:18" x14ac:dyDescent="0.25">
      <c r="A32" s="15" t="str">
        <f t="shared" si="11"/>
        <v>Seasonal</v>
      </c>
      <c r="B32" s="9" t="s">
        <v>3</v>
      </c>
      <c r="C32" s="14"/>
      <c r="D32" s="14"/>
      <c r="E32" s="3">
        <f t="shared" si="12"/>
        <v>0</v>
      </c>
      <c r="F32" s="24"/>
      <c r="G32" s="38">
        <f>G21</f>
        <v>6331898.6713314122</v>
      </c>
      <c r="H32" s="37">
        <v>6.0108846756066724E-3</v>
      </c>
      <c r="I32" s="32">
        <f t="shared" si="13"/>
        <v>38060.312691000232</v>
      </c>
      <c r="K32" s="31">
        <f>K21</f>
        <v>29459.162227092351</v>
      </c>
      <c r="L32" s="37">
        <f t="shared" si="14"/>
        <v>6.0108846756066724E-3</v>
      </c>
      <c r="M32" s="32">
        <f t="shared" si="15"/>
        <v>177.07562678704033</v>
      </c>
    </row>
    <row r="33" spans="1:13" x14ac:dyDescent="0.25">
      <c r="A33" s="15" t="str">
        <f t="shared" si="11"/>
        <v xml:space="preserve">Street Lighting </v>
      </c>
      <c r="B33" s="9" t="s">
        <v>4</v>
      </c>
      <c r="C33" s="14"/>
      <c r="D33" s="14"/>
      <c r="E33" s="3">
        <f t="shared" si="12"/>
        <v>0</v>
      </c>
      <c r="F33" s="24"/>
      <c r="G33" s="38">
        <f>G22</f>
        <v>0.27138658902527985</v>
      </c>
      <c r="H33" s="37">
        <v>1.646784814010493</v>
      </c>
      <c r="I33" s="32">
        <f t="shared" si="13"/>
        <v>0.44691531353293756</v>
      </c>
      <c r="K33" s="31">
        <f>K22</f>
        <v>1614.3305347173862</v>
      </c>
      <c r="L33" s="37">
        <f t="shared" si="14"/>
        <v>1.646784814010493</v>
      </c>
      <c r="M33" s="32">
        <f t="shared" si="15"/>
        <v>2658.4550093660305</v>
      </c>
    </row>
    <row r="34" spans="1:13" x14ac:dyDescent="0.25">
      <c r="A34" s="15" t="str">
        <f t="shared" si="11"/>
        <v/>
      </c>
      <c r="B34" s="9"/>
      <c r="C34" s="14"/>
      <c r="D34" s="14"/>
      <c r="E34" s="3">
        <f t="shared" si="12"/>
        <v>0</v>
      </c>
      <c r="F34" s="24"/>
      <c r="G34" s="14"/>
      <c r="H34" s="14"/>
      <c r="I34" s="32">
        <f t="shared" si="13"/>
        <v>0</v>
      </c>
      <c r="K34" s="31"/>
      <c r="L34" s="14"/>
      <c r="M34" s="32">
        <f t="shared" si="15"/>
        <v>0</v>
      </c>
    </row>
    <row r="35" spans="1:13" x14ac:dyDescent="0.25">
      <c r="A35" s="15" t="str">
        <f t="shared" si="11"/>
        <v/>
      </c>
      <c r="B35" s="9"/>
      <c r="C35" s="14"/>
      <c r="D35" s="14"/>
      <c r="E35" s="3">
        <f t="shared" si="12"/>
        <v>0</v>
      </c>
      <c r="F35" s="24"/>
      <c r="G35" s="14"/>
      <c r="H35" s="14"/>
      <c r="I35" s="32">
        <f t="shared" si="13"/>
        <v>0</v>
      </c>
      <c r="K35" s="31"/>
      <c r="L35" s="14"/>
      <c r="M35" s="32">
        <f t="shared" si="15"/>
        <v>0</v>
      </c>
    </row>
    <row r="36" spans="1:13" x14ac:dyDescent="0.25">
      <c r="A36" s="15" t="str">
        <f t="shared" si="11"/>
        <v/>
      </c>
      <c r="B36" s="9"/>
      <c r="C36" s="14"/>
      <c r="D36" s="14"/>
      <c r="E36" s="3">
        <f t="shared" si="12"/>
        <v>0</v>
      </c>
      <c r="F36" s="24"/>
      <c r="G36" s="14"/>
      <c r="H36" s="14"/>
      <c r="I36" s="32">
        <f t="shared" si="13"/>
        <v>0</v>
      </c>
      <c r="K36" s="31"/>
      <c r="L36" s="14"/>
      <c r="M36" s="32">
        <f t="shared" si="15"/>
        <v>0</v>
      </c>
    </row>
    <row r="37" spans="1:13" x14ac:dyDescent="0.25">
      <c r="A37" s="6" t="s">
        <v>19</v>
      </c>
      <c r="B37" s="9"/>
      <c r="C37" s="15">
        <f>SUM(C30:C36)</f>
        <v>0</v>
      </c>
      <c r="D37" s="15"/>
      <c r="E37" s="15">
        <f>SUM(E30:E36)</f>
        <v>0</v>
      </c>
      <c r="F37" s="25"/>
      <c r="G37" s="36">
        <f>SUM(G30:G36)</f>
        <v>124472808.52908085</v>
      </c>
      <c r="H37" s="15"/>
      <c r="I37" s="36">
        <f>SUM(I30:I36)</f>
        <v>765085.09907225694</v>
      </c>
      <c r="J37" s="15"/>
      <c r="K37" s="3"/>
      <c r="L37" s="15"/>
      <c r="M37" s="36">
        <f>SUM(M30:M36)</f>
        <v>581067.05641540699</v>
      </c>
    </row>
    <row r="38" spans="1:13" ht="7.5" customHeight="1" x14ac:dyDescent="0.25"/>
    <row r="39" spans="1:13" x14ac:dyDescent="0.25">
      <c r="A39" s="5" t="s">
        <v>8</v>
      </c>
      <c r="B39" s="52"/>
      <c r="C39" s="54" t="s">
        <v>15</v>
      </c>
      <c r="D39" s="56" t="s">
        <v>5</v>
      </c>
      <c r="E39" s="57" t="s">
        <v>6</v>
      </c>
      <c r="F39" s="23"/>
      <c r="G39" s="54" t="s">
        <v>15</v>
      </c>
      <c r="H39" s="56" t="s">
        <v>5</v>
      </c>
      <c r="I39" s="57" t="s">
        <v>6</v>
      </c>
      <c r="J39" s="11"/>
      <c r="K39" s="71" t="s">
        <v>14</v>
      </c>
      <c r="L39" s="56" t="s">
        <v>5</v>
      </c>
      <c r="M39" s="56" t="s">
        <v>6</v>
      </c>
    </row>
    <row r="40" spans="1:13" x14ac:dyDescent="0.25">
      <c r="A40" s="6" t="s">
        <v>31</v>
      </c>
      <c r="B40" s="53"/>
      <c r="C40" s="55"/>
      <c r="D40" s="56"/>
      <c r="E40" s="58"/>
      <c r="F40" s="12"/>
      <c r="G40" s="55"/>
      <c r="H40" s="56"/>
      <c r="I40" s="58"/>
      <c r="J40" s="1"/>
      <c r="K40" s="72"/>
      <c r="L40" s="56"/>
      <c r="M40" s="56"/>
    </row>
    <row r="41" spans="1:13" x14ac:dyDescent="0.25">
      <c r="A41" s="3" t="str">
        <f>IF(A30=0,"",A30)</f>
        <v>Residential R1</v>
      </c>
      <c r="B41" s="9" t="s">
        <v>3</v>
      </c>
      <c r="C41" s="14"/>
      <c r="D41" s="14"/>
      <c r="E41" s="3">
        <f>C41*D41</f>
        <v>0</v>
      </c>
      <c r="F41" s="24"/>
      <c r="G41" s="38">
        <f>G8</f>
        <v>118133490.06032336</v>
      </c>
      <c r="H41" s="37">
        <v>3.0000000000000001E-3</v>
      </c>
      <c r="I41" s="32">
        <f>G41*H41</f>
        <v>354400.47018097009</v>
      </c>
      <c r="K41" s="38">
        <f>K8</f>
        <v>4599219.0664640395</v>
      </c>
      <c r="L41" s="37">
        <f>H41</f>
        <v>3.0000000000000001E-3</v>
      </c>
      <c r="M41" s="32">
        <f>K41*L41</f>
        <v>13797.657199392119</v>
      </c>
    </row>
    <row r="42" spans="1:13" x14ac:dyDescent="0.25">
      <c r="A42" s="3" t="str">
        <f t="shared" ref="A42:A47" si="16">IF(A31=0,"",A31)</f>
        <v>Residential R2</v>
      </c>
      <c r="B42" s="9" t="s">
        <v>3</v>
      </c>
      <c r="C42" s="14"/>
      <c r="D42" s="14"/>
      <c r="E42" s="3">
        <f t="shared" ref="E42:E47" si="17">C42*D42</f>
        <v>0</v>
      </c>
      <c r="F42" s="24"/>
      <c r="G42" s="38">
        <f>G9</f>
        <v>3478959.1469983035</v>
      </c>
      <c r="H42" s="37">
        <f>H41</f>
        <v>3.0000000000000001E-3</v>
      </c>
      <c r="I42" s="32">
        <f t="shared" ref="I42:I47" si="18">G42*H42</f>
        <v>10436.877440994911</v>
      </c>
      <c r="K42" s="38">
        <f>K9</f>
        <v>113089984.67751288</v>
      </c>
      <c r="L42" s="37">
        <f t="shared" ref="L42:L44" si="19">H42</f>
        <v>3.0000000000000001E-3</v>
      </c>
      <c r="M42" s="32">
        <f t="shared" ref="M42:M47" si="20">K42*L42</f>
        <v>339269.95403253863</v>
      </c>
    </row>
    <row r="43" spans="1:13" x14ac:dyDescent="0.25">
      <c r="A43" s="3" t="str">
        <f t="shared" si="16"/>
        <v>Seasonal</v>
      </c>
      <c r="B43" s="9" t="s">
        <v>3</v>
      </c>
      <c r="C43" s="14"/>
      <c r="D43" s="14"/>
      <c r="E43" s="3">
        <f t="shared" si="17"/>
        <v>0</v>
      </c>
      <c r="F43" s="24"/>
      <c r="G43" s="38">
        <f>G10</f>
        <v>6331898.6713314122</v>
      </c>
      <c r="H43" s="37">
        <f>H41</f>
        <v>3.0000000000000001E-3</v>
      </c>
      <c r="I43" s="32">
        <f t="shared" si="18"/>
        <v>18995.696013994238</v>
      </c>
      <c r="K43" s="38">
        <f>K10</f>
        <v>29459.162227092351</v>
      </c>
      <c r="L43" s="37">
        <f t="shared" si="19"/>
        <v>3.0000000000000001E-3</v>
      </c>
      <c r="M43" s="32">
        <f t="shared" si="20"/>
        <v>88.377486681277048</v>
      </c>
    </row>
    <row r="44" spans="1:13" x14ac:dyDescent="0.25">
      <c r="A44" s="3" t="str">
        <f t="shared" si="16"/>
        <v xml:space="preserve">Street Lighting </v>
      </c>
      <c r="B44" s="9" t="s">
        <v>3</v>
      </c>
      <c r="C44" s="14"/>
      <c r="D44" s="14"/>
      <c r="E44" s="3">
        <f t="shared" si="17"/>
        <v>0</v>
      </c>
      <c r="F44" s="24"/>
      <c r="G44" s="38">
        <f>G11</f>
        <v>105.7707232596408</v>
      </c>
      <c r="H44" s="37">
        <f>H41</f>
        <v>3.0000000000000001E-3</v>
      </c>
      <c r="I44" s="32">
        <f t="shared" si="18"/>
        <v>0.3173121697789224</v>
      </c>
      <c r="K44" s="38">
        <f>K11</f>
        <v>629172.24042074988</v>
      </c>
      <c r="L44" s="37">
        <f t="shared" si="19"/>
        <v>3.0000000000000001E-3</v>
      </c>
      <c r="M44" s="32">
        <f t="shared" si="20"/>
        <v>1887.5167212622496</v>
      </c>
    </row>
    <row r="45" spans="1:13" x14ac:dyDescent="0.25">
      <c r="A45" s="3" t="str">
        <f t="shared" si="16"/>
        <v/>
      </c>
      <c r="B45" s="9"/>
      <c r="C45" s="14"/>
      <c r="D45" s="14"/>
      <c r="E45" s="3">
        <f t="shared" si="17"/>
        <v>0</v>
      </c>
      <c r="F45" s="24"/>
      <c r="G45" s="14"/>
      <c r="H45" s="14"/>
      <c r="I45" s="32">
        <f t="shared" si="18"/>
        <v>0</v>
      </c>
      <c r="K45" s="31"/>
      <c r="L45" s="14"/>
      <c r="M45" s="32">
        <f t="shared" si="20"/>
        <v>0</v>
      </c>
    </row>
    <row r="46" spans="1:13" x14ac:dyDescent="0.25">
      <c r="A46" s="3" t="str">
        <f t="shared" si="16"/>
        <v/>
      </c>
      <c r="B46" s="9"/>
      <c r="C46" s="14"/>
      <c r="D46" s="14"/>
      <c r="E46" s="3">
        <f t="shared" si="17"/>
        <v>0</v>
      </c>
      <c r="F46" s="24"/>
      <c r="G46" s="14"/>
      <c r="H46" s="14"/>
      <c r="I46" s="32">
        <f t="shared" si="18"/>
        <v>0</v>
      </c>
      <c r="K46" s="31"/>
      <c r="L46" s="14"/>
      <c r="M46" s="32">
        <f t="shared" si="20"/>
        <v>0</v>
      </c>
    </row>
    <row r="47" spans="1:13" x14ac:dyDescent="0.25">
      <c r="A47" s="3" t="str">
        <f t="shared" si="16"/>
        <v/>
      </c>
      <c r="B47" s="9"/>
      <c r="C47" s="14"/>
      <c r="D47" s="14"/>
      <c r="E47" s="3">
        <f t="shared" si="17"/>
        <v>0</v>
      </c>
      <c r="F47" s="24"/>
      <c r="G47" s="14"/>
      <c r="H47" s="14"/>
      <c r="I47" s="32">
        <f t="shared" si="18"/>
        <v>0</v>
      </c>
      <c r="K47" s="31"/>
      <c r="L47" s="14"/>
      <c r="M47" s="32">
        <f t="shared" si="20"/>
        <v>0</v>
      </c>
    </row>
    <row r="48" spans="1:13" x14ac:dyDescent="0.25">
      <c r="A48" s="6" t="s">
        <v>19</v>
      </c>
      <c r="B48" s="9"/>
      <c r="C48" s="15">
        <f>SUM(C41:C47)</f>
        <v>0</v>
      </c>
      <c r="D48" s="15"/>
      <c r="E48" s="15">
        <f>SUM(E41:E47)</f>
        <v>0</v>
      </c>
      <c r="F48" s="25"/>
      <c r="G48" s="36">
        <f>SUM(G41:G47)</f>
        <v>127944453.64937632</v>
      </c>
      <c r="H48" s="15"/>
      <c r="I48" s="36">
        <f>SUM(I41:I47)</f>
        <v>383833.36094812897</v>
      </c>
      <c r="J48" s="15"/>
      <c r="K48" s="3"/>
      <c r="L48" s="15"/>
      <c r="M48" s="36">
        <f>SUM(M41:M47)</f>
        <v>355043.50543987425</v>
      </c>
    </row>
    <row r="49" spans="1:13" ht="6.75" customHeight="1" x14ac:dyDescent="0.25"/>
    <row r="50" spans="1:13" x14ac:dyDescent="0.25">
      <c r="A50" s="5" t="s">
        <v>9</v>
      </c>
      <c r="B50" s="52"/>
      <c r="C50" s="54" t="s">
        <v>15</v>
      </c>
      <c r="D50" s="52" t="s">
        <v>5</v>
      </c>
      <c r="E50" s="56" t="s">
        <v>6</v>
      </c>
      <c r="F50" s="23"/>
      <c r="G50" s="54" t="s">
        <v>15</v>
      </c>
      <c r="H50" s="52" t="s">
        <v>5</v>
      </c>
      <c r="I50" s="56" t="s">
        <v>6</v>
      </c>
      <c r="J50" s="11"/>
      <c r="K50" s="71" t="s">
        <v>14</v>
      </c>
      <c r="L50" s="52" t="s">
        <v>5</v>
      </c>
      <c r="M50" s="56" t="s">
        <v>6</v>
      </c>
    </row>
    <row r="51" spans="1:13" x14ac:dyDescent="0.25">
      <c r="A51" s="6" t="s">
        <v>31</v>
      </c>
      <c r="B51" s="53"/>
      <c r="C51" s="55"/>
      <c r="D51" s="53"/>
      <c r="E51" s="56"/>
      <c r="F51" s="12"/>
      <c r="G51" s="55"/>
      <c r="H51" s="53"/>
      <c r="I51" s="56"/>
      <c r="J51" s="1"/>
      <c r="K51" s="72"/>
      <c r="L51" s="53"/>
      <c r="M51" s="56"/>
    </row>
    <row r="52" spans="1:13" x14ac:dyDescent="0.25">
      <c r="A52" s="3" t="str">
        <f>IF(A41=0,"",A41)</f>
        <v>Residential R1</v>
      </c>
      <c r="B52" s="9" t="s">
        <v>3</v>
      </c>
      <c r="C52" s="14"/>
      <c r="D52" s="14"/>
      <c r="E52" s="3">
        <f>C52*D52</f>
        <v>0</v>
      </c>
      <c r="F52" s="24"/>
      <c r="G52" s="38">
        <f>G41</f>
        <v>118133490.06032336</v>
      </c>
      <c r="H52" s="14">
        <v>5.0000000000000001E-4</v>
      </c>
      <c r="I52" s="32">
        <f>G52*H52</f>
        <v>59066.745030161677</v>
      </c>
      <c r="K52" s="38">
        <f>K41</f>
        <v>4599219.0664640395</v>
      </c>
      <c r="L52" s="14">
        <f>H52</f>
        <v>5.0000000000000001E-4</v>
      </c>
      <c r="M52" s="32">
        <f>K52*L52</f>
        <v>2299.6095332320197</v>
      </c>
    </row>
    <row r="53" spans="1:13" x14ac:dyDescent="0.25">
      <c r="A53" s="3" t="str">
        <f t="shared" ref="A53:A58" si="21">IF(A42=0,"",A42)</f>
        <v>Residential R2</v>
      </c>
      <c r="B53" s="9" t="s">
        <v>3</v>
      </c>
      <c r="C53" s="14"/>
      <c r="D53" s="14"/>
      <c r="E53" s="3">
        <f t="shared" ref="E53:E58" si="22">C53*D53</f>
        <v>0</v>
      </c>
      <c r="F53" s="24"/>
      <c r="G53" s="38">
        <f t="shared" ref="G53:G55" si="23">G42</f>
        <v>3478959.1469983035</v>
      </c>
      <c r="H53" s="14">
        <f>H52</f>
        <v>5.0000000000000001E-4</v>
      </c>
      <c r="I53" s="32">
        <f t="shared" ref="I53:I58" si="24">G53*H53</f>
        <v>1739.4795734991517</v>
      </c>
      <c r="K53" s="38">
        <f t="shared" ref="K53:K55" si="25">K42</f>
        <v>113089984.67751288</v>
      </c>
      <c r="L53" s="14">
        <f t="shared" ref="L53:L55" si="26">H53</f>
        <v>5.0000000000000001E-4</v>
      </c>
      <c r="M53" s="32">
        <f t="shared" ref="M53:M58" si="27">K53*L53</f>
        <v>56544.992338756441</v>
      </c>
    </row>
    <row r="54" spans="1:13" x14ac:dyDescent="0.25">
      <c r="A54" s="3" t="str">
        <f t="shared" si="21"/>
        <v>Seasonal</v>
      </c>
      <c r="B54" s="9" t="s">
        <v>3</v>
      </c>
      <c r="C54" s="14"/>
      <c r="D54" s="14"/>
      <c r="E54" s="3">
        <f t="shared" si="22"/>
        <v>0</v>
      </c>
      <c r="F54" s="24"/>
      <c r="G54" s="38">
        <f t="shared" si="23"/>
        <v>6331898.6713314122</v>
      </c>
      <c r="H54" s="14">
        <f>H52</f>
        <v>5.0000000000000001E-4</v>
      </c>
      <c r="I54" s="32">
        <f t="shared" si="24"/>
        <v>3165.9493356657063</v>
      </c>
      <c r="K54" s="38">
        <f t="shared" si="25"/>
        <v>29459.162227092351</v>
      </c>
      <c r="L54" s="14">
        <f t="shared" si="26"/>
        <v>5.0000000000000001E-4</v>
      </c>
      <c r="M54" s="32">
        <f t="shared" si="27"/>
        <v>14.729581113546176</v>
      </c>
    </row>
    <row r="55" spans="1:13" x14ac:dyDescent="0.25">
      <c r="A55" s="3" t="str">
        <f t="shared" si="21"/>
        <v xml:space="preserve">Street Lighting </v>
      </c>
      <c r="B55" s="9" t="s">
        <v>3</v>
      </c>
      <c r="C55" s="14"/>
      <c r="D55" s="14"/>
      <c r="E55" s="3">
        <f t="shared" si="22"/>
        <v>0</v>
      </c>
      <c r="F55" s="24"/>
      <c r="G55" s="38">
        <f t="shared" si="23"/>
        <v>105.7707232596408</v>
      </c>
      <c r="H55" s="14">
        <f>H52</f>
        <v>5.0000000000000001E-4</v>
      </c>
      <c r="I55" s="32">
        <f t="shared" si="24"/>
        <v>5.2885361629820403E-2</v>
      </c>
      <c r="K55" s="38">
        <f t="shared" si="25"/>
        <v>629172.24042074988</v>
      </c>
      <c r="L55" s="14">
        <f t="shared" si="26"/>
        <v>5.0000000000000001E-4</v>
      </c>
      <c r="M55" s="32">
        <f t="shared" si="27"/>
        <v>314.58612021037493</v>
      </c>
    </row>
    <row r="56" spans="1:13" x14ac:dyDescent="0.25">
      <c r="A56" s="3" t="str">
        <f t="shared" si="21"/>
        <v/>
      </c>
      <c r="B56" s="9"/>
      <c r="C56" s="14"/>
      <c r="D56" s="14"/>
      <c r="E56" s="3">
        <f t="shared" si="22"/>
        <v>0</v>
      </c>
      <c r="F56" s="24"/>
      <c r="G56" s="14"/>
      <c r="H56" s="14"/>
      <c r="I56" s="32">
        <f t="shared" si="24"/>
        <v>0</v>
      </c>
      <c r="K56" s="31"/>
      <c r="L56" s="14"/>
      <c r="M56" s="32">
        <f t="shared" si="27"/>
        <v>0</v>
      </c>
    </row>
    <row r="57" spans="1:13" x14ac:dyDescent="0.25">
      <c r="A57" s="3" t="str">
        <f t="shared" si="21"/>
        <v/>
      </c>
      <c r="B57" s="9"/>
      <c r="C57" s="14"/>
      <c r="D57" s="14"/>
      <c r="E57" s="3">
        <f t="shared" si="22"/>
        <v>0</v>
      </c>
      <c r="F57" s="24"/>
      <c r="G57" s="14"/>
      <c r="H57" s="14"/>
      <c r="I57" s="32">
        <f t="shared" si="24"/>
        <v>0</v>
      </c>
      <c r="K57" s="31"/>
      <c r="L57" s="14"/>
      <c r="M57" s="32">
        <f t="shared" si="27"/>
        <v>0</v>
      </c>
    </row>
    <row r="58" spans="1:13" x14ac:dyDescent="0.25">
      <c r="A58" s="3" t="str">
        <f t="shared" si="21"/>
        <v/>
      </c>
      <c r="B58" s="9"/>
      <c r="C58" s="14"/>
      <c r="D58" s="14"/>
      <c r="E58" s="3">
        <f t="shared" si="22"/>
        <v>0</v>
      </c>
      <c r="F58" s="24"/>
      <c r="G58" s="14"/>
      <c r="H58" s="14"/>
      <c r="I58" s="32">
        <f t="shared" si="24"/>
        <v>0</v>
      </c>
      <c r="K58" s="31"/>
      <c r="L58" s="14"/>
      <c r="M58" s="32">
        <f t="shared" si="27"/>
        <v>0</v>
      </c>
    </row>
    <row r="59" spans="1:13" x14ac:dyDescent="0.25">
      <c r="A59" s="6" t="s">
        <v>19</v>
      </c>
      <c r="B59" s="9"/>
      <c r="C59" s="15">
        <f>SUM(C52:C58)</f>
        <v>0</v>
      </c>
      <c r="D59" s="15"/>
      <c r="E59" s="15">
        <f>SUM(E52:E58)</f>
        <v>0</v>
      </c>
      <c r="F59" s="25"/>
      <c r="G59" s="36">
        <f>SUM(G52:G58)</f>
        <v>127944453.64937632</v>
      </c>
      <c r="H59" s="15"/>
      <c r="I59" s="36">
        <f>SUM(I52:I58)</f>
        <v>63972.226824688158</v>
      </c>
      <c r="J59" s="15"/>
      <c r="K59" s="36">
        <f>SUM(K52:K58)</f>
        <v>118347835.14662476</v>
      </c>
      <c r="L59" s="15"/>
      <c r="M59" s="36">
        <f>SUM(M52:M58)</f>
        <v>59173.917573312385</v>
      </c>
    </row>
    <row r="60" spans="1:13" ht="8.25" customHeight="1" x14ac:dyDescent="0.25"/>
    <row r="61" spans="1:13" x14ac:dyDescent="0.25">
      <c r="A61" s="48" t="s">
        <v>10</v>
      </c>
      <c r="B61" s="52"/>
      <c r="C61" s="54" t="s">
        <v>14</v>
      </c>
      <c r="D61" s="56" t="s">
        <v>5</v>
      </c>
      <c r="E61" s="57" t="s">
        <v>6</v>
      </c>
      <c r="F61" s="23"/>
      <c r="G61" s="54" t="s">
        <v>14</v>
      </c>
      <c r="H61" s="52" t="s">
        <v>5</v>
      </c>
      <c r="I61" s="56" t="s">
        <v>6</v>
      </c>
      <c r="J61" s="11"/>
      <c r="K61" s="71" t="s">
        <v>14</v>
      </c>
      <c r="L61" s="52" t="s">
        <v>5</v>
      </c>
      <c r="M61" s="56" t="s">
        <v>6</v>
      </c>
    </row>
    <row r="62" spans="1:13" x14ac:dyDescent="0.25">
      <c r="A62" s="6" t="s">
        <v>31</v>
      </c>
      <c r="B62" s="53"/>
      <c r="C62" s="55"/>
      <c r="D62" s="56"/>
      <c r="E62" s="58"/>
      <c r="F62" s="12"/>
      <c r="G62" s="55"/>
      <c r="H62" s="53"/>
      <c r="I62" s="56"/>
      <c r="J62" s="1"/>
      <c r="K62" s="72"/>
      <c r="L62" s="53"/>
      <c r="M62" s="56"/>
    </row>
    <row r="63" spans="1:13" x14ac:dyDescent="0.25">
      <c r="A63" s="3" t="str">
        <f>IF(A52=0,"",A52)</f>
        <v>Residential R1</v>
      </c>
      <c r="B63" s="9" t="s">
        <v>3</v>
      </c>
      <c r="C63" s="14"/>
      <c r="D63" s="14"/>
      <c r="E63" s="3">
        <f>C63*D63</f>
        <v>0</v>
      </c>
      <c r="F63" s="24"/>
      <c r="G63" s="14"/>
      <c r="H63" s="14"/>
      <c r="I63" s="3">
        <f>G63*H63</f>
        <v>0</v>
      </c>
      <c r="K63" s="31"/>
      <c r="L63" s="14"/>
      <c r="M63" s="3">
        <f>K63*L63</f>
        <v>0</v>
      </c>
    </row>
    <row r="64" spans="1:13" x14ac:dyDescent="0.25">
      <c r="A64" s="3" t="str">
        <f t="shared" ref="A64:A69" si="28">IF(A53=0,"",A53)</f>
        <v>Residential R2</v>
      </c>
      <c r="B64" s="9" t="s">
        <v>3</v>
      </c>
      <c r="C64" s="14"/>
      <c r="D64" s="14"/>
      <c r="E64" s="3">
        <f t="shared" ref="E64:E69" si="29">C64*D64</f>
        <v>0</v>
      </c>
      <c r="F64" s="24"/>
      <c r="G64" s="14"/>
      <c r="H64" s="14"/>
      <c r="I64" s="3">
        <f t="shared" ref="I64:I69" si="30">G64*H64</f>
        <v>0</v>
      </c>
      <c r="K64" s="31"/>
      <c r="L64" s="14"/>
      <c r="M64" s="3">
        <f t="shared" ref="M64:M69" si="31">K64*L64</f>
        <v>0</v>
      </c>
    </row>
    <row r="65" spans="1:13" x14ac:dyDescent="0.25">
      <c r="A65" s="3" t="str">
        <f t="shared" si="28"/>
        <v>Seasonal</v>
      </c>
      <c r="B65" s="9" t="s">
        <v>4</v>
      </c>
      <c r="C65" s="14"/>
      <c r="D65" s="14"/>
      <c r="E65" s="3">
        <f t="shared" si="29"/>
        <v>0</v>
      </c>
      <c r="F65" s="24"/>
      <c r="G65" s="14"/>
      <c r="H65" s="14"/>
      <c r="I65" s="3">
        <f t="shared" si="30"/>
        <v>0</v>
      </c>
      <c r="K65" s="31"/>
      <c r="L65" s="14"/>
      <c r="M65" s="3">
        <f t="shared" si="31"/>
        <v>0</v>
      </c>
    </row>
    <row r="66" spans="1:13" x14ac:dyDescent="0.25">
      <c r="A66" s="3" t="str">
        <f t="shared" si="28"/>
        <v xml:space="preserve">Street Lighting </v>
      </c>
      <c r="B66" s="9" t="s">
        <v>4</v>
      </c>
      <c r="C66" s="14"/>
      <c r="D66" s="14"/>
      <c r="E66" s="3">
        <f t="shared" si="29"/>
        <v>0</v>
      </c>
      <c r="F66" s="24"/>
      <c r="G66" s="14"/>
      <c r="H66" s="14"/>
      <c r="I66" s="3">
        <f t="shared" si="30"/>
        <v>0</v>
      </c>
      <c r="K66" s="31"/>
      <c r="L66" s="14"/>
      <c r="M66" s="3">
        <f t="shared" si="31"/>
        <v>0</v>
      </c>
    </row>
    <row r="67" spans="1:13" x14ac:dyDescent="0.25">
      <c r="A67" s="3" t="str">
        <f t="shared" si="28"/>
        <v/>
      </c>
      <c r="B67" s="9"/>
      <c r="C67" s="14"/>
      <c r="D67" s="14"/>
      <c r="E67" s="3">
        <f t="shared" si="29"/>
        <v>0</v>
      </c>
      <c r="F67" s="24"/>
      <c r="G67" s="14"/>
      <c r="H67" s="14"/>
      <c r="I67" s="3">
        <f t="shared" si="30"/>
        <v>0</v>
      </c>
      <c r="K67" s="31"/>
      <c r="L67" s="14"/>
      <c r="M67" s="3">
        <f t="shared" si="31"/>
        <v>0</v>
      </c>
    </row>
    <row r="68" spans="1:13" x14ac:dyDescent="0.25">
      <c r="A68" s="3" t="str">
        <f t="shared" si="28"/>
        <v/>
      </c>
      <c r="B68" s="9"/>
      <c r="C68" s="14"/>
      <c r="D68" s="14"/>
      <c r="E68" s="3">
        <f t="shared" si="29"/>
        <v>0</v>
      </c>
      <c r="F68" s="24"/>
      <c r="G68" s="14"/>
      <c r="H68" s="14"/>
      <c r="I68" s="3">
        <f t="shared" si="30"/>
        <v>0</v>
      </c>
      <c r="K68" s="31"/>
      <c r="L68" s="14"/>
      <c r="M68" s="3">
        <f t="shared" si="31"/>
        <v>0</v>
      </c>
    </row>
    <row r="69" spans="1:13" x14ac:dyDescent="0.25">
      <c r="A69" s="3" t="str">
        <f t="shared" si="28"/>
        <v/>
      </c>
      <c r="B69" s="9"/>
      <c r="C69" s="14"/>
      <c r="D69" s="14"/>
      <c r="E69" s="3">
        <f t="shared" si="29"/>
        <v>0</v>
      </c>
      <c r="F69" s="24"/>
      <c r="G69" s="14"/>
      <c r="H69" s="14"/>
      <c r="I69" s="3">
        <f t="shared" si="30"/>
        <v>0</v>
      </c>
      <c r="K69" s="31"/>
      <c r="L69" s="14"/>
      <c r="M69" s="3">
        <f t="shared" si="31"/>
        <v>0</v>
      </c>
    </row>
    <row r="70" spans="1:13" x14ac:dyDescent="0.25">
      <c r="A70" s="6" t="s">
        <v>19</v>
      </c>
      <c r="B70" s="9"/>
      <c r="C70" s="15">
        <f>SUM(C63:C69)</f>
        <v>0</v>
      </c>
      <c r="D70" s="15"/>
      <c r="E70" s="15">
        <f>SUM(E63:E69)</f>
        <v>0</v>
      </c>
      <c r="F70" s="25"/>
      <c r="G70" s="15">
        <f>SUM(G63:G69)</f>
        <v>0</v>
      </c>
      <c r="H70" s="15"/>
      <c r="I70" s="15">
        <f>SUM(I63:I69)</f>
        <v>0</v>
      </c>
      <c r="J70" s="15"/>
      <c r="K70" s="3"/>
      <c r="L70" s="15"/>
      <c r="M70" s="15">
        <f>SUM(M63:M69)</f>
        <v>0</v>
      </c>
    </row>
    <row r="71" spans="1:13" ht="9" customHeight="1" x14ac:dyDescent="0.25"/>
    <row r="72" spans="1:13" x14ac:dyDescent="0.25">
      <c r="A72" s="5" t="s">
        <v>11</v>
      </c>
      <c r="B72" s="52"/>
      <c r="C72" s="54" t="s">
        <v>12</v>
      </c>
      <c r="D72" s="52" t="s">
        <v>5</v>
      </c>
      <c r="E72" s="56" t="s">
        <v>6</v>
      </c>
      <c r="F72" s="23"/>
      <c r="G72" s="54" t="s">
        <v>12</v>
      </c>
      <c r="H72" s="52" t="s">
        <v>5</v>
      </c>
      <c r="I72" s="56" t="s">
        <v>6</v>
      </c>
      <c r="J72" s="11"/>
      <c r="K72" s="54" t="s">
        <v>12</v>
      </c>
      <c r="L72" s="52" t="s">
        <v>5</v>
      </c>
      <c r="M72" s="56" t="s">
        <v>6</v>
      </c>
    </row>
    <row r="73" spans="1:13" x14ac:dyDescent="0.25">
      <c r="A73" s="6" t="s">
        <v>31</v>
      </c>
      <c r="B73" s="53"/>
      <c r="C73" s="55"/>
      <c r="D73" s="53"/>
      <c r="E73" s="56"/>
      <c r="F73" s="12"/>
      <c r="G73" s="55"/>
      <c r="H73" s="53"/>
      <c r="I73" s="56"/>
      <c r="J73" s="1"/>
      <c r="K73" s="55"/>
      <c r="L73" s="53"/>
      <c r="M73" s="56"/>
    </row>
    <row r="74" spans="1:13" x14ac:dyDescent="0.25">
      <c r="A74" s="3" t="str">
        <f>IF(A63=0,"",A63)</f>
        <v>Residential R1</v>
      </c>
      <c r="B74" s="9"/>
      <c r="C74" s="14"/>
      <c r="D74" s="14"/>
      <c r="E74" s="3">
        <f>C74*D74</f>
        <v>0</v>
      </c>
      <c r="F74" s="24"/>
      <c r="G74" s="45">
        <v>9112.8451064303372</v>
      </c>
      <c r="H74" s="14">
        <v>0.56999999999999995</v>
      </c>
      <c r="I74" s="36">
        <f>G74*H74*12</f>
        <v>62331.860527983503</v>
      </c>
      <c r="K74" s="14"/>
      <c r="L74" s="14"/>
      <c r="M74" s="3">
        <f>K74*L74</f>
        <v>0</v>
      </c>
    </row>
    <row r="75" spans="1:13" x14ac:dyDescent="0.25">
      <c r="A75" s="3" t="str">
        <f t="shared" ref="A75:A76" si="32">IF(A64=0,"",A64)</f>
        <v>Residential R2</v>
      </c>
      <c r="B75" s="9"/>
      <c r="C75" s="19"/>
      <c r="D75" s="19"/>
      <c r="E75" s="3">
        <f t="shared" ref="E75:E76" si="33">C75*D75</f>
        <v>0</v>
      </c>
      <c r="F75" s="16"/>
      <c r="G75" s="46"/>
      <c r="H75" s="19"/>
      <c r="I75" s="36">
        <f>G75*H75*12</f>
        <v>0</v>
      </c>
      <c r="K75" s="19"/>
      <c r="L75" s="19"/>
      <c r="M75" s="3">
        <f t="shared" ref="M75:M76" si="34">K75*L75</f>
        <v>0</v>
      </c>
    </row>
    <row r="76" spans="1:13" x14ac:dyDescent="0.25">
      <c r="A76" s="3" t="str">
        <f t="shared" si="32"/>
        <v>Seasonal</v>
      </c>
      <c r="B76" s="9"/>
      <c r="C76" s="19"/>
      <c r="D76" s="19"/>
      <c r="E76" s="3">
        <f t="shared" si="33"/>
        <v>0</v>
      </c>
      <c r="F76" s="16"/>
      <c r="G76" s="46">
        <v>2960.1858518389645</v>
      </c>
      <c r="H76" s="19">
        <v>0.56999999999999995</v>
      </c>
      <c r="I76" s="36">
        <f>G76*H76*12</f>
        <v>20247.671226578517</v>
      </c>
      <c r="K76" s="19"/>
      <c r="L76" s="19"/>
      <c r="M76" s="3">
        <f t="shared" si="34"/>
        <v>0</v>
      </c>
    </row>
    <row r="77" spans="1:13" x14ac:dyDescent="0.25">
      <c r="A77" s="21" t="s">
        <v>19</v>
      </c>
      <c r="B77" s="9"/>
      <c r="C77" s="3"/>
      <c r="D77" s="3"/>
      <c r="E77" s="3">
        <f>SUM(E74:E76)</f>
        <v>0</v>
      </c>
      <c r="F77" s="24"/>
      <c r="G77" s="3"/>
      <c r="H77" s="3"/>
      <c r="I77" s="36">
        <f>SUM(I74:I76)</f>
        <v>82579.53175456202</v>
      </c>
      <c r="J77" s="3"/>
      <c r="K77" s="3"/>
      <c r="L77" s="3"/>
      <c r="M77" s="3">
        <f>SUM(M74:M75)</f>
        <v>0</v>
      </c>
    </row>
    <row r="78" spans="1:13" ht="5.25" customHeight="1" x14ac:dyDescent="0.25">
      <c r="A78" s="3"/>
      <c r="B78" s="3"/>
      <c r="C78" s="3"/>
      <c r="D78" s="3"/>
      <c r="E78" s="3"/>
      <c r="F78" s="3"/>
      <c r="G78" s="3"/>
      <c r="H78" s="3"/>
      <c r="I78" s="15"/>
      <c r="J78" s="3"/>
      <c r="K78" s="3"/>
      <c r="L78" s="3"/>
      <c r="M78" s="3"/>
    </row>
    <row r="79" spans="1:13" x14ac:dyDescent="0.25">
      <c r="A79" s="6" t="s">
        <v>13</v>
      </c>
      <c r="B79" s="3"/>
      <c r="C79" s="3"/>
      <c r="D79" s="3"/>
      <c r="E79" s="3"/>
      <c r="F79" s="3"/>
      <c r="G79" s="3"/>
      <c r="H79" s="3"/>
      <c r="I79" s="50">
        <f>SUM(I77,I70,I59,I48,I37,I26,I15)</f>
        <v>18580086.877504408</v>
      </c>
      <c r="J79" s="3"/>
      <c r="K79" s="3"/>
      <c r="L79" s="3"/>
      <c r="M79" s="39">
        <f>SUM(M77,M70,M59,M48,M37,M26,M15)</f>
        <v>10744449.822753696</v>
      </c>
    </row>
    <row r="80" spans="1:13" x14ac:dyDescent="0.25">
      <c r="A80" s="3" t="s">
        <v>43</v>
      </c>
      <c r="B80" s="30">
        <v>0.318</v>
      </c>
      <c r="C80" s="3"/>
      <c r="D80" s="3"/>
      <c r="E80" s="3"/>
      <c r="F80" s="3"/>
      <c r="G80" s="3"/>
      <c r="H80" s="3"/>
      <c r="I80" s="36">
        <f>I79-(I79*B80)</f>
        <v>12671619.250458006</v>
      </c>
      <c r="J80" s="3"/>
      <c r="K80" s="3"/>
      <c r="L80" s="3"/>
      <c r="M80" s="3"/>
    </row>
    <row r="81" spans="1:13" x14ac:dyDescent="0.25">
      <c r="A81" s="21" t="s">
        <v>20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9">
        <f>I80+M79</f>
        <v>23416069.0732117</v>
      </c>
    </row>
    <row r="83" spans="1:13" x14ac:dyDescent="0.25">
      <c r="G83" s="73" t="s">
        <v>28</v>
      </c>
      <c r="H83" s="73"/>
      <c r="I83" s="40"/>
      <c r="K83" s="40"/>
    </row>
    <row r="84" spans="1:13" x14ac:dyDescent="0.25">
      <c r="G84" s="3" t="s">
        <v>21</v>
      </c>
      <c r="H84" s="36">
        <f>I15*(1-B80)+M15</f>
        <v>20234317.35004596</v>
      </c>
    </row>
    <row r="85" spans="1:13" x14ac:dyDescent="0.25">
      <c r="G85" s="3" t="s">
        <v>22</v>
      </c>
      <c r="H85" s="36"/>
    </row>
    <row r="86" spans="1:13" x14ac:dyDescent="0.25">
      <c r="G86" s="3" t="s">
        <v>23</v>
      </c>
      <c r="H86" s="36">
        <f>I48*(1-B80)+M48</f>
        <v>616817.85760649818</v>
      </c>
    </row>
    <row r="87" spans="1:13" x14ac:dyDescent="0.25">
      <c r="G87" s="3" t="s">
        <v>24</v>
      </c>
      <c r="H87" s="36">
        <f>I26*(1-B80)+M26</f>
        <v>1302956.5546521947</v>
      </c>
    </row>
    <row r="88" spans="1:13" x14ac:dyDescent="0.25">
      <c r="G88" s="3" t="s">
        <v>25</v>
      </c>
      <c r="H88" s="36">
        <f>I37*(1-B80)+M37</f>
        <v>1102855.0939826863</v>
      </c>
    </row>
    <row r="89" spans="1:13" x14ac:dyDescent="0.25">
      <c r="G89" s="3" t="s">
        <v>44</v>
      </c>
      <c r="H89" s="36">
        <f>I59*(1-B80)+M59</f>
        <v>102802.97626774971</v>
      </c>
    </row>
    <row r="90" spans="1:13" x14ac:dyDescent="0.25">
      <c r="G90" s="3" t="s">
        <v>26</v>
      </c>
      <c r="H90" s="36"/>
    </row>
    <row r="91" spans="1:13" x14ac:dyDescent="0.25">
      <c r="G91" s="3" t="s">
        <v>27</v>
      </c>
      <c r="H91" s="36">
        <f>I77*(1-B80)</f>
        <v>56319.240656611291</v>
      </c>
    </row>
    <row r="92" spans="1:13" x14ac:dyDescent="0.25">
      <c r="G92" s="6" t="s">
        <v>13</v>
      </c>
      <c r="H92" s="74">
        <f>SUM(H84:H91)</f>
        <v>23416069.0732117</v>
      </c>
    </row>
  </sheetData>
  <mergeCells count="69">
    <mergeCell ref="M72:M73"/>
    <mergeCell ref="G83:H83"/>
    <mergeCell ref="L50:L51"/>
    <mergeCell ref="M50:M51"/>
    <mergeCell ref="M61:M62"/>
    <mergeCell ref="K50:K51"/>
    <mergeCell ref="K72:K73"/>
    <mergeCell ref="H61:H62"/>
    <mergeCell ref="I61:I62"/>
    <mergeCell ref="L61:L62"/>
    <mergeCell ref="K61:K62"/>
    <mergeCell ref="L72:L73"/>
    <mergeCell ref="H72:H73"/>
    <mergeCell ref="I72:I73"/>
    <mergeCell ref="M39:M40"/>
    <mergeCell ref="K39:K40"/>
    <mergeCell ref="I28:I29"/>
    <mergeCell ref="L28:L29"/>
    <mergeCell ref="M28:M29"/>
    <mergeCell ref="K28:K29"/>
    <mergeCell ref="B17:B18"/>
    <mergeCell ref="D39:D40"/>
    <mergeCell ref="E39:E40"/>
    <mergeCell ref="L17:L18"/>
    <mergeCell ref="M17:M18"/>
    <mergeCell ref="G17:G18"/>
    <mergeCell ref="K17:K18"/>
    <mergeCell ref="H39:H40"/>
    <mergeCell ref="D17:D18"/>
    <mergeCell ref="E17:E18"/>
    <mergeCell ref="H17:H18"/>
    <mergeCell ref="D28:D29"/>
    <mergeCell ref="E28:E29"/>
    <mergeCell ref="H28:H29"/>
    <mergeCell ref="I39:I40"/>
    <mergeCell ref="L39:L40"/>
    <mergeCell ref="L16:M16"/>
    <mergeCell ref="A1:M1"/>
    <mergeCell ref="H4:I4"/>
    <mergeCell ref="L4:M4"/>
    <mergeCell ref="H5:I5"/>
    <mergeCell ref="L5:M5"/>
    <mergeCell ref="D5:E5"/>
    <mergeCell ref="B61:B62"/>
    <mergeCell ref="G61:G62"/>
    <mergeCell ref="C61:C62"/>
    <mergeCell ref="B72:B73"/>
    <mergeCell ref="G72:G73"/>
    <mergeCell ref="C72:C73"/>
    <mergeCell ref="D72:D73"/>
    <mergeCell ref="E72:E73"/>
    <mergeCell ref="D61:D62"/>
    <mergeCell ref="E61:E62"/>
    <mergeCell ref="O3:R3"/>
    <mergeCell ref="B50:B51"/>
    <mergeCell ref="G50:G51"/>
    <mergeCell ref="C50:C51"/>
    <mergeCell ref="I50:I51"/>
    <mergeCell ref="D50:D51"/>
    <mergeCell ref="E50:E51"/>
    <mergeCell ref="H50:H51"/>
    <mergeCell ref="B28:B29"/>
    <mergeCell ref="C28:C29"/>
    <mergeCell ref="G28:G29"/>
    <mergeCell ref="B39:B40"/>
    <mergeCell ref="C39:C40"/>
    <mergeCell ref="G39:G40"/>
    <mergeCell ref="C17:C18"/>
    <mergeCell ref="I17:I18"/>
  </mergeCells>
  <pageMargins left="0.7" right="0.7" top="0.75" bottom="0.75" header="0.3" footer="0.3"/>
  <pageSetup orientation="portrait" r:id="rId1"/>
  <ignoredErrors>
    <ignoredError sqref="M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of Power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Armstrong</dc:creator>
  <cp:lastModifiedBy>Beharriell, Greg</cp:lastModifiedBy>
  <dcterms:created xsi:type="dcterms:W3CDTF">2019-10-23T18:30:11Z</dcterms:created>
  <dcterms:modified xsi:type="dcterms:W3CDTF">2019-11-05T13:22:37Z</dcterms:modified>
</cp:coreProperties>
</file>