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V:\ACTIVE APPLICATIONS\API_2020_COS\Shared Files\"/>
    </mc:Choice>
  </mc:AlternateContent>
  <xr:revisionPtr revIDLastSave="0" documentId="13_ncr:1_{A064F95A-7E5C-45CE-8624-47470F214F5F}" xr6:coauthVersionLast="36" xr6:coauthVersionMax="36" xr10:uidLastSave="{00000000-0000-0000-0000-000000000000}"/>
  <bookViews>
    <workbookView xWindow="-120" yWindow="-120" windowWidth="57840" windowHeight="15840" tabRatio="761" xr2:uid="{00000000-000D-0000-FFFF-FFFF00000000}"/>
  </bookViews>
  <sheets>
    <sheet name="Reconciliation Sheet" sheetId="15" r:id="rId1"/>
    <sheet name="2.6 Fixed Asset Cont Stmt" sheetId="11" r:id="rId2"/>
    <sheet name="2.9 Depreciation Expenses" sheetId="14" r:id="rId3"/>
    <sheet name="Acct Instr" sheetId="2"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xlnm.Print_Area" localSheetId="0">#REF!</definedName>
    <definedName name="____xlnm.Print_Area">#REF!</definedName>
    <definedName name="____xlnm.Print_Area_1" localSheetId="0">#REF!</definedName>
    <definedName name="____xlnm.Print_Area_1">#REF!</definedName>
    <definedName name="___INDEX_SHEET___ASAP_Utilities" localSheetId="0">#REF!</definedName>
    <definedName name="___INDEX_SHEET___ASAP_Utilities">#REF!</definedName>
    <definedName name="___xlnm.Print_Area" localSheetId="0">#REF!</definedName>
    <definedName name="___xlnm.Print_Area">#REF!</definedName>
    <definedName name="___xlnm.Print_Area_1" localSheetId="0">#REF!</definedName>
    <definedName name="___xlnm.Print_Area_1">#REF!</definedName>
    <definedName name="___xlnm.Print_Area_10" localSheetId="0">#REF!</definedName>
    <definedName name="___xlnm.Print_Area_10">#REF!</definedName>
    <definedName name="___xlnm.Print_Area_11" localSheetId="0">#REF!</definedName>
    <definedName name="___xlnm.Print_Area_11">#REF!</definedName>
    <definedName name="___xlnm.Print_Area_12" localSheetId="0">#REF!</definedName>
    <definedName name="___xlnm.Print_Area_12">#REF!</definedName>
    <definedName name="___xlnm.Print_Area_13" localSheetId="0">#REF!</definedName>
    <definedName name="___xlnm.Print_Area_13">#REF!</definedName>
    <definedName name="___xlnm.Print_Area_14" localSheetId="0">#REF!</definedName>
    <definedName name="___xlnm.Print_Area_14">#REF!</definedName>
    <definedName name="___xlnm.Print_Area_15" localSheetId="0">#REF!</definedName>
    <definedName name="___xlnm.Print_Area_15">#REF!</definedName>
    <definedName name="___xlnm.Print_Area_16" localSheetId="0">#REF!</definedName>
    <definedName name="___xlnm.Print_Area_16">#REF!</definedName>
    <definedName name="___xlnm.Print_Area_17" localSheetId="0">#REF!</definedName>
    <definedName name="___xlnm.Print_Area_17">#REF!</definedName>
    <definedName name="___xlnm.Print_Area_18" localSheetId="0">#REF!</definedName>
    <definedName name="___xlnm.Print_Area_18">#REF!</definedName>
    <definedName name="___xlnm.Print_Area_19" localSheetId="0">#REF!</definedName>
    <definedName name="___xlnm.Print_Area_19">#REF!</definedName>
    <definedName name="___xlnm.Print_Area_2" localSheetId="0">#REF!</definedName>
    <definedName name="___xlnm.Print_Area_2">#REF!</definedName>
    <definedName name="___xlnm.Print_Area_20" localSheetId="0">#REF!</definedName>
    <definedName name="___xlnm.Print_Area_20">#REF!</definedName>
    <definedName name="___xlnm.Print_Area_21" localSheetId="0">#REF!</definedName>
    <definedName name="___xlnm.Print_Area_21">#REF!</definedName>
    <definedName name="___xlnm.Print_Area_22" localSheetId="0">#REF!</definedName>
    <definedName name="___xlnm.Print_Area_22">#REF!</definedName>
    <definedName name="___xlnm.Print_Area_23" localSheetId="0">#REF!</definedName>
    <definedName name="___xlnm.Print_Area_23">#REF!</definedName>
    <definedName name="___xlnm.Print_Area_24" localSheetId="0">#REF!</definedName>
    <definedName name="___xlnm.Print_Area_24">#REF!</definedName>
    <definedName name="___xlnm.Print_Area_25" localSheetId="0">#REF!</definedName>
    <definedName name="___xlnm.Print_Area_25">#REF!</definedName>
    <definedName name="___xlnm.Print_Area_26" localSheetId="0">#REF!</definedName>
    <definedName name="___xlnm.Print_Area_26">#REF!</definedName>
    <definedName name="___xlnm.Print_Area_27" localSheetId="0">#REF!</definedName>
    <definedName name="___xlnm.Print_Area_27">#REF!</definedName>
    <definedName name="___xlnm.Print_Area_28" localSheetId="0">#REF!</definedName>
    <definedName name="___xlnm.Print_Area_28">#REF!</definedName>
    <definedName name="___xlnm.Print_Area_29" localSheetId="0">#REF!</definedName>
    <definedName name="___xlnm.Print_Area_29">#REF!</definedName>
    <definedName name="___xlnm.Print_Area_3" localSheetId="0">#REF!</definedName>
    <definedName name="___xlnm.Print_Area_3">#REF!</definedName>
    <definedName name="___xlnm.Print_Area_30" localSheetId="0">#REF!</definedName>
    <definedName name="___xlnm.Print_Area_30">#REF!</definedName>
    <definedName name="___xlnm.Print_Area_31" localSheetId="0">#REF!</definedName>
    <definedName name="___xlnm.Print_Area_31">#REF!</definedName>
    <definedName name="___xlnm.Print_Area_32" localSheetId="0">#REF!</definedName>
    <definedName name="___xlnm.Print_Area_32">#REF!</definedName>
    <definedName name="___xlnm.Print_Area_33" localSheetId="0">#REF!</definedName>
    <definedName name="___xlnm.Print_Area_33">#REF!</definedName>
    <definedName name="___xlnm.Print_Area_34" localSheetId="0">#REF!</definedName>
    <definedName name="___xlnm.Print_Area_34">#REF!</definedName>
    <definedName name="___xlnm.Print_Area_35" localSheetId="0">#REF!</definedName>
    <definedName name="___xlnm.Print_Area_35">#REF!</definedName>
    <definedName name="___xlnm.Print_Area_36" localSheetId="0">#REF!</definedName>
    <definedName name="___xlnm.Print_Area_36">#REF!</definedName>
    <definedName name="___xlnm.Print_Area_37" localSheetId="0">#REF!</definedName>
    <definedName name="___xlnm.Print_Area_37">#REF!</definedName>
    <definedName name="___xlnm.Print_Area_38" localSheetId="0">#REF!</definedName>
    <definedName name="___xlnm.Print_Area_38">#REF!</definedName>
    <definedName name="___xlnm.Print_Area_39" localSheetId="0">#REF!</definedName>
    <definedName name="___xlnm.Print_Area_39">#REF!</definedName>
    <definedName name="___xlnm.Print_Area_4" localSheetId="0">#REF!</definedName>
    <definedName name="___xlnm.Print_Area_4">#REF!</definedName>
    <definedName name="___xlnm.Print_Area_40" localSheetId="0">#REF!</definedName>
    <definedName name="___xlnm.Print_Area_40">#REF!</definedName>
    <definedName name="___xlnm.Print_Area_41" localSheetId="0">#REF!</definedName>
    <definedName name="___xlnm.Print_Area_41">#REF!</definedName>
    <definedName name="___xlnm.Print_Area_42" localSheetId="0">#REF!</definedName>
    <definedName name="___xlnm.Print_Area_42">#REF!</definedName>
    <definedName name="___xlnm.Print_Area_43" localSheetId="0">#REF!</definedName>
    <definedName name="___xlnm.Print_Area_43">#REF!</definedName>
    <definedName name="___xlnm.Print_Area_44" localSheetId="0">#REF!</definedName>
    <definedName name="___xlnm.Print_Area_44">#REF!</definedName>
    <definedName name="___xlnm.Print_Area_45" localSheetId="0">#REF!</definedName>
    <definedName name="___xlnm.Print_Area_45">#REF!</definedName>
    <definedName name="___xlnm.Print_Area_46" localSheetId="0">#REF!</definedName>
    <definedName name="___xlnm.Print_Area_46">#REF!</definedName>
    <definedName name="___xlnm.Print_Area_47" localSheetId="0">#REF!</definedName>
    <definedName name="___xlnm.Print_Area_47">#REF!</definedName>
    <definedName name="___xlnm.Print_Area_48" localSheetId="0">#REF!</definedName>
    <definedName name="___xlnm.Print_Area_48">#REF!</definedName>
    <definedName name="___xlnm.Print_Area_49" localSheetId="0">#REF!</definedName>
    <definedName name="___xlnm.Print_Area_49">#REF!</definedName>
    <definedName name="___xlnm.Print_Area_5" localSheetId="0">#REF!</definedName>
    <definedName name="___xlnm.Print_Area_5">#REF!</definedName>
    <definedName name="___xlnm.Print_Area_6" localSheetId="0">#REF!</definedName>
    <definedName name="___xlnm.Print_Area_6">#REF!</definedName>
    <definedName name="___xlnm.Print_Area_7" localSheetId="0">#REF!</definedName>
    <definedName name="___xlnm.Print_Area_7">#REF!</definedName>
    <definedName name="___xlnm.Print_Area_8" localSheetId="0">#REF!</definedName>
    <definedName name="___xlnm.Print_Area_8">#REF!</definedName>
    <definedName name="___xlnm.Print_Area_9" localSheetId="0">#REF!</definedName>
    <definedName name="___xlnm.Print_Area_9">#REF!</definedName>
    <definedName name="__xlnm._FilterDatabase" localSheetId="0">#REF!</definedName>
    <definedName name="__xlnm._FilterDatabase">#REF!</definedName>
    <definedName name="__xlnm._FilterDatabase_1" localSheetId="0">#REF!</definedName>
    <definedName name="__xlnm._FilterDatabase_1">#REF!</definedName>
    <definedName name="__xlnm.Extract">"#N/A"</definedName>
    <definedName name="__xlnm.Print_Area" localSheetId="0">#REF!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0">#REF!</definedName>
    <definedName name="__xlnm.Print_Area_10">#REF!</definedName>
    <definedName name="__xlnm.Print_Area_11" localSheetId="0">#REF!</definedName>
    <definedName name="__xlnm.Print_Area_11">#REF!</definedName>
    <definedName name="__xlnm.Print_Area_12" localSheetId="0">#REF!</definedName>
    <definedName name="__xlnm.Print_Area_12">#REF!</definedName>
    <definedName name="__xlnm.Print_Area_13" localSheetId="0">#REF!</definedName>
    <definedName name="__xlnm.Print_Area_13">#REF!</definedName>
    <definedName name="__xlnm.Print_Area_14" localSheetId="0">#REF!</definedName>
    <definedName name="__xlnm.Print_Area_14">#REF!</definedName>
    <definedName name="__xlnm.Print_Area_15" localSheetId="0">#REF!</definedName>
    <definedName name="__xlnm.Print_Area_15">#REF!</definedName>
    <definedName name="__xlnm.Print_Area_16" localSheetId="0">#REF!</definedName>
    <definedName name="__xlnm.Print_Area_16">#REF!</definedName>
    <definedName name="__xlnm.Print_Area_17" localSheetId="0">#REF!</definedName>
    <definedName name="__xlnm.Print_Area_17">#REF!</definedName>
    <definedName name="__xlnm.Print_Area_18" localSheetId="0">#REF!</definedName>
    <definedName name="__xlnm.Print_Area_18">#REF!</definedName>
    <definedName name="__xlnm.Print_Area_19" localSheetId="0">#REF!</definedName>
    <definedName name="__xlnm.Print_Area_19">#REF!</definedName>
    <definedName name="__xlnm.Print_Area_2" localSheetId="0">#REF!</definedName>
    <definedName name="__xlnm.Print_Area_2">#REF!</definedName>
    <definedName name="__xlnm.Print_Area_2_1" localSheetId="0">#REF!</definedName>
    <definedName name="__xlnm.Print_Area_2_1">#REF!</definedName>
    <definedName name="__xlnm.Print_Area_2_2" localSheetId="0">#REF!</definedName>
    <definedName name="__xlnm.Print_Area_2_2">#REF!</definedName>
    <definedName name="__xlnm.Print_Area_2_3" localSheetId="0">#REF!</definedName>
    <definedName name="__xlnm.Print_Area_2_3">#REF!</definedName>
    <definedName name="__xlnm.Print_Area_2_4" localSheetId="0">#REF!</definedName>
    <definedName name="__xlnm.Print_Area_2_4">#REF!</definedName>
    <definedName name="__xlnm.Print_Area_2_5" localSheetId="0">#REF!</definedName>
    <definedName name="__xlnm.Print_Area_2_5">#REF!</definedName>
    <definedName name="__xlnm.Print_Area_2_6" localSheetId="0">#REF!</definedName>
    <definedName name="__xlnm.Print_Area_2_6">#REF!</definedName>
    <definedName name="__xlnm.Print_Area_20" localSheetId="0">#REF!</definedName>
    <definedName name="__xlnm.Print_Area_20">#REF!</definedName>
    <definedName name="__xlnm.Print_Area_21" localSheetId="0">#REF!</definedName>
    <definedName name="__xlnm.Print_Area_21">#REF!</definedName>
    <definedName name="__xlnm.Print_Area_21_1" localSheetId="0">#REF!</definedName>
    <definedName name="__xlnm.Print_Area_21_1">#REF!</definedName>
    <definedName name="__xlnm.Print_Area_21_2" localSheetId="0">#REF!</definedName>
    <definedName name="__xlnm.Print_Area_21_2">#REF!</definedName>
    <definedName name="__xlnm.Print_Area_21_3" localSheetId="0">#REF!</definedName>
    <definedName name="__xlnm.Print_Area_21_3">#REF!</definedName>
    <definedName name="__xlnm.Print_Area_22" localSheetId="0">#REF!</definedName>
    <definedName name="__xlnm.Print_Area_22">#REF!</definedName>
    <definedName name="__xlnm.Print_Area_23" localSheetId="0">#REF!</definedName>
    <definedName name="__xlnm.Print_Area_23">#REF!</definedName>
    <definedName name="__xlnm.Print_Area_24" localSheetId="0">#REF!</definedName>
    <definedName name="__xlnm.Print_Area_24">#REF!</definedName>
    <definedName name="__xlnm.Print_Area_24_1" localSheetId="0">#REF!</definedName>
    <definedName name="__xlnm.Print_Area_24_1">#REF!</definedName>
    <definedName name="__xlnm.Print_Area_24_2" localSheetId="0">#REF!</definedName>
    <definedName name="__xlnm.Print_Area_24_2">#REF!</definedName>
    <definedName name="__xlnm.Print_Area_25" localSheetId="0">#REF!</definedName>
    <definedName name="__xlnm.Print_Area_25">#REF!</definedName>
    <definedName name="__xlnm.Print_Area_26" localSheetId="0">#REF!</definedName>
    <definedName name="__xlnm.Print_Area_26">#REF!</definedName>
    <definedName name="__xlnm.Print_Area_27" localSheetId="0">#REF!</definedName>
    <definedName name="__xlnm.Print_Area_27">#REF!</definedName>
    <definedName name="__xlnm.Print_Area_28" localSheetId="0">#REF!</definedName>
    <definedName name="__xlnm.Print_Area_28">#REF!</definedName>
    <definedName name="__xlnm.Print_Area_29" localSheetId="0">#REF!</definedName>
    <definedName name="__xlnm.Print_Area_29">#REF!</definedName>
    <definedName name="__xlnm.Print_Area_3" localSheetId="0">#REF!</definedName>
    <definedName name="__xlnm.Print_Area_3">#REF!</definedName>
    <definedName name="__xlnm.Print_Area_30" localSheetId="0">#REF!</definedName>
    <definedName name="__xlnm.Print_Area_30">#REF!</definedName>
    <definedName name="__xlnm.Print_Area_31" localSheetId="0">#REF!</definedName>
    <definedName name="__xlnm.Print_Area_31">#REF!</definedName>
    <definedName name="__xlnm.Print_Area_32" localSheetId="0">#REF!</definedName>
    <definedName name="__xlnm.Print_Area_32">#REF!</definedName>
    <definedName name="__xlnm.Print_Area_33" localSheetId="0">#REF!</definedName>
    <definedName name="__xlnm.Print_Area_33">#REF!</definedName>
    <definedName name="__xlnm.Print_Area_34" localSheetId="0">#REF!</definedName>
    <definedName name="__xlnm.Print_Area_34">#REF!</definedName>
    <definedName name="__xlnm.Print_Area_35" localSheetId="0">#REF!</definedName>
    <definedName name="__xlnm.Print_Area_35">#REF!</definedName>
    <definedName name="__xlnm.Print_Area_36" localSheetId="0">#REF!</definedName>
    <definedName name="__xlnm.Print_Area_36">#REF!</definedName>
    <definedName name="__xlnm.Print_Area_37" localSheetId="0">#REF!</definedName>
    <definedName name="__xlnm.Print_Area_37">#REF!</definedName>
    <definedName name="__xlnm.Print_Area_38" localSheetId="0">#REF!</definedName>
    <definedName name="__xlnm.Print_Area_38">#REF!</definedName>
    <definedName name="__xlnm.Print_Area_39" localSheetId="0">#REF!</definedName>
    <definedName name="__xlnm.Print_Area_39">#REF!</definedName>
    <definedName name="__xlnm.Print_Area_4" localSheetId="0">#REF!</definedName>
    <definedName name="__xlnm.Print_Area_4">#REF!</definedName>
    <definedName name="__xlnm.Print_Area_41" localSheetId="0">#REF!</definedName>
    <definedName name="__xlnm.Print_Area_41">#REF!</definedName>
    <definedName name="__xlnm.Print_Area_42" localSheetId="0">#REF!</definedName>
    <definedName name="__xlnm.Print_Area_42">#REF!</definedName>
    <definedName name="__xlnm.Print_Area_43" localSheetId="0">#REF!</definedName>
    <definedName name="__xlnm.Print_Area_43">#REF!</definedName>
    <definedName name="__xlnm.Print_Area_44" localSheetId="0">#REF!</definedName>
    <definedName name="__xlnm.Print_Area_44">#REF!</definedName>
    <definedName name="__xlnm.Print_Area_45" localSheetId="0">#REF!</definedName>
    <definedName name="__xlnm.Print_Area_45">#REF!</definedName>
    <definedName name="__xlnm.Print_Area_46" localSheetId="0">#REF!</definedName>
    <definedName name="__xlnm.Print_Area_46">#REF!</definedName>
    <definedName name="__xlnm.Print_Area_46_1" localSheetId="0">#REF!</definedName>
    <definedName name="__xlnm.Print_Area_46_1">#REF!</definedName>
    <definedName name="__xlnm.Print_Area_46_2" localSheetId="0">#REF!</definedName>
    <definedName name="__xlnm.Print_Area_46_2">#REF!</definedName>
    <definedName name="__xlnm.Print_Area_46_3" localSheetId="0">#REF!</definedName>
    <definedName name="__xlnm.Print_Area_46_3">#REF!</definedName>
    <definedName name="__xlnm.Print_Area_46_4" localSheetId="0">#REF!</definedName>
    <definedName name="__xlnm.Print_Area_46_4">#REF!</definedName>
    <definedName name="__xlnm.Print_Area_46_5" localSheetId="0">#REF!</definedName>
    <definedName name="__xlnm.Print_Area_46_5">#REF!</definedName>
    <definedName name="__xlnm.Print_Area_46_6" localSheetId="0">#REF!</definedName>
    <definedName name="__xlnm.Print_Area_46_6">#REF!</definedName>
    <definedName name="__xlnm.Print_Area_46_7" localSheetId="0">#REF!</definedName>
    <definedName name="__xlnm.Print_Area_46_7">#REF!</definedName>
    <definedName name="__xlnm.Print_Area_46_8" localSheetId="0">#REF!</definedName>
    <definedName name="__xlnm.Print_Area_46_8">#REF!</definedName>
    <definedName name="__xlnm.Print_Area_46_9" localSheetId="0">#REF!</definedName>
    <definedName name="__xlnm.Print_Area_46_9">#REF!</definedName>
    <definedName name="__xlnm.Print_Area_47">"#REF!"</definedName>
    <definedName name="__xlnm.Print_Area_49" localSheetId="0">#REF!</definedName>
    <definedName name="__xlnm.Print_Area_49">#REF!</definedName>
    <definedName name="__xlnm.Print_Area_5" localSheetId="0">#REF!</definedName>
    <definedName name="__xlnm.Print_Area_5">#REF!</definedName>
    <definedName name="__xlnm.Print_Area_51" localSheetId="0">#REF!</definedName>
    <definedName name="__xlnm.Print_Area_51">#REF!</definedName>
    <definedName name="__xlnm.Print_Area_52" localSheetId="0">#REF!</definedName>
    <definedName name="__xlnm.Print_Area_52">#REF!</definedName>
    <definedName name="__xlnm.Print_Area_53" localSheetId="0">#REF!</definedName>
    <definedName name="__xlnm.Print_Area_53">#REF!</definedName>
    <definedName name="__xlnm.Print_Area_54" localSheetId="0">#REF!</definedName>
    <definedName name="__xlnm.Print_Area_54">#REF!</definedName>
    <definedName name="__xlnm.Print_Area_55" localSheetId="0">#REF!</definedName>
    <definedName name="__xlnm.Print_Area_55">#REF!</definedName>
    <definedName name="__xlnm.Print_Area_56" localSheetId="0">#REF!</definedName>
    <definedName name="__xlnm.Print_Area_56">#REF!</definedName>
    <definedName name="__xlnm.Print_Area_57" localSheetId="0">#REF!</definedName>
    <definedName name="__xlnm.Print_Area_57">#REF!</definedName>
    <definedName name="__xlnm.Print_Area_58" localSheetId="0">#REF!</definedName>
    <definedName name="__xlnm.Print_Area_58">#REF!</definedName>
    <definedName name="__xlnm.Print_Area_59" localSheetId="0">#REF!</definedName>
    <definedName name="__xlnm.Print_Area_59">#REF!</definedName>
    <definedName name="__xlnm.Print_Area_6" localSheetId="0">#REF!</definedName>
    <definedName name="__xlnm.Print_Area_6">#REF!</definedName>
    <definedName name="__xlnm.Print_Area_60" localSheetId="0">#REF!</definedName>
    <definedName name="__xlnm.Print_Area_60">#REF!</definedName>
    <definedName name="__xlnm.Print_Area_61" localSheetId="0">#REF!</definedName>
    <definedName name="__xlnm.Print_Area_61">#REF!</definedName>
    <definedName name="__xlnm.Print_Area_62" localSheetId="0">#REF!</definedName>
    <definedName name="__xlnm.Print_Area_62">#REF!</definedName>
    <definedName name="__xlnm.Print_Area_63" localSheetId="0">#REF!</definedName>
    <definedName name="__xlnm.Print_Area_63">#REF!</definedName>
    <definedName name="__xlnm.Print_Area_64" localSheetId="0">#REF!</definedName>
    <definedName name="__xlnm.Print_Area_64">#REF!</definedName>
    <definedName name="__xlnm.Print_Area_65" localSheetId="0">#REF!</definedName>
    <definedName name="__xlnm.Print_Area_65">#REF!</definedName>
    <definedName name="__xlnm.Print_Area_66" localSheetId="0">#REF!</definedName>
    <definedName name="__xlnm.Print_Area_66">#REF!</definedName>
    <definedName name="__xlnm.Print_Area_67" localSheetId="0">#REF!</definedName>
    <definedName name="__xlnm.Print_Area_67">#REF!</definedName>
    <definedName name="__xlnm.Print_Area_68" localSheetId="0">#REF!</definedName>
    <definedName name="__xlnm.Print_Area_68">#REF!</definedName>
    <definedName name="__xlnm.Print_Area_69" localSheetId="0">#REF!</definedName>
    <definedName name="__xlnm.Print_Area_69">#REF!</definedName>
    <definedName name="__xlnm.Print_Area_7" localSheetId="0">#REF!</definedName>
    <definedName name="__xlnm.Print_Area_7">#REF!</definedName>
    <definedName name="__xlnm.Print_Area_71" localSheetId="0">#REF!</definedName>
    <definedName name="__xlnm.Print_Area_71">#REF!</definedName>
    <definedName name="__xlnm.Print_Area_72" localSheetId="0">#REF!</definedName>
    <definedName name="__xlnm.Print_Area_72">#REF!</definedName>
    <definedName name="__xlnm.Print_Area_73" localSheetId="0">#REF!</definedName>
    <definedName name="__xlnm.Print_Area_73">#REF!</definedName>
    <definedName name="__xlnm.Print_Area_74" localSheetId="0">#REF!</definedName>
    <definedName name="__xlnm.Print_Area_74">#REF!</definedName>
    <definedName name="__xlnm.Print_Area_76" localSheetId="0">#REF!</definedName>
    <definedName name="__xlnm.Print_Area_76">#REF!</definedName>
    <definedName name="__xlnm.Print_Area_77">#N/A</definedName>
    <definedName name="__xlnm.Print_Area_78" localSheetId="0">#REF!</definedName>
    <definedName name="__xlnm.Print_Area_78">#REF!</definedName>
    <definedName name="__xlnm.Print_Area_79" localSheetId="0">#REF!</definedName>
    <definedName name="__xlnm.Print_Area_79">#REF!</definedName>
    <definedName name="__xlnm.Print_Area_8" localSheetId="0">#REF!</definedName>
    <definedName name="__xlnm.Print_Area_8">#REF!</definedName>
    <definedName name="__xlnm.Print_Area_80" localSheetId="0">#REF!</definedName>
    <definedName name="__xlnm.Print_Area_80">#REF!</definedName>
    <definedName name="__xlnm.Print_Area_81" localSheetId="0">#REF!</definedName>
    <definedName name="__xlnm.Print_Area_81">#REF!</definedName>
    <definedName name="__xlnm.Print_Area_9" localSheetId="0">#REF!</definedName>
    <definedName name="__xlnm.Print_Area_9">#REF!</definedName>
    <definedName name="__xlnm.Print_Titles" localSheetId="0">#REF!</definedName>
    <definedName name="__xlnm.Print_Titles">#REF!</definedName>
    <definedName name="__xlnm.Print_Titles_1" localSheetId="0">#REF!</definedName>
    <definedName name="__xlnm.Print_Titles_1">#REF!</definedName>
    <definedName name="__xlnm.Print_Titles_2" localSheetId="0">#REF!</definedName>
    <definedName name="__xlnm.Print_Titles_2">#REF!</definedName>
    <definedName name="_ftn1">"#N/A"</definedName>
    <definedName name="_ftnref1">"#N/A"</definedName>
    <definedName name="_Parse_Out" localSheetId="0" hidden="1">#REF!</definedName>
    <definedName name="_Parse_Out" hidden="1">#REF!</definedName>
    <definedName name="ApprovedYr" localSheetId="0">'[1]Z1.ModelVariables'!$C$12</definedName>
    <definedName name="ApprovedYr">'[2]Z1.ModelVariables'!$C$12</definedName>
    <definedName name="AS2DocOpenMode" hidden="1">"AS2DocumentEdit"</definedName>
    <definedName name="BI_LDCLIST">'[3]3. Rate Class Selection'!$B$19:$B$21</definedName>
    <definedName name="Bridge_Year" localSheetId="2">'[4]0.1 LDC Info'!$E$23</definedName>
    <definedName name="Bridge_Year" localSheetId="0">'[5]0.1 LDC Info'!$E$23</definedName>
    <definedName name="Bridge_Year">'[6]0.1 LDC Info'!$E$23</definedName>
    <definedName name="BridgeYear" localSheetId="0">"#N/A"</definedName>
    <definedName name="BridgeYear">'[7]LDC Info'!$E$26</definedName>
    <definedName name="contactf" localSheetId="0">#REF!</definedName>
    <definedName name="contactf">#REF!</definedName>
    <definedName name="CRLF" localSheetId="0">'[1]Z1.ModelVariables'!$C$10</definedName>
    <definedName name="CRLF">'[2]Z1.ModelVariables'!$C$10</definedName>
    <definedName name="CustomerAdministration" localSheetId="0">[8]lists!$Z$1:$Z$36</definedName>
    <definedName name="CustomerAdministration">[9]lists!$Z$1:$Z$36</definedName>
    <definedName name="EBCaseNumber">"#N/A"</definedName>
    <definedName name="EBNumber" localSheetId="2">'[4]0.1 LDC Info'!$E$15</definedName>
    <definedName name="EBNUMBER" localSheetId="0">'[8]LDC Info'!$E$16</definedName>
    <definedName name="EBNumber">'[10]0.1 LDC Info'!$E$15</definedName>
    <definedName name="Fixed_Charges" localSheetId="0">[8]lists!$I$1:$I$212</definedName>
    <definedName name="Fixed_Charges">[9]lists!$I$1:$I$212</definedName>
    <definedName name="histdate">[11]Financials!$E$76</definedName>
    <definedName name="holidays">#N/A</definedName>
    <definedName name="Incr2000" localSheetId="0">#REF!</definedName>
    <definedName name="Incr2000">#REF!</definedName>
    <definedName name="Index_Sheet_Kutools">#REF!</definedName>
    <definedName name="infra">"#REF!"</definedName>
    <definedName name="IRMWG">"#N/A"</definedName>
    <definedName name="IRMWG_1">"#N/A"</definedName>
    <definedName name="Last_Rebasing_Year" localSheetId="0">'[5]0.1 LDC Info'!$E$27</definedName>
    <definedName name="Last_Rebasing_Year">'[4]0.1 LDC Info'!$E$27</definedName>
    <definedName name="LDC_LIST" localSheetId="0">[12]lists!$AM$1:$AM$80</definedName>
    <definedName name="LDC_LIST">[13]lists!$AM$1:$AM$80</definedName>
    <definedName name="LDC_LIST_1" localSheetId="0">#REF!</definedName>
    <definedName name="LDC_LIST_1">#REF!</definedName>
    <definedName name="LDC_LIST_2">[14]lists!$AM$1:$AM$80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 localSheetId="0">#REF!</definedName>
    <definedName name="LDCNAMES">[9]lists!$AL$1:$AL$78</definedName>
    <definedName name="LIMIT" localSheetId="0">#REF!</definedName>
    <definedName name="LIMIT">#REF!</definedName>
    <definedName name="LossFactors" localSheetId="0">[8]lists!$L$2:$L$15</definedName>
    <definedName name="LossFactors">[9]lists!$L$2:$L$15</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onPayment" localSheetId="0">[8]lists!$AA$1:$AA$71</definedName>
    <definedName name="NonPayment">[9]lists!$AA$1:$AA$71</definedName>
    <definedName name="OLE_LINK1">"#REF!"</definedName>
    <definedName name="OLE_LINK7">"#REF!"</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2">'2.9 Depreciation Expenses'!$A$9:$L$353</definedName>
    <definedName name="_xlnm.Print_Area" localSheetId="0">'Reconciliation Sheet'!$A$1:$J$40</definedName>
    <definedName name="print_end" localSheetId="0">#REF!</definedName>
    <definedName name="print_end">#REF!</definedName>
    <definedName name="Rate_Class" localSheetId="0">#REF!</definedName>
    <definedName name="Rate_Class">[9]lists!$A$2:$A$105</definedName>
    <definedName name="RATE_CLASSES">[9]lists!$A$1:$A$104</definedName>
    <definedName name="ratedescription" localSheetId="0">[15]hidden1!$D$1:$D$122</definedName>
    <definedName name="ratedescription">[16]hidden1!$D$1:$D$122</definedName>
    <definedName name="RebaseYear" localSheetId="2">'[17]LDC Info'!$E$28</definedName>
    <definedName name="RebaseYear" localSheetId="0">'[8]LDC Info'!$E$28</definedName>
    <definedName name="RebaseYear">"#N/A"</definedName>
    <definedName name="RebaseYear_1" localSheetId="0">'[18]LDC Info'!$E$24</definedName>
    <definedName name="RebaseYear_1">'[19]LDC Info'!$E$24</definedName>
    <definedName name="RMpilsVer">'[1]Z1.ModelVariables'!$C$13</definedName>
    <definedName name="RMversion" localSheetId="0">'[20]Z1.ModelVariables'!$C$13</definedName>
    <definedName name="RMversion">'[21]Z1.ModelVariables'!$C$13</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dfvgsdfsf" localSheetId="0">#REF!</definedName>
    <definedName name="sdfvgsdfsf">#REF!</definedName>
    <definedName name="Start_12" localSheetId="0">#REF!</definedName>
    <definedName name="Start_12">#REF!</definedName>
    <definedName name="Start_5" localSheetId="0">#REF!</definedName>
    <definedName name="Start_5">#REF!</definedName>
    <definedName name="TEMPA" localSheetId="0">#REF!</definedName>
    <definedName name="TEMPA">#REF!</definedName>
    <definedName name="Test_Year" localSheetId="2">'[4]0.1 LDC Info'!$E$25</definedName>
    <definedName name="Test_Year" localSheetId="0">'[5]0.1 LDC Info'!$E$25</definedName>
    <definedName name="Test_Year">'[6]0.1 LDC Info'!$E$25</definedName>
    <definedName name="TestYear" localSheetId="0">"#N/A"</definedName>
    <definedName name="TestYear">'[7]LDC Info'!$E$24</definedName>
    <definedName name="TestYr">'[1]P0.Admin'!$C$13</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 localSheetId="0">[8]lists!$N$2:$N$5</definedName>
    <definedName name="Units">[9]lists!$N$2:$N$5</definedName>
    <definedName name="Units1" localSheetId="0">#REF!</definedName>
    <definedName name="Units1">[9]lists!$O$2:$O$4</definedName>
    <definedName name="Units2" localSheetId="0">#REF!</definedName>
    <definedName name="Units2">[9]lists!$P$2:$P$3</definedName>
    <definedName name="Utility">[11]Financials!$A$1</definedName>
    <definedName name="utitliy1">[22]Financials!$A$1</definedName>
    <definedName name="valuevx">42.314159</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 name="Z_258F368B_AF27_44ED_A772_A0C4A2AFB945_.wvu.Cols" localSheetId="0">#REF!</definedName>
    <definedName name="Z_258F368B_AF27_44ED_A772_A0C4A2AFB945_.wvu.Cols">#REF!</definedName>
    <definedName name="Z_258F368B_AF27_44ED_A772_A0C4A2AFB945_.wvu.Cols_1" localSheetId="0">#REF!</definedName>
    <definedName name="Z_258F368B_AF27_44ED_A772_A0C4A2AFB945_.wvu.Cols_1">#REF!</definedName>
    <definedName name="Z_258F368B_AF27_44ED_A772_A0C4A2AFB945_.wvu.Cols_2">#N/A</definedName>
    <definedName name="Z_258F368B_AF27_44ED_A772_A0C4A2AFB945_.wvu.FilterData" localSheetId="0">#REF!</definedName>
    <definedName name="Z_258F368B_AF27_44ED_A772_A0C4A2AFB945_.wvu.FilterData">#REF!</definedName>
    <definedName name="Z_258F368B_AF27_44ED_A772_A0C4A2AFB945_.wvu.PrintArea" localSheetId="0">#REF!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0">#REF!</definedName>
    <definedName name="Z_258F368B_AF27_44ED_A772_A0C4A2AFB945_.wvu.PrintArea_10">#REF!</definedName>
    <definedName name="Z_258F368B_AF27_44ED_A772_A0C4A2AFB945_.wvu.PrintArea_11" localSheetId="0">#REF!</definedName>
    <definedName name="Z_258F368B_AF27_44ED_A772_A0C4A2AFB945_.wvu.PrintArea_11">#REF!</definedName>
    <definedName name="Z_258F368B_AF27_44ED_A772_A0C4A2AFB945_.wvu.PrintArea_12" localSheetId="0">#REF!</definedName>
    <definedName name="Z_258F368B_AF27_44ED_A772_A0C4A2AFB945_.wvu.PrintArea_12">#REF!</definedName>
    <definedName name="Z_258F368B_AF27_44ED_A772_A0C4A2AFB945_.wvu.PrintArea_13" localSheetId="0">#REF!</definedName>
    <definedName name="Z_258F368B_AF27_44ED_A772_A0C4A2AFB945_.wvu.PrintArea_13">#REF!</definedName>
    <definedName name="Z_258F368B_AF27_44ED_A772_A0C4A2AFB945_.wvu.PrintArea_14" localSheetId="0">#REF!</definedName>
    <definedName name="Z_258F368B_AF27_44ED_A772_A0C4A2AFB945_.wvu.PrintArea_14">#REF!</definedName>
    <definedName name="Z_258F368B_AF27_44ED_A772_A0C4A2AFB945_.wvu.PrintArea_15" localSheetId="0">#REF!</definedName>
    <definedName name="Z_258F368B_AF27_44ED_A772_A0C4A2AFB945_.wvu.PrintArea_15">#REF!</definedName>
    <definedName name="Z_258F368B_AF27_44ED_A772_A0C4A2AFB945_.wvu.PrintArea_16" localSheetId="0">#REF!</definedName>
    <definedName name="Z_258F368B_AF27_44ED_A772_A0C4A2AFB945_.wvu.PrintArea_16">#REF!</definedName>
    <definedName name="Z_258F368B_AF27_44ED_A772_A0C4A2AFB945_.wvu.PrintArea_17" localSheetId="0">#REF!</definedName>
    <definedName name="Z_258F368B_AF27_44ED_A772_A0C4A2AFB945_.wvu.PrintArea_17">#REF!</definedName>
    <definedName name="Z_258F368B_AF27_44ED_A772_A0C4A2AFB945_.wvu.PrintArea_18" localSheetId="0">#REF!</definedName>
    <definedName name="Z_258F368B_AF27_44ED_A772_A0C4A2AFB945_.wvu.PrintArea_18">#REF!</definedName>
    <definedName name="Z_258F368B_AF27_44ED_A772_A0C4A2AFB945_.wvu.PrintArea_19" localSheetId="0">#REF!</definedName>
    <definedName name="Z_258F368B_AF27_44ED_A772_A0C4A2AFB945_.wvu.PrintArea_19">#REF!</definedName>
    <definedName name="Z_258F368B_AF27_44ED_A772_A0C4A2AFB945_.wvu.PrintArea_2" localSheetId="0">#REF!</definedName>
    <definedName name="Z_258F368B_AF27_44ED_A772_A0C4A2AFB945_.wvu.PrintArea_2">#REF!</definedName>
    <definedName name="Z_258F368B_AF27_44ED_A772_A0C4A2AFB945_.wvu.PrintArea_2_1" localSheetId="0">#REF!</definedName>
    <definedName name="Z_258F368B_AF27_44ED_A772_A0C4A2AFB945_.wvu.PrintArea_2_1">#REF!</definedName>
    <definedName name="Z_258F368B_AF27_44ED_A772_A0C4A2AFB945_.wvu.PrintArea_2_2" localSheetId="0">#REF!</definedName>
    <definedName name="Z_258F368B_AF27_44ED_A772_A0C4A2AFB945_.wvu.PrintArea_2_2">#REF!</definedName>
    <definedName name="Z_258F368B_AF27_44ED_A772_A0C4A2AFB945_.wvu.PrintArea_2_3" localSheetId="0">#REF!</definedName>
    <definedName name="Z_258F368B_AF27_44ED_A772_A0C4A2AFB945_.wvu.PrintArea_2_3">#REF!</definedName>
    <definedName name="Z_258F368B_AF27_44ED_A772_A0C4A2AFB945_.wvu.PrintArea_2_4" localSheetId="0">#REF!</definedName>
    <definedName name="Z_258F368B_AF27_44ED_A772_A0C4A2AFB945_.wvu.PrintArea_2_4">#REF!</definedName>
    <definedName name="Z_258F368B_AF27_44ED_A772_A0C4A2AFB945_.wvu.PrintArea_2_5" localSheetId="0">#REF!</definedName>
    <definedName name="Z_258F368B_AF27_44ED_A772_A0C4A2AFB945_.wvu.PrintArea_2_5">#REF!</definedName>
    <definedName name="Z_258F368B_AF27_44ED_A772_A0C4A2AFB945_.wvu.PrintArea_2_6" localSheetId="0">#REF!</definedName>
    <definedName name="Z_258F368B_AF27_44ED_A772_A0C4A2AFB945_.wvu.PrintArea_2_6">#REF!</definedName>
    <definedName name="Z_258F368B_AF27_44ED_A772_A0C4A2AFB945_.wvu.PrintArea_20" localSheetId="0">#REF!</definedName>
    <definedName name="Z_258F368B_AF27_44ED_A772_A0C4A2AFB945_.wvu.PrintArea_20">#REF!</definedName>
    <definedName name="Z_258F368B_AF27_44ED_A772_A0C4A2AFB945_.wvu.PrintArea_21" localSheetId="0">#REF!</definedName>
    <definedName name="Z_258F368B_AF27_44ED_A772_A0C4A2AFB945_.wvu.PrintArea_21">#REF!</definedName>
    <definedName name="Z_258F368B_AF27_44ED_A772_A0C4A2AFB945_.wvu.PrintArea_21_1" localSheetId="0">#REF!</definedName>
    <definedName name="Z_258F368B_AF27_44ED_A772_A0C4A2AFB945_.wvu.PrintArea_21_1">#REF!</definedName>
    <definedName name="Z_258F368B_AF27_44ED_A772_A0C4A2AFB945_.wvu.PrintArea_21_2" localSheetId="0">#REF!</definedName>
    <definedName name="Z_258F368B_AF27_44ED_A772_A0C4A2AFB945_.wvu.PrintArea_21_2">#REF!</definedName>
    <definedName name="Z_258F368B_AF27_44ED_A772_A0C4A2AFB945_.wvu.PrintArea_21_3" localSheetId="0">#REF!</definedName>
    <definedName name="Z_258F368B_AF27_44ED_A772_A0C4A2AFB945_.wvu.PrintArea_21_3">#REF!</definedName>
    <definedName name="Z_258F368B_AF27_44ED_A772_A0C4A2AFB945_.wvu.PrintArea_22" localSheetId="0">#REF!</definedName>
    <definedName name="Z_258F368B_AF27_44ED_A772_A0C4A2AFB945_.wvu.PrintArea_22">#REF!</definedName>
    <definedName name="Z_258F368B_AF27_44ED_A772_A0C4A2AFB945_.wvu.PrintArea_23" localSheetId="0">#REF!</definedName>
    <definedName name="Z_258F368B_AF27_44ED_A772_A0C4A2AFB945_.wvu.PrintArea_23">#REF!</definedName>
    <definedName name="Z_258F368B_AF27_44ED_A772_A0C4A2AFB945_.wvu.PrintArea_24" localSheetId="0">#REF!</definedName>
    <definedName name="Z_258F368B_AF27_44ED_A772_A0C4A2AFB945_.wvu.PrintArea_24">#REF!</definedName>
    <definedName name="Z_258F368B_AF27_44ED_A772_A0C4A2AFB945_.wvu.PrintArea_24_1" localSheetId="0">#REF!</definedName>
    <definedName name="Z_258F368B_AF27_44ED_A772_A0C4A2AFB945_.wvu.PrintArea_24_1">#REF!</definedName>
    <definedName name="Z_258F368B_AF27_44ED_A772_A0C4A2AFB945_.wvu.PrintArea_24_2" localSheetId="0">#REF!</definedName>
    <definedName name="Z_258F368B_AF27_44ED_A772_A0C4A2AFB945_.wvu.PrintArea_24_2">#REF!</definedName>
    <definedName name="Z_258F368B_AF27_44ED_A772_A0C4A2AFB945_.wvu.PrintArea_25" localSheetId="0">#REF!</definedName>
    <definedName name="Z_258F368B_AF27_44ED_A772_A0C4A2AFB945_.wvu.PrintArea_25">#REF!</definedName>
    <definedName name="Z_258F368B_AF27_44ED_A772_A0C4A2AFB945_.wvu.PrintArea_26" localSheetId="0">#REF!</definedName>
    <definedName name="Z_258F368B_AF27_44ED_A772_A0C4A2AFB945_.wvu.PrintArea_26">#REF!</definedName>
    <definedName name="Z_258F368B_AF27_44ED_A772_A0C4A2AFB945_.wvu.PrintArea_27" localSheetId="0">#REF!</definedName>
    <definedName name="Z_258F368B_AF27_44ED_A772_A0C4A2AFB945_.wvu.PrintArea_27">#REF!</definedName>
    <definedName name="Z_258F368B_AF27_44ED_A772_A0C4A2AFB945_.wvu.PrintArea_28" localSheetId="0">#REF!</definedName>
    <definedName name="Z_258F368B_AF27_44ED_A772_A0C4A2AFB945_.wvu.PrintArea_28">#REF!</definedName>
    <definedName name="Z_258F368B_AF27_44ED_A772_A0C4A2AFB945_.wvu.PrintArea_29" localSheetId="0">#REF!</definedName>
    <definedName name="Z_258F368B_AF27_44ED_A772_A0C4A2AFB945_.wvu.PrintArea_29">#REF!</definedName>
    <definedName name="Z_258F368B_AF27_44ED_A772_A0C4A2AFB945_.wvu.PrintArea_3" localSheetId="0">#REF!</definedName>
    <definedName name="Z_258F368B_AF27_44ED_A772_A0C4A2AFB945_.wvu.PrintArea_3">#REF!</definedName>
    <definedName name="Z_258F368B_AF27_44ED_A772_A0C4A2AFB945_.wvu.PrintArea_30" localSheetId="0">#REF!</definedName>
    <definedName name="Z_258F368B_AF27_44ED_A772_A0C4A2AFB945_.wvu.PrintArea_30">#REF!</definedName>
    <definedName name="Z_258F368B_AF27_44ED_A772_A0C4A2AFB945_.wvu.PrintArea_31" localSheetId="0">#REF!</definedName>
    <definedName name="Z_258F368B_AF27_44ED_A772_A0C4A2AFB945_.wvu.PrintArea_31">#REF!</definedName>
    <definedName name="Z_258F368B_AF27_44ED_A772_A0C4A2AFB945_.wvu.PrintArea_32" localSheetId="0">#REF!</definedName>
    <definedName name="Z_258F368B_AF27_44ED_A772_A0C4A2AFB945_.wvu.PrintArea_32">#REF!</definedName>
    <definedName name="Z_258F368B_AF27_44ED_A772_A0C4A2AFB945_.wvu.PrintArea_33" localSheetId="0">#REF!</definedName>
    <definedName name="Z_258F368B_AF27_44ED_A772_A0C4A2AFB945_.wvu.PrintArea_33">#REF!</definedName>
    <definedName name="Z_258F368B_AF27_44ED_A772_A0C4A2AFB945_.wvu.PrintArea_34" localSheetId="0">#REF!</definedName>
    <definedName name="Z_258F368B_AF27_44ED_A772_A0C4A2AFB945_.wvu.PrintArea_34">#REF!</definedName>
    <definedName name="Z_258F368B_AF27_44ED_A772_A0C4A2AFB945_.wvu.PrintArea_35" localSheetId="0">#REF!</definedName>
    <definedName name="Z_258F368B_AF27_44ED_A772_A0C4A2AFB945_.wvu.PrintArea_35">#REF!</definedName>
    <definedName name="Z_258F368B_AF27_44ED_A772_A0C4A2AFB945_.wvu.PrintArea_36" localSheetId="0">#REF!</definedName>
    <definedName name="Z_258F368B_AF27_44ED_A772_A0C4A2AFB945_.wvu.PrintArea_36">#REF!</definedName>
    <definedName name="Z_258F368B_AF27_44ED_A772_A0C4A2AFB945_.wvu.PrintArea_37" localSheetId="0">#REF!</definedName>
    <definedName name="Z_258F368B_AF27_44ED_A772_A0C4A2AFB945_.wvu.PrintArea_37">#REF!</definedName>
    <definedName name="Z_258F368B_AF27_44ED_A772_A0C4A2AFB945_.wvu.PrintArea_38" localSheetId="0">#REF!</definedName>
    <definedName name="Z_258F368B_AF27_44ED_A772_A0C4A2AFB945_.wvu.PrintArea_38">#REF!</definedName>
    <definedName name="Z_258F368B_AF27_44ED_A772_A0C4A2AFB945_.wvu.PrintArea_39" localSheetId="0">#REF!</definedName>
    <definedName name="Z_258F368B_AF27_44ED_A772_A0C4A2AFB945_.wvu.PrintArea_39">#REF!</definedName>
    <definedName name="Z_258F368B_AF27_44ED_A772_A0C4A2AFB945_.wvu.PrintArea_4" localSheetId="0">#REF!</definedName>
    <definedName name="Z_258F368B_AF27_44ED_A772_A0C4A2AFB945_.wvu.PrintArea_4">#REF!</definedName>
    <definedName name="Z_258F368B_AF27_44ED_A772_A0C4A2AFB945_.wvu.PrintArea_41" localSheetId="0">#REF!</definedName>
    <definedName name="Z_258F368B_AF27_44ED_A772_A0C4A2AFB945_.wvu.PrintArea_41">#REF!</definedName>
    <definedName name="Z_258F368B_AF27_44ED_A772_A0C4A2AFB945_.wvu.PrintArea_42" localSheetId="0">#REF!</definedName>
    <definedName name="Z_258F368B_AF27_44ED_A772_A0C4A2AFB945_.wvu.PrintArea_42">#REF!</definedName>
    <definedName name="Z_258F368B_AF27_44ED_A772_A0C4A2AFB945_.wvu.PrintArea_43" localSheetId="0">#REF!</definedName>
    <definedName name="Z_258F368B_AF27_44ED_A772_A0C4A2AFB945_.wvu.PrintArea_43">#REF!</definedName>
    <definedName name="Z_258F368B_AF27_44ED_A772_A0C4A2AFB945_.wvu.PrintArea_44" localSheetId="0">#REF!</definedName>
    <definedName name="Z_258F368B_AF27_44ED_A772_A0C4A2AFB945_.wvu.PrintArea_44">#REF!</definedName>
    <definedName name="Z_258F368B_AF27_44ED_A772_A0C4A2AFB945_.wvu.PrintArea_45" localSheetId="0">#REF!</definedName>
    <definedName name="Z_258F368B_AF27_44ED_A772_A0C4A2AFB945_.wvu.PrintArea_45">#REF!</definedName>
    <definedName name="Z_258F368B_AF27_44ED_A772_A0C4A2AFB945_.wvu.PrintArea_46" localSheetId="0">#REF!</definedName>
    <definedName name="Z_258F368B_AF27_44ED_A772_A0C4A2AFB945_.wvu.PrintArea_46">#REF!</definedName>
    <definedName name="Z_258F368B_AF27_44ED_A772_A0C4A2AFB945_.wvu.PrintArea_46_1" localSheetId="0">#REF!</definedName>
    <definedName name="Z_258F368B_AF27_44ED_A772_A0C4A2AFB945_.wvu.PrintArea_46_1">#REF!</definedName>
    <definedName name="Z_258F368B_AF27_44ED_A772_A0C4A2AFB945_.wvu.PrintArea_46_2" localSheetId="0">#REF!</definedName>
    <definedName name="Z_258F368B_AF27_44ED_A772_A0C4A2AFB945_.wvu.PrintArea_46_2">#REF!</definedName>
    <definedName name="Z_258F368B_AF27_44ED_A772_A0C4A2AFB945_.wvu.PrintArea_46_3" localSheetId="0">#REF!</definedName>
    <definedName name="Z_258F368B_AF27_44ED_A772_A0C4A2AFB945_.wvu.PrintArea_46_3">#REF!</definedName>
    <definedName name="Z_258F368B_AF27_44ED_A772_A0C4A2AFB945_.wvu.PrintArea_46_4" localSheetId="0">#REF!</definedName>
    <definedName name="Z_258F368B_AF27_44ED_A772_A0C4A2AFB945_.wvu.PrintArea_46_4">#REF!</definedName>
    <definedName name="Z_258F368B_AF27_44ED_A772_A0C4A2AFB945_.wvu.PrintArea_46_5" localSheetId="0">#REF!</definedName>
    <definedName name="Z_258F368B_AF27_44ED_A772_A0C4A2AFB945_.wvu.PrintArea_46_5">#REF!</definedName>
    <definedName name="Z_258F368B_AF27_44ED_A772_A0C4A2AFB945_.wvu.PrintArea_46_6" localSheetId="0">#REF!</definedName>
    <definedName name="Z_258F368B_AF27_44ED_A772_A0C4A2AFB945_.wvu.PrintArea_46_6">#REF!</definedName>
    <definedName name="Z_258F368B_AF27_44ED_A772_A0C4A2AFB945_.wvu.PrintArea_46_7" localSheetId="0">#REF!</definedName>
    <definedName name="Z_258F368B_AF27_44ED_A772_A0C4A2AFB945_.wvu.PrintArea_46_7">#REF!</definedName>
    <definedName name="Z_258F368B_AF27_44ED_A772_A0C4A2AFB945_.wvu.PrintArea_46_8" localSheetId="0">#REF!</definedName>
    <definedName name="Z_258F368B_AF27_44ED_A772_A0C4A2AFB945_.wvu.PrintArea_46_8">#REF!</definedName>
    <definedName name="Z_258F368B_AF27_44ED_A772_A0C4A2AFB945_.wvu.PrintArea_46_9" localSheetId="0">#REF!</definedName>
    <definedName name="Z_258F368B_AF27_44ED_A772_A0C4A2AFB945_.wvu.PrintArea_46_9">#REF!</definedName>
    <definedName name="Z_258F368B_AF27_44ED_A772_A0C4A2AFB945_.wvu.PrintArea_47">"#REF!"</definedName>
    <definedName name="Z_258F368B_AF27_44ED_A772_A0C4A2AFB945_.wvu.PrintArea_49" localSheetId="0">#REF!</definedName>
    <definedName name="Z_258F368B_AF27_44ED_A772_A0C4A2AFB945_.wvu.PrintArea_49">#REF!</definedName>
    <definedName name="Z_258F368B_AF27_44ED_A772_A0C4A2AFB945_.wvu.PrintArea_5" localSheetId="0">#REF!</definedName>
    <definedName name="Z_258F368B_AF27_44ED_A772_A0C4A2AFB945_.wvu.PrintArea_5">#REF!</definedName>
    <definedName name="Z_258F368B_AF27_44ED_A772_A0C4A2AFB945_.wvu.PrintArea_6" localSheetId="0">#REF!</definedName>
    <definedName name="Z_258F368B_AF27_44ED_A772_A0C4A2AFB945_.wvu.PrintArea_6">#REF!</definedName>
    <definedName name="Z_258F368B_AF27_44ED_A772_A0C4A2AFB945_.wvu.PrintArea_7" localSheetId="0">#REF!</definedName>
    <definedName name="Z_258F368B_AF27_44ED_A772_A0C4A2AFB945_.wvu.PrintArea_7">#REF!</definedName>
    <definedName name="Z_258F368B_AF27_44ED_A772_A0C4A2AFB945_.wvu.PrintArea_8" localSheetId="0">#REF!</definedName>
    <definedName name="Z_258F368B_AF27_44ED_A772_A0C4A2AFB945_.wvu.PrintArea_8">#REF!</definedName>
    <definedName name="Z_258F368B_AF27_44ED_A772_A0C4A2AFB945_.wvu.PrintArea_9" localSheetId="0">#REF!</definedName>
    <definedName name="Z_258F368B_AF27_44ED_A772_A0C4A2AFB945_.wvu.PrintArea_9">#REF!</definedName>
    <definedName name="Z_258F368B_AF27_44ED_A772_A0C4A2AFB945_.wvu.Rows" localSheetId="0">#REF!</definedName>
    <definedName name="Z_258F368B_AF27_44ED_A772_A0C4A2AFB945_.wvu.Rows">#REF!</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15" l="1"/>
  <c r="J367" i="11"/>
  <c r="E367" i="11"/>
  <c r="I37" i="15" l="1"/>
  <c r="A308" i="11" l="1"/>
  <c r="A307" i="11"/>
  <c r="J12" i="15"/>
  <c r="E33" i="15"/>
  <c r="F33" i="15"/>
  <c r="G33" i="15"/>
  <c r="H33" i="15"/>
  <c r="J33" i="15"/>
  <c r="I33" i="15"/>
  <c r="H32" i="15"/>
  <c r="J11" i="15" l="1"/>
  <c r="J13" i="15" s="1"/>
  <c r="I12" i="15"/>
  <c r="I11" i="15"/>
  <c r="H12" i="15"/>
  <c r="H11" i="15"/>
  <c r="G12" i="15"/>
  <c r="G11" i="15"/>
  <c r="F12" i="15"/>
  <c r="F11" i="15"/>
  <c r="E12" i="15"/>
  <c r="E11" i="15"/>
  <c r="E13" i="15" s="1"/>
  <c r="J17" i="15"/>
  <c r="I17" i="15"/>
  <c r="H17" i="15"/>
  <c r="G17" i="15"/>
  <c r="F17" i="15"/>
  <c r="E17" i="15"/>
  <c r="I13" i="15" l="1"/>
  <c r="H13" i="15"/>
  <c r="G13" i="15"/>
  <c r="F13" i="15"/>
  <c r="K302" i="14" l="1"/>
  <c r="K303" i="14"/>
  <c r="K304" i="14"/>
  <c r="K305" i="14"/>
  <c r="K306" i="14"/>
  <c r="K307" i="14"/>
  <c r="K308" i="14"/>
  <c r="K309" i="14"/>
  <c r="K310" i="14"/>
  <c r="K311" i="14"/>
  <c r="K312" i="14"/>
  <c r="K313" i="14"/>
  <c r="K314" i="14"/>
  <c r="K315" i="14"/>
  <c r="K316" i="14"/>
  <c r="K317" i="14"/>
  <c r="K318" i="14"/>
  <c r="K319" i="14"/>
  <c r="K320" i="14"/>
  <c r="K321" i="14"/>
  <c r="K322" i="14"/>
  <c r="K323" i="14"/>
  <c r="K324" i="14"/>
  <c r="K325" i="14"/>
  <c r="K326" i="14"/>
  <c r="K327" i="14"/>
  <c r="K328" i="14"/>
  <c r="K329" i="14"/>
  <c r="K330" i="14"/>
  <c r="K331" i="14"/>
  <c r="K332" i="14"/>
  <c r="K333" i="14"/>
  <c r="K334" i="14"/>
  <c r="K335" i="14"/>
  <c r="K336" i="14"/>
  <c r="K337" i="14"/>
  <c r="K338" i="14"/>
  <c r="K339" i="14"/>
  <c r="K340" i="14"/>
  <c r="K341" i="14"/>
  <c r="K342" i="14"/>
  <c r="K343" i="14"/>
  <c r="K344" i="14"/>
  <c r="K345" i="14"/>
  <c r="K346" i="14"/>
  <c r="K301" i="14"/>
  <c r="F302" i="14"/>
  <c r="F303" i="14"/>
  <c r="F304" i="14"/>
  <c r="F305" i="14"/>
  <c r="F306" i="14"/>
  <c r="F307" i="14"/>
  <c r="F308" i="14"/>
  <c r="F309" i="14"/>
  <c r="F310" i="14"/>
  <c r="F311" i="14"/>
  <c r="F312" i="14"/>
  <c r="F313" i="14"/>
  <c r="F314" i="14"/>
  <c r="F315" i="14"/>
  <c r="F316" i="14"/>
  <c r="F317" i="14"/>
  <c r="F318" i="14"/>
  <c r="F319" i="14"/>
  <c r="F320" i="14"/>
  <c r="F321" i="14"/>
  <c r="F322" i="14"/>
  <c r="F323" i="14"/>
  <c r="F324" i="14"/>
  <c r="F325" i="14"/>
  <c r="F326" i="14"/>
  <c r="F327" i="14"/>
  <c r="F328" i="14"/>
  <c r="F329" i="14"/>
  <c r="F330" i="14"/>
  <c r="F331" i="14"/>
  <c r="F332" i="14"/>
  <c r="F333" i="14"/>
  <c r="F334" i="14"/>
  <c r="F335" i="14"/>
  <c r="F336" i="14"/>
  <c r="F337" i="14"/>
  <c r="F338" i="14"/>
  <c r="F339" i="14"/>
  <c r="F340" i="14"/>
  <c r="F341" i="14"/>
  <c r="F342" i="14"/>
  <c r="F343" i="14"/>
  <c r="F344" i="14"/>
  <c r="F345" i="14"/>
  <c r="F346" i="14"/>
  <c r="F301" i="14"/>
  <c r="A302" i="14"/>
  <c r="B302" i="14"/>
  <c r="A303" i="14"/>
  <c r="B303" i="14"/>
  <c r="A304" i="14"/>
  <c r="B304" i="14"/>
  <c r="A305" i="14"/>
  <c r="B305" i="14"/>
  <c r="A306" i="14"/>
  <c r="B306" i="14"/>
  <c r="A307" i="14"/>
  <c r="B307" i="14"/>
  <c r="A308" i="14"/>
  <c r="B308" i="14"/>
  <c r="A309" i="14"/>
  <c r="B309" i="14"/>
  <c r="A310" i="14"/>
  <c r="B310" i="14"/>
  <c r="A311" i="14"/>
  <c r="B311" i="14"/>
  <c r="A312" i="14"/>
  <c r="B312" i="14"/>
  <c r="A313" i="14"/>
  <c r="B313" i="14"/>
  <c r="A314" i="14"/>
  <c r="B314" i="14"/>
  <c r="A315" i="14"/>
  <c r="B315" i="14"/>
  <c r="A316" i="14"/>
  <c r="B316" i="14"/>
  <c r="A317" i="14"/>
  <c r="B317" i="14"/>
  <c r="A318" i="14"/>
  <c r="B318" i="14"/>
  <c r="A319" i="14"/>
  <c r="B319" i="14"/>
  <c r="A320" i="14"/>
  <c r="B320" i="14"/>
  <c r="A321" i="14"/>
  <c r="B321" i="14"/>
  <c r="A322" i="14"/>
  <c r="B322" i="14"/>
  <c r="A323" i="14"/>
  <c r="B323" i="14"/>
  <c r="A324" i="14"/>
  <c r="B324" i="14"/>
  <c r="A325" i="14"/>
  <c r="B325" i="14"/>
  <c r="A326" i="14"/>
  <c r="B326" i="14"/>
  <c r="A327" i="14"/>
  <c r="B327" i="14"/>
  <c r="A328" i="14"/>
  <c r="B328" i="14"/>
  <c r="A329" i="14"/>
  <c r="B329" i="14"/>
  <c r="A330" i="14"/>
  <c r="B330" i="14"/>
  <c r="A331" i="14"/>
  <c r="B331" i="14"/>
  <c r="A332" i="14"/>
  <c r="B332" i="14"/>
  <c r="A333" i="14"/>
  <c r="B333" i="14"/>
  <c r="A334" i="14"/>
  <c r="B334" i="14"/>
  <c r="A335" i="14"/>
  <c r="B335" i="14"/>
  <c r="A336" i="14"/>
  <c r="B336" i="14"/>
  <c r="A337" i="14"/>
  <c r="B337" i="14"/>
  <c r="A338" i="14"/>
  <c r="B338" i="14"/>
  <c r="A339" i="14"/>
  <c r="B339" i="14"/>
  <c r="A340" i="14"/>
  <c r="B340" i="14"/>
  <c r="A341" i="14"/>
  <c r="B341" i="14"/>
  <c r="A342" i="14"/>
  <c r="B342" i="14"/>
  <c r="A343" i="14"/>
  <c r="B343" i="14"/>
  <c r="A344" i="14"/>
  <c r="B344" i="14"/>
  <c r="A345" i="14"/>
  <c r="B345" i="14"/>
  <c r="A346" i="14"/>
  <c r="B346" i="14"/>
  <c r="B301" i="14"/>
  <c r="A301" i="14"/>
  <c r="K245" i="14"/>
  <c r="K246" i="14"/>
  <c r="K247" i="14"/>
  <c r="K248" i="14"/>
  <c r="K249" i="14"/>
  <c r="K250" i="14"/>
  <c r="K251" i="14"/>
  <c r="K252" i="14"/>
  <c r="K253" i="14"/>
  <c r="K254" i="14"/>
  <c r="K255" i="14"/>
  <c r="K256" i="14"/>
  <c r="K257" i="14"/>
  <c r="K258" i="14"/>
  <c r="K259" i="14"/>
  <c r="K260" i="14"/>
  <c r="K261" i="14"/>
  <c r="K262" i="14"/>
  <c r="K263" i="14"/>
  <c r="K264" i="14"/>
  <c r="K265" i="14"/>
  <c r="K266" i="14"/>
  <c r="K267" i="14"/>
  <c r="K268" i="14"/>
  <c r="K269" i="14"/>
  <c r="K270" i="14"/>
  <c r="K271" i="14"/>
  <c r="K272" i="14"/>
  <c r="K273" i="14"/>
  <c r="K274" i="14"/>
  <c r="K275" i="14"/>
  <c r="K276" i="14"/>
  <c r="K277" i="14"/>
  <c r="K278" i="14"/>
  <c r="K279" i="14"/>
  <c r="K280" i="14"/>
  <c r="K281" i="14"/>
  <c r="K282" i="14"/>
  <c r="K283" i="14"/>
  <c r="K284" i="14"/>
  <c r="K285" i="14"/>
  <c r="K286" i="14"/>
  <c r="K287" i="14"/>
  <c r="K288" i="14"/>
  <c r="K289" i="14"/>
  <c r="K244" i="14"/>
  <c r="F245" i="14"/>
  <c r="F246" i="14"/>
  <c r="F247" i="14"/>
  <c r="F248" i="14"/>
  <c r="F249" i="14"/>
  <c r="F250" i="14"/>
  <c r="F251" i="14"/>
  <c r="F252" i="14"/>
  <c r="F253" i="14"/>
  <c r="F254" i="14"/>
  <c r="F255" i="14"/>
  <c r="F256" i="14"/>
  <c r="F257" i="14"/>
  <c r="F258" i="14"/>
  <c r="F259" i="14"/>
  <c r="F260" i="14"/>
  <c r="F261" i="14"/>
  <c r="F262" i="14"/>
  <c r="F263" i="14"/>
  <c r="F264" i="14"/>
  <c r="F265" i="14"/>
  <c r="F266" i="14"/>
  <c r="F267" i="14"/>
  <c r="F268" i="14"/>
  <c r="F269" i="14"/>
  <c r="F270" i="14"/>
  <c r="F271" i="14"/>
  <c r="F272" i="14"/>
  <c r="F273" i="14"/>
  <c r="F274" i="14"/>
  <c r="F275" i="14"/>
  <c r="F276" i="14"/>
  <c r="F277" i="14"/>
  <c r="F278" i="14"/>
  <c r="F279" i="14"/>
  <c r="F280" i="14"/>
  <c r="F281" i="14"/>
  <c r="F282" i="14"/>
  <c r="F283" i="14"/>
  <c r="F284" i="14"/>
  <c r="F285" i="14"/>
  <c r="F286" i="14"/>
  <c r="F287" i="14"/>
  <c r="F288" i="14"/>
  <c r="F289" i="14"/>
  <c r="F244" i="14"/>
  <c r="A245" i="14"/>
  <c r="B245" i="14"/>
  <c r="A246" i="14"/>
  <c r="B246" i="14"/>
  <c r="A247" i="14"/>
  <c r="B247" i="14"/>
  <c r="A248" i="14"/>
  <c r="B248" i="14"/>
  <c r="A249" i="14"/>
  <c r="B249" i="14"/>
  <c r="A250" i="14"/>
  <c r="B250" i="14"/>
  <c r="A251" i="14"/>
  <c r="B251" i="14"/>
  <c r="A252" i="14"/>
  <c r="B252" i="14"/>
  <c r="A253" i="14"/>
  <c r="B253" i="14"/>
  <c r="A254" i="14"/>
  <c r="B254" i="14"/>
  <c r="A255" i="14"/>
  <c r="B255" i="14"/>
  <c r="A256" i="14"/>
  <c r="B256" i="14"/>
  <c r="A257" i="14"/>
  <c r="B257" i="14"/>
  <c r="A258" i="14"/>
  <c r="B258" i="14"/>
  <c r="A259" i="14"/>
  <c r="B259" i="14"/>
  <c r="A260" i="14"/>
  <c r="B260" i="14"/>
  <c r="A261" i="14"/>
  <c r="B261" i="14"/>
  <c r="A262" i="14"/>
  <c r="B262" i="14"/>
  <c r="A263" i="14"/>
  <c r="B263" i="14"/>
  <c r="A264" i="14"/>
  <c r="B264" i="14"/>
  <c r="A265" i="14"/>
  <c r="B265" i="14"/>
  <c r="A266" i="14"/>
  <c r="B266" i="14"/>
  <c r="A267" i="14"/>
  <c r="B267" i="14"/>
  <c r="A268" i="14"/>
  <c r="B268" i="14"/>
  <c r="A269" i="14"/>
  <c r="B269" i="14"/>
  <c r="A270" i="14"/>
  <c r="B270" i="14"/>
  <c r="A271" i="14"/>
  <c r="B271" i="14"/>
  <c r="A272" i="14"/>
  <c r="B272" i="14"/>
  <c r="A273" i="14"/>
  <c r="B273" i="14"/>
  <c r="A274" i="14"/>
  <c r="B274" i="14"/>
  <c r="A275" i="14"/>
  <c r="B275" i="14"/>
  <c r="A276" i="14"/>
  <c r="B276" i="14"/>
  <c r="A277" i="14"/>
  <c r="B277" i="14"/>
  <c r="A278" i="14"/>
  <c r="B278" i="14"/>
  <c r="A279" i="14"/>
  <c r="B279" i="14"/>
  <c r="A280" i="14"/>
  <c r="B280" i="14"/>
  <c r="A281" i="14"/>
  <c r="B281" i="14"/>
  <c r="A282" i="14"/>
  <c r="B282" i="14"/>
  <c r="A283" i="14"/>
  <c r="B283" i="14"/>
  <c r="A284" i="14"/>
  <c r="B284" i="14"/>
  <c r="A285" i="14"/>
  <c r="B285" i="14"/>
  <c r="A286" i="14"/>
  <c r="B286" i="14"/>
  <c r="A287" i="14"/>
  <c r="B287" i="14"/>
  <c r="A288" i="14"/>
  <c r="B288" i="14"/>
  <c r="A289" i="14"/>
  <c r="B289" i="14"/>
  <c r="B244" i="14"/>
  <c r="A244" i="14"/>
  <c r="K188" i="14"/>
  <c r="K189" i="14"/>
  <c r="K190" i="14"/>
  <c r="K191" i="14"/>
  <c r="K192" i="14"/>
  <c r="K193" i="14"/>
  <c r="K194" i="14"/>
  <c r="K195" i="14"/>
  <c r="K196" i="14"/>
  <c r="K197" i="14"/>
  <c r="K198" i="14"/>
  <c r="K199" i="14"/>
  <c r="K200" i="14"/>
  <c r="K201" i="14"/>
  <c r="K202" i="14"/>
  <c r="K203" i="14"/>
  <c r="K204" i="14"/>
  <c r="K205" i="14"/>
  <c r="K206" i="14"/>
  <c r="K207" i="14"/>
  <c r="K208" i="14"/>
  <c r="K209" i="14"/>
  <c r="K210" i="14"/>
  <c r="K211" i="14"/>
  <c r="K212" i="14"/>
  <c r="K213" i="14"/>
  <c r="K214" i="14"/>
  <c r="K215" i="14"/>
  <c r="K216" i="14"/>
  <c r="K217" i="14"/>
  <c r="K218" i="14"/>
  <c r="K219" i="14"/>
  <c r="K220" i="14"/>
  <c r="K221" i="14"/>
  <c r="K222" i="14"/>
  <c r="K223" i="14"/>
  <c r="K224" i="14"/>
  <c r="K225" i="14"/>
  <c r="K226" i="14"/>
  <c r="K227" i="14"/>
  <c r="K228" i="14"/>
  <c r="K229" i="14"/>
  <c r="K230" i="14"/>
  <c r="K231" i="14"/>
  <c r="K232" i="14"/>
  <c r="K187" i="14"/>
  <c r="I188" i="14"/>
  <c r="I189" i="14"/>
  <c r="I190" i="14"/>
  <c r="I191" i="14"/>
  <c r="I192" i="14"/>
  <c r="I193" i="14"/>
  <c r="I194" i="14"/>
  <c r="I195" i="14"/>
  <c r="I196" i="14"/>
  <c r="I197" i="14"/>
  <c r="I198" i="14"/>
  <c r="I199" i="14"/>
  <c r="I200" i="14"/>
  <c r="I201" i="14"/>
  <c r="I202" i="14"/>
  <c r="I203" i="14"/>
  <c r="I204" i="14"/>
  <c r="I205" i="14"/>
  <c r="I206" i="14"/>
  <c r="I207" i="14"/>
  <c r="I208" i="14"/>
  <c r="I209" i="14"/>
  <c r="I210" i="14"/>
  <c r="I211" i="14"/>
  <c r="I212" i="14"/>
  <c r="I213" i="14"/>
  <c r="I214" i="14"/>
  <c r="I215" i="14"/>
  <c r="I216" i="14"/>
  <c r="I217" i="14"/>
  <c r="I218" i="14"/>
  <c r="I219" i="14"/>
  <c r="I220" i="14"/>
  <c r="I221" i="14"/>
  <c r="I222" i="14"/>
  <c r="I223" i="14"/>
  <c r="I224" i="14"/>
  <c r="I225" i="14"/>
  <c r="I226" i="14"/>
  <c r="I227" i="14"/>
  <c r="I228" i="14"/>
  <c r="I229" i="14"/>
  <c r="I230" i="14"/>
  <c r="I231" i="14"/>
  <c r="I232" i="14"/>
  <c r="F188" i="14"/>
  <c r="F189" i="14"/>
  <c r="F190" i="14"/>
  <c r="F191" i="14"/>
  <c r="F192" i="14"/>
  <c r="F193" i="14"/>
  <c r="F194" i="14"/>
  <c r="F195" i="14"/>
  <c r="F196" i="14"/>
  <c r="F197" i="14"/>
  <c r="F198" i="14"/>
  <c r="F199" i="14"/>
  <c r="F200" i="14"/>
  <c r="F201" i="14"/>
  <c r="F202" i="14"/>
  <c r="F203" i="14"/>
  <c r="F204" i="14"/>
  <c r="F205" i="14"/>
  <c r="F206" i="14"/>
  <c r="F207" i="14"/>
  <c r="F208" i="14"/>
  <c r="F209" i="14"/>
  <c r="F210" i="14"/>
  <c r="F211" i="14"/>
  <c r="F212" i="14"/>
  <c r="F213" i="14"/>
  <c r="F214" i="14"/>
  <c r="F215" i="14"/>
  <c r="F216" i="14"/>
  <c r="F217" i="14"/>
  <c r="F218" i="14"/>
  <c r="F219" i="14"/>
  <c r="F220" i="14"/>
  <c r="F221" i="14"/>
  <c r="F222" i="14"/>
  <c r="F223" i="14"/>
  <c r="F224" i="14"/>
  <c r="F225" i="14"/>
  <c r="F226" i="14"/>
  <c r="F227" i="14"/>
  <c r="F228" i="14"/>
  <c r="F229" i="14"/>
  <c r="F230" i="14"/>
  <c r="F231" i="14"/>
  <c r="F232" i="14"/>
  <c r="F187" i="14"/>
  <c r="A189" i="14"/>
  <c r="B189" i="14"/>
  <c r="A190" i="14"/>
  <c r="B190" i="14"/>
  <c r="A191" i="14"/>
  <c r="B191" i="14"/>
  <c r="A193" i="14"/>
  <c r="B193" i="14"/>
  <c r="A194" i="14"/>
  <c r="B194" i="14"/>
  <c r="A195" i="14"/>
  <c r="B195" i="14"/>
  <c r="A197" i="14"/>
  <c r="B197" i="14"/>
  <c r="A198" i="14"/>
  <c r="B198" i="14"/>
  <c r="A199" i="14"/>
  <c r="B199" i="14"/>
  <c r="A200" i="14"/>
  <c r="J200" i="14" s="1"/>
  <c r="B200" i="14"/>
  <c r="A201" i="14"/>
  <c r="B201" i="14"/>
  <c r="A202" i="14"/>
  <c r="B202" i="14"/>
  <c r="A203" i="14"/>
  <c r="B203" i="14"/>
  <c r="A204" i="14"/>
  <c r="B204" i="14"/>
  <c r="A205" i="14"/>
  <c r="B205" i="14"/>
  <c r="A209" i="14"/>
  <c r="B209" i="14"/>
  <c r="A210" i="14"/>
  <c r="B210" i="14"/>
  <c r="A211" i="14"/>
  <c r="B211" i="14"/>
  <c r="A212" i="14"/>
  <c r="B212" i="14"/>
  <c r="A213" i="14"/>
  <c r="B213" i="14"/>
  <c r="A214" i="14"/>
  <c r="B214" i="14"/>
  <c r="A215" i="14"/>
  <c r="B215" i="14"/>
  <c r="A216" i="14"/>
  <c r="B216" i="14"/>
  <c r="A217" i="14"/>
  <c r="B217" i="14"/>
  <c r="A219" i="14"/>
  <c r="B219" i="14"/>
  <c r="A220" i="14"/>
  <c r="B220" i="14"/>
  <c r="A221" i="14"/>
  <c r="B221" i="14"/>
  <c r="A222" i="14"/>
  <c r="B222" i="14"/>
  <c r="A223" i="14"/>
  <c r="B223" i="14"/>
  <c r="A224" i="14"/>
  <c r="B224" i="14"/>
  <c r="A225" i="14"/>
  <c r="B225" i="14"/>
  <c r="A227" i="14"/>
  <c r="B227" i="14"/>
  <c r="A228" i="14"/>
  <c r="B228" i="14"/>
  <c r="A229" i="14"/>
  <c r="B229" i="14"/>
  <c r="A230" i="14"/>
  <c r="B230" i="14"/>
  <c r="A231" i="14"/>
  <c r="B231" i="14"/>
  <c r="A232" i="14"/>
  <c r="B232" i="14"/>
  <c r="E235" i="14"/>
  <c r="G235" i="14" s="1"/>
  <c r="B187" i="14"/>
  <c r="A187" i="14"/>
  <c r="K173" i="14"/>
  <c r="K174" i="14"/>
  <c r="K175" i="14"/>
  <c r="K176" i="14"/>
  <c r="K177" i="14"/>
  <c r="K131" i="14"/>
  <c r="K132" i="14"/>
  <c r="K133" i="14"/>
  <c r="K134" i="14"/>
  <c r="K135" i="14"/>
  <c r="K136" i="14"/>
  <c r="K137" i="14"/>
  <c r="K138" i="14"/>
  <c r="K139" i="14"/>
  <c r="K140" i="14"/>
  <c r="K141" i="14"/>
  <c r="K142" i="14"/>
  <c r="K143" i="14"/>
  <c r="K144" i="14"/>
  <c r="K145" i="14"/>
  <c r="K146" i="14"/>
  <c r="K147" i="14"/>
  <c r="K148" i="14"/>
  <c r="K149" i="14"/>
  <c r="K150" i="14"/>
  <c r="K151" i="14"/>
  <c r="K152" i="14"/>
  <c r="K153" i="14"/>
  <c r="K154" i="14"/>
  <c r="K155" i="14"/>
  <c r="K156" i="14"/>
  <c r="K157" i="14"/>
  <c r="K158" i="14"/>
  <c r="K159" i="14"/>
  <c r="K160" i="14"/>
  <c r="K161" i="14"/>
  <c r="K162" i="14"/>
  <c r="K163" i="14"/>
  <c r="K164" i="14"/>
  <c r="K165" i="14"/>
  <c r="K166" i="14"/>
  <c r="K167" i="14"/>
  <c r="K168" i="14"/>
  <c r="K169" i="14"/>
  <c r="K170" i="14"/>
  <c r="K171" i="14"/>
  <c r="K172" i="14"/>
  <c r="K130" i="14"/>
  <c r="J133" i="14"/>
  <c r="J136" i="14"/>
  <c r="J137" i="14"/>
  <c r="J140" i="14"/>
  <c r="J143" i="14"/>
  <c r="J152" i="14"/>
  <c r="J153" i="14"/>
  <c r="J162" i="14"/>
  <c r="J165" i="14"/>
  <c r="J170" i="14"/>
  <c r="J171" i="14"/>
  <c r="J173" i="14"/>
  <c r="J174" i="14"/>
  <c r="J175" i="14"/>
  <c r="L175" i="14" s="1"/>
  <c r="I131" i="14"/>
  <c r="I132" i="14"/>
  <c r="I133" i="14"/>
  <c r="I134" i="14"/>
  <c r="I135" i="14"/>
  <c r="I136" i="14"/>
  <c r="I137" i="14"/>
  <c r="I138" i="14"/>
  <c r="I139" i="14"/>
  <c r="I140" i="14"/>
  <c r="I141" i="14"/>
  <c r="I142" i="14"/>
  <c r="I143" i="14"/>
  <c r="I144" i="14"/>
  <c r="I145" i="14"/>
  <c r="I146" i="14"/>
  <c r="I147" i="14"/>
  <c r="I148" i="14"/>
  <c r="I149" i="14"/>
  <c r="I150" i="14"/>
  <c r="I151" i="14"/>
  <c r="I152" i="14"/>
  <c r="I153" i="14"/>
  <c r="I154" i="14"/>
  <c r="I155" i="14"/>
  <c r="I156" i="14"/>
  <c r="I157" i="14"/>
  <c r="I158" i="14"/>
  <c r="I159" i="14"/>
  <c r="I160" i="14"/>
  <c r="I161" i="14"/>
  <c r="I162" i="14"/>
  <c r="I163" i="14"/>
  <c r="I164" i="14"/>
  <c r="I165" i="14"/>
  <c r="I166" i="14"/>
  <c r="I167" i="14"/>
  <c r="I168" i="14"/>
  <c r="I169" i="14"/>
  <c r="I170" i="14"/>
  <c r="I171" i="14"/>
  <c r="I172" i="14"/>
  <c r="I173" i="14"/>
  <c r="I174" i="14"/>
  <c r="I175"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F157" i="14"/>
  <c r="F158" i="14"/>
  <c r="F159" i="14"/>
  <c r="F160" i="14"/>
  <c r="F161" i="14"/>
  <c r="F162" i="14"/>
  <c r="F163" i="14"/>
  <c r="F164" i="14"/>
  <c r="F165" i="14"/>
  <c r="F166" i="14"/>
  <c r="F167" i="14"/>
  <c r="F168" i="14"/>
  <c r="F169" i="14"/>
  <c r="F170" i="14"/>
  <c r="F171" i="14"/>
  <c r="F172" i="14"/>
  <c r="F173" i="14"/>
  <c r="F174" i="14"/>
  <c r="F175" i="14"/>
  <c r="A132" i="14"/>
  <c r="B132" i="14"/>
  <c r="A133" i="14"/>
  <c r="B133" i="14"/>
  <c r="A134" i="14"/>
  <c r="B134" i="14"/>
  <c r="A136" i="14"/>
  <c r="B136" i="14"/>
  <c r="A137" i="14"/>
  <c r="B137" i="14"/>
  <c r="A138" i="14"/>
  <c r="B138" i="14"/>
  <c r="A140" i="14"/>
  <c r="B140" i="14"/>
  <c r="A141" i="14"/>
  <c r="B141" i="14"/>
  <c r="A142" i="14"/>
  <c r="B142" i="14"/>
  <c r="A143" i="14"/>
  <c r="B143" i="14"/>
  <c r="A144" i="14"/>
  <c r="B144" i="14"/>
  <c r="A145" i="14"/>
  <c r="B145" i="14"/>
  <c r="A146" i="14"/>
  <c r="B146" i="14"/>
  <c r="A147" i="14"/>
  <c r="B147" i="14"/>
  <c r="A148" i="14"/>
  <c r="B148" i="14"/>
  <c r="A152" i="14"/>
  <c r="B152" i="14"/>
  <c r="A153" i="14"/>
  <c r="B153" i="14"/>
  <c r="A154" i="14"/>
  <c r="B154" i="14"/>
  <c r="A155" i="14"/>
  <c r="B155" i="14"/>
  <c r="A156" i="14"/>
  <c r="B156" i="14"/>
  <c r="A157" i="14"/>
  <c r="B157" i="14"/>
  <c r="A158" i="14"/>
  <c r="B158" i="14"/>
  <c r="A159" i="14"/>
  <c r="B159" i="14"/>
  <c r="A160" i="14"/>
  <c r="B160" i="14"/>
  <c r="A162" i="14"/>
  <c r="B162" i="14"/>
  <c r="A163" i="14"/>
  <c r="B163" i="14"/>
  <c r="A164" i="14"/>
  <c r="B164" i="14"/>
  <c r="A165" i="14"/>
  <c r="B165" i="14"/>
  <c r="A166" i="14"/>
  <c r="B166" i="14"/>
  <c r="A167" i="14"/>
  <c r="B167" i="14"/>
  <c r="A168" i="14"/>
  <c r="B168" i="14"/>
  <c r="A170" i="14"/>
  <c r="B170" i="14"/>
  <c r="A171" i="14"/>
  <c r="B171" i="14"/>
  <c r="A172" i="14"/>
  <c r="B172" i="14"/>
  <c r="A173" i="14"/>
  <c r="B173" i="14"/>
  <c r="A174" i="14"/>
  <c r="B174" i="14"/>
  <c r="A175" i="14"/>
  <c r="B175" i="14"/>
  <c r="A176" i="14"/>
  <c r="B176" i="14"/>
  <c r="C176" i="14"/>
  <c r="E176" i="14" s="1"/>
  <c r="B130" i="14"/>
  <c r="A130" i="14"/>
  <c r="F130" i="14"/>
  <c r="K73" i="14"/>
  <c r="K74" i="14"/>
  <c r="K75" i="14"/>
  <c r="K76" i="14"/>
  <c r="K77" i="14"/>
  <c r="K78" i="14"/>
  <c r="K79" i="14"/>
  <c r="K80" i="14"/>
  <c r="K81" i="14"/>
  <c r="K82" i="14"/>
  <c r="K83" i="14"/>
  <c r="K84" i="14"/>
  <c r="K85" i="14"/>
  <c r="K86" i="14"/>
  <c r="K87" i="14"/>
  <c r="K88" i="14"/>
  <c r="K89" i="14"/>
  <c r="K90" i="14"/>
  <c r="K91" i="14"/>
  <c r="K92" i="14"/>
  <c r="K93" i="14"/>
  <c r="K94" i="14"/>
  <c r="K95" i="14"/>
  <c r="K96" i="14"/>
  <c r="K97" i="14"/>
  <c r="K98" i="14"/>
  <c r="K99" i="14"/>
  <c r="K100" i="14"/>
  <c r="K101" i="14"/>
  <c r="K102" i="14"/>
  <c r="K103" i="14"/>
  <c r="K104" i="14"/>
  <c r="K105" i="14"/>
  <c r="K106" i="14"/>
  <c r="K107" i="14"/>
  <c r="K108" i="14"/>
  <c r="K109" i="14"/>
  <c r="K110" i="14"/>
  <c r="K111" i="14"/>
  <c r="K112" i="14"/>
  <c r="K113" i="14"/>
  <c r="K114" i="14"/>
  <c r="K115" i="14"/>
  <c r="K116" i="14"/>
  <c r="K117" i="14"/>
  <c r="K72" i="14"/>
  <c r="A73" i="14"/>
  <c r="B73" i="14"/>
  <c r="A74" i="14"/>
  <c r="B74" i="14"/>
  <c r="A75" i="14"/>
  <c r="B75" i="14"/>
  <c r="A76" i="14"/>
  <c r="B76" i="14"/>
  <c r="A77" i="14"/>
  <c r="B77" i="14"/>
  <c r="A78" i="14"/>
  <c r="B78" i="14"/>
  <c r="A79" i="14"/>
  <c r="B79" i="14"/>
  <c r="A80" i="14"/>
  <c r="B80" i="14"/>
  <c r="A81" i="14"/>
  <c r="B81" i="14"/>
  <c r="A82" i="14"/>
  <c r="B82" i="14"/>
  <c r="A83" i="14"/>
  <c r="B83" i="14"/>
  <c r="A84" i="14"/>
  <c r="B84" i="14"/>
  <c r="A85" i="14"/>
  <c r="B85" i="14"/>
  <c r="A86" i="14"/>
  <c r="B86" i="14"/>
  <c r="A87" i="14"/>
  <c r="B87" i="14"/>
  <c r="A88" i="14"/>
  <c r="B88" i="14"/>
  <c r="A89" i="14"/>
  <c r="B89" i="14"/>
  <c r="A90" i="14"/>
  <c r="B90" i="14"/>
  <c r="A91" i="14"/>
  <c r="B91" i="14"/>
  <c r="A92" i="14"/>
  <c r="B92" i="14"/>
  <c r="A93" i="14"/>
  <c r="B93" i="14"/>
  <c r="A94" i="14"/>
  <c r="B94" i="14"/>
  <c r="A95" i="14"/>
  <c r="B95" i="14"/>
  <c r="A96" i="14"/>
  <c r="B96" i="14"/>
  <c r="A97" i="14"/>
  <c r="B97" i="14"/>
  <c r="A98" i="14"/>
  <c r="B98" i="14"/>
  <c r="A99" i="14"/>
  <c r="B99" i="14"/>
  <c r="A100" i="14"/>
  <c r="B100" i="14"/>
  <c r="A101" i="14"/>
  <c r="B101" i="14"/>
  <c r="A102" i="14"/>
  <c r="B102" i="14"/>
  <c r="A103" i="14"/>
  <c r="B103" i="14"/>
  <c r="A104" i="14"/>
  <c r="J104" i="14" s="1"/>
  <c r="B104" i="14"/>
  <c r="A105" i="14"/>
  <c r="B105" i="14"/>
  <c r="A106" i="14"/>
  <c r="B106" i="14"/>
  <c r="A107" i="14"/>
  <c r="B107" i="14"/>
  <c r="A108" i="14"/>
  <c r="B108" i="14"/>
  <c r="A109" i="14"/>
  <c r="B109" i="14"/>
  <c r="A110" i="14"/>
  <c r="B110" i="14"/>
  <c r="A111" i="14"/>
  <c r="B111" i="14"/>
  <c r="A112" i="14"/>
  <c r="I112" i="14" s="1"/>
  <c r="B112" i="14"/>
  <c r="A113" i="14"/>
  <c r="B113" i="14"/>
  <c r="A114" i="14"/>
  <c r="B114" i="14"/>
  <c r="A115" i="14"/>
  <c r="B115" i="14"/>
  <c r="A116" i="14"/>
  <c r="B116" i="14"/>
  <c r="A117" i="14"/>
  <c r="B117" i="14"/>
  <c r="E120" i="14"/>
  <c r="G120" i="14" s="1"/>
  <c r="B72" i="14"/>
  <c r="A72"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K59" i="14"/>
  <c r="K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14" i="14"/>
  <c r="A15" i="14"/>
  <c r="B15" i="14"/>
  <c r="C15" i="14"/>
  <c r="E15" i="14" s="1"/>
  <c r="G15" i="14" s="1"/>
  <c r="A16" i="14"/>
  <c r="B16" i="14"/>
  <c r="C16" i="14"/>
  <c r="A17" i="14"/>
  <c r="B17" i="14"/>
  <c r="C17" i="14"/>
  <c r="A18" i="14"/>
  <c r="B18" i="14"/>
  <c r="C18" i="14"/>
  <c r="A19" i="14"/>
  <c r="B19" i="14"/>
  <c r="C19" i="14"/>
  <c r="E19" i="14" s="1"/>
  <c r="G19" i="14" s="1"/>
  <c r="A20" i="14"/>
  <c r="B20" i="14"/>
  <c r="C20" i="14"/>
  <c r="A21" i="14"/>
  <c r="B21" i="14"/>
  <c r="C21" i="14"/>
  <c r="A22" i="14"/>
  <c r="B22" i="14"/>
  <c r="C22" i="14"/>
  <c r="A23" i="14"/>
  <c r="B23" i="14"/>
  <c r="C23" i="14"/>
  <c r="E23" i="14" s="1"/>
  <c r="A24" i="14"/>
  <c r="B24" i="14"/>
  <c r="C24" i="14"/>
  <c r="A25" i="14"/>
  <c r="B25" i="14"/>
  <c r="C25" i="14"/>
  <c r="A26" i="14"/>
  <c r="B26" i="14"/>
  <c r="C26" i="14"/>
  <c r="A27" i="14"/>
  <c r="B27" i="14"/>
  <c r="C27" i="14"/>
  <c r="E27" i="14" s="1"/>
  <c r="G27" i="14" s="1"/>
  <c r="A28" i="14"/>
  <c r="B28" i="14"/>
  <c r="C28" i="14"/>
  <c r="A29" i="14"/>
  <c r="B29" i="14"/>
  <c r="C29" i="14"/>
  <c r="A30" i="14"/>
  <c r="B30" i="14"/>
  <c r="C30" i="14"/>
  <c r="A31" i="14"/>
  <c r="B31" i="14"/>
  <c r="C31" i="14"/>
  <c r="E31" i="14" s="1"/>
  <c r="G31" i="14" s="1"/>
  <c r="A32" i="14"/>
  <c r="B32" i="14"/>
  <c r="C32" i="14"/>
  <c r="E32" i="14" s="1"/>
  <c r="A33" i="14"/>
  <c r="B33" i="14"/>
  <c r="C33" i="14"/>
  <c r="A34" i="14"/>
  <c r="I34" i="14" s="1"/>
  <c r="B34" i="14"/>
  <c r="C34" i="14"/>
  <c r="A35" i="14"/>
  <c r="B35" i="14"/>
  <c r="C35" i="14"/>
  <c r="E35" i="14" s="1"/>
  <c r="A36" i="14"/>
  <c r="I36" i="14" s="1"/>
  <c r="B36" i="14"/>
  <c r="C36" i="14"/>
  <c r="A37" i="14"/>
  <c r="B37" i="14"/>
  <c r="C37" i="14"/>
  <c r="A38" i="14"/>
  <c r="B38" i="14"/>
  <c r="C38" i="14"/>
  <c r="A39" i="14"/>
  <c r="B39" i="14"/>
  <c r="C39" i="14"/>
  <c r="A40" i="14"/>
  <c r="B40" i="14"/>
  <c r="C40" i="14"/>
  <c r="E40" i="14" s="1"/>
  <c r="A41" i="14"/>
  <c r="B41" i="14"/>
  <c r="C41" i="14"/>
  <c r="A42" i="14"/>
  <c r="B42" i="14"/>
  <c r="C42" i="14"/>
  <c r="E42" i="14" s="1"/>
  <c r="A43" i="14"/>
  <c r="B43" i="14"/>
  <c r="C43" i="14"/>
  <c r="E43" i="14" s="1"/>
  <c r="G43" i="14" s="1"/>
  <c r="A44" i="14"/>
  <c r="I44" i="14" s="1"/>
  <c r="B44" i="14"/>
  <c r="C44" i="14"/>
  <c r="A45" i="14"/>
  <c r="B45" i="14"/>
  <c r="C45" i="14"/>
  <c r="A46" i="14"/>
  <c r="B46" i="14"/>
  <c r="C46" i="14"/>
  <c r="A47" i="14"/>
  <c r="B47" i="14"/>
  <c r="C47" i="14"/>
  <c r="E47" i="14" s="1"/>
  <c r="A48" i="14"/>
  <c r="I48" i="14" s="1"/>
  <c r="B48" i="14"/>
  <c r="C48" i="14"/>
  <c r="A49" i="14"/>
  <c r="B49" i="14"/>
  <c r="C49" i="14"/>
  <c r="A50" i="14"/>
  <c r="B50" i="14"/>
  <c r="C50" i="14"/>
  <c r="A51" i="14"/>
  <c r="B51" i="14"/>
  <c r="C51" i="14"/>
  <c r="E51" i="14" s="1"/>
  <c r="G51" i="14" s="1"/>
  <c r="A52" i="14"/>
  <c r="B52" i="14"/>
  <c r="C52" i="14"/>
  <c r="A53" i="14"/>
  <c r="B53" i="14"/>
  <c r="C53" i="14"/>
  <c r="A54" i="14"/>
  <c r="B54" i="14"/>
  <c r="C54" i="14"/>
  <c r="A55" i="14"/>
  <c r="B55" i="14"/>
  <c r="C55" i="14"/>
  <c r="E55" i="14" s="1"/>
  <c r="G55" i="14" s="1"/>
  <c r="A56" i="14"/>
  <c r="B56" i="14"/>
  <c r="C56" i="14"/>
  <c r="A57" i="14"/>
  <c r="B57" i="14"/>
  <c r="C57" i="14"/>
  <c r="A58" i="14"/>
  <c r="B58" i="14"/>
  <c r="C58" i="14"/>
  <c r="A59" i="14"/>
  <c r="B59" i="14"/>
  <c r="C59" i="14"/>
  <c r="E62" i="14"/>
  <c r="G62" i="14" s="1"/>
  <c r="B14" i="14"/>
  <c r="C14" i="14"/>
  <c r="A14" i="14"/>
  <c r="J346" i="14"/>
  <c r="J345" i="14"/>
  <c r="J342" i="14"/>
  <c r="I335" i="14"/>
  <c r="I331" i="14"/>
  <c r="I330" i="14"/>
  <c r="I327" i="14"/>
  <c r="I326" i="14"/>
  <c r="I320" i="14"/>
  <c r="I313" i="14"/>
  <c r="I312" i="14"/>
  <c r="I302" i="14"/>
  <c r="I284" i="14"/>
  <c r="I260" i="14"/>
  <c r="I245" i="14"/>
  <c r="J194" i="14"/>
  <c r="I187" i="14"/>
  <c r="F176" i="14"/>
  <c r="J349" i="14"/>
  <c r="L349" i="14" s="1"/>
  <c r="I349" i="14"/>
  <c r="E349" i="14"/>
  <c r="G349" i="14" s="1"/>
  <c r="J348" i="14"/>
  <c r="L348" i="14" s="1"/>
  <c r="I348" i="14"/>
  <c r="E348" i="14"/>
  <c r="G348" i="14" s="1"/>
  <c r="J347" i="14"/>
  <c r="L347" i="14" s="1"/>
  <c r="I347" i="14"/>
  <c r="E347" i="14"/>
  <c r="G347" i="14" s="1"/>
  <c r="I334" i="14"/>
  <c r="I319" i="14"/>
  <c r="I318" i="14"/>
  <c r="J292" i="14"/>
  <c r="L292" i="14" s="1"/>
  <c r="I292" i="14"/>
  <c r="E292" i="14"/>
  <c r="G292" i="14" s="1"/>
  <c r="J291" i="14"/>
  <c r="L291" i="14" s="1"/>
  <c r="I291" i="14"/>
  <c r="E291" i="14"/>
  <c r="G291" i="14" s="1"/>
  <c r="J290" i="14"/>
  <c r="L290" i="14" s="1"/>
  <c r="I290" i="14"/>
  <c r="E290" i="14"/>
  <c r="G290" i="14" s="1"/>
  <c r="I286" i="14"/>
  <c r="I285" i="14"/>
  <c r="I282" i="14"/>
  <c r="I277" i="14"/>
  <c r="I276" i="14"/>
  <c r="I275" i="14"/>
  <c r="I271" i="14"/>
  <c r="I266" i="14"/>
  <c r="I264" i="14"/>
  <c r="I262" i="14"/>
  <c r="I259" i="14"/>
  <c r="I258" i="14"/>
  <c r="J254" i="14"/>
  <c r="I252" i="14"/>
  <c r="I248" i="14"/>
  <c r="I247" i="14"/>
  <c r="J235" i="14"/>
  <c r="L235" i="14" s="1"/>
  <c r="I235" i="14"/>
  <c r="J234" i="14"/>
  <c r="L234" i="14" s="1"/>
  <c r="I234" i="14"/>
  <c r="E234" i="14"/>
  <c r="G234" i="14" s="1"/>
  <c r="J233" i="14"/>
  <c r="L233" i="14" s="1"/>
  <c r="I233" i="14"/>
  <c r="E233" i="14"/>
  <c r="G233" i="14" s="1"/>
  <c r="J231" i="14"/>
  <c r="J219" i="14"/>
  <c r="J210" i="14"/>
  <c r="J178" i="14"/>
  <c r="L178" i="14" s="1"/>
  <c r="I178" i="14"/>
  <c r="E178" i="14"/>
  <c r="G178" i="14" s="1"/>
  <c r="J177" i="14"/>
  <c r="I177" i="14"/>
  <c r="E177" i="14"/>
  <c r="G177" i="14" s="1"/>
  <c r="I176" i="14"/>
  <c r="I130" i="14"/>
  <c r="J121" i="14"/>
  <c r="L121" i="14" s="1"/>
  <c r="I121" i="14"/>
  <c r="E121" i="14"/>
  <c r="G121" i="14" s="1"/>
  <c r="J120" i="14"/>
  <c r="L120" i="14" s="1"/>
  <c r="I120" i="14"/>
  <c r="J119" i="14"/>
  <c r="L119" i="14" s="1"/>
  <c r="I119" i="14"/>
  <c r="E119" i="14"/>
  <c r="G119" i="14" s="1"/>
  <c r="J118" i="14"/>
  <c r="L118" i="14" s="1"/>
  <c r="I118" i="14"/>
  <c r="E118" i="14"/>
  <c r="G118" i="14" s="1"/>
  <c r="I117" i="14"/>
  <c r="L115" i="14"/>
  <c r="J113" i="14"/>
  <c r="I111" i="14"/>
  <c r="I110" i="14"/>
  <c r="J107" i="14"/>
  <c r="L107" i="14" s="1"/>
  <c r="I95" i="14"/>
  <c r="I91" i="14"/>
  <c r="I90" i="14"/>
  <c r="I87" i="14"/>
  <c r="I86" i="14"/>
  <c r="I85" i="14"/>
  <c r="I83" i="14"/>
  <c r="I82" i="14"/>
  <c r="I81" i="14"/>
  <c r="J78" i="14"/>
  <c r="I73" i="14"/>
  <c r="F122" i="14"/>
  <c r="J63" i="14"/>
  <c r="L63" i="14" s="1"/>
  <c r="I63" i="14"/>
  <c r="E63" i="14"/>
  <c r="G63" i="14" s="1"/>
  <c r="J62" i="14"/>
  <c r="L62" i="14" s="1"/>
  <c r="I62" i="14"/>
  <c r="J61" i="14"/>
  <c r="L61" i="14" s="1"/>
  <c r="I61" i="14"/>
  <c r="E61" i="14"/>
  <c r="G61" i="14" s="1"/>
  <c r="J60" i="14"/>
  <c r="L60" i="14" s="1"/>
  <c r="I60" i="14"/>
  <c r="E60" i="14"/>
  <c r="G60" i="14" s="1"/>
  <c r="I59" i="14"/>
  <c r="J55" i="14"/>
  <c r="L55" i="14" s="1"/>
  <c r="I53" i="14"/>
  <c r="I49" i="14"/>
  <c r="I43" i="14"/>
  <c r="E41" i="14"/>
  <c r="G41" i="14" s="1"/>
  <c r="I38" i="14"/>
  <c r="I37" i="14"/>
  <c r="E37" i="14"/>
  <c r="I35" i="14"/>
  <c r="I33" i="14"/>
  <c r="E33" i="14"/>
  <c r="G33" i="14" s="1"/>
  <c r="I32" i="14"/>
  <c r="I30" i="14"/>
  <c r="I27" i="14"/>
  <c r="I26" i="14"/>
  <c r="I24" i="14"/>
  <c r="I23" i="14"/>
  <c r="E21" i="14"/>
  <c r="G21" i="14" s="1"/>
  <c r="I18" i="14"/>
  <c r="E404" i="11"/>
  <c r="J8" i="15" s="1"/>
  <c r="F404" i="11"/>
  <c r="J9" i="15" s="1"/>
  <c r="L333" i="11"/>
  <c r="L334" i="11"/>
  <c r="K267" i="11"/>
  <c r="H21" i="15" s="1"/>
  <c r="B169" i="14"/>
  <c r="A169" i="14"/>
  <c r="B161" i="14"/>
  <c r="A161" i="14"/>
  <c r="B151" i="14"/>
  <c r="A151" i="14"/>
  <c r="B150" i="14"/>
  <c r="A150" i="14"/>
  <c r="B149" i="14"/>
  <c r="A149" i="14"/>
  <c r="B139" i="14"/>
  <c r="A139" i="14"/>
  <c r="B135" i="14"/>
  <c r="A135" i="14"/>
  <c r="B131" i="14"/>
  <c r="A131" i="14"/>
  <c r="B226" i="14"/>
  <c r="A226" i="14"/>
  <c r="B218" i="14"/>
  <c r="A218" i="14"/>
  <c r="B208" i="14"/>
  <c r="A208" i="14"/>
  <c r="A239" i="11"/>
  <c r="B207" i="14"/>
  <c r="A207" i="14"/>
  <c r="A238" i="11"/>
  <c r="B206" i="14"/>
  <c r="A206" i="14"/>
  <c r="B196" i="14"/>
  <c r="A196" i="14"/>
  <c r="B192" i="14"/>
  <c r="A192" i="14"/>
  <c r="B188" i="14"/>
  <c r="A188" i="14"/>
  <c r="L195" i="11"/>
  <c r="L196" i="11"/>
  <c r="L197" i="11"/>
  <c r="L194" i="11"/>
  <c r="O24" i="11"/>
  <c r="O28" i="11"/>
  <c r="O44" i="11"/>
  <c r="O45" i="11"/>
  <c r="M17" i="11"/>
  <c r="M32" i="11"/>
  <c r="M52" i="11"/>
  <c r="L10" i="11"/>
  <c r="L12" i="11"/>
  <c r="L13" i="11"/>
  <c r="P13" i="11" s="1"/>
  <c r="L14" i="11"/>
  <c r="P14" i="11" s="1"/>
  <c r="L15" i="11"/>
  <c r="P15" i="11" s="1"/>
  <c r="L16" i="11"/>
  <c r="P16" i="11" s="1"/>
  <c r="L17" i="11"/>
  <c r="P17" i="11" s="1"/>
  <c r="L18" i="11"/>
  <c r="P18" i="11" s="1"/>
  <c r="L19" i="11"/>
  <c r="P19" i="11" s="1"/>
  <c r="L20" i="11"/>
  <c r="L21" i="11"/>
  <c r="P21" i="11" s="1"/>
  <c r="L22" i="11"/>
  <c r="P22" i="11" s="1"/>
  <c r="L23" i="11"/>
  <c r="P23" i="11" s="1"/>
  <c r="L24" i="11"/>
  <c r="P24" i="11" s="1"/>
  <c r="L25" i="11"/>
  <c r="P25" i="11" s="1"/>
  <c r="L26" i="11"/>
  <c r="P26" i="11" s="1"/>
  <c r="L27" i="11"/>
  <c r="P27" i="11" s="1"/>
  <c r="L28" i="11"/>
  <c r="P28" i="11" s="1"/>
  <c r="L29" i="11"/>
  <c r="P29" i="11" s="1"/>
  <c r="L30" i="11"/>
  <c r="P30" i="11" s="1"/>
  <c r="L31" i="11"/>
  <c r="P31" i="11" s="1"/>
  <c r="L32" i="11"/>
  <c r="P32" i="11" s="1"/>
  <c r="L33" i="11"/>
  <c r="P33" i="11" s="1"/>
  <c r="L34" i="11"/>
  <c r="P34" i="11" s="1"/>
  <c r="L35" i="11"/>
  <c r="P35" i="11" s="1"/>
  <c r="L36" i="11"/>
  <c r="P36" i="11" s="1"/>
  <c r="L37" i="11"/>
  <c r="P37" i="11" s="1"/>
  <c r="L38" i="11"/>
  <c r="P38" i="11" s="1"/>
  <c r="L39" i="11"/>
  <c r="P39" i="11" s="1"/>
  <c r="L40" i="11"/>
  <c r="P40" i="11" s="1"/>
  <c r="L41" i="11"/>
  <c r="P41" i="11" s="1"/>
  <c r="L42" i="11"/>
  <c r="P42" i="11" s="1"/>
  <c r="L43" i="11"/>
  <c r="L44" i="11"/>
  <c r="P44" i="11" s="1"/>
  <c r="L45" i="11"/>
  <c r="P45" i="11" s="1"/>
  <c r="L46" i="11"/>
  <c r="P46" i="11" s="1"/>
  <c r="L47" i="11"/>
  <c r="P47" i="11" s="1"/>
  <c r="L48" i="11"/>
  <c r="P48" i="11" s="1"/>
  <c r="L49" i="11"/>
  <c r="P49" i="11" s="1"/>
  <c r="L50" i="11"/>
  <c r="P50" i="11" s="1"/>
  <c r="L51" i="11"/>
  <c r="P51" i="11" s="1"/>
  <c r="L52" i="11"/>
  <c r="P52" i="11" s="1"/>
  <c r="L53" i="11"/>
  <c r="P53" i="11" s="1"/>
  <c r="L54" i="11"/>
  <c r="P54" i="11" s="1"/>
  <c r="L55" i="11"/>
  <c r="P55" i="11" s="1"/>
  <c r="G12" i="11"/>
  <c r="O12" i="11" s="1"/>
  <c r="G13" i="11"/>
  <c r="G14" i="11"/>
  <c r="O14" i="11" s="1"/>
  <c r="G15" i="11"/>
  <c r="O15" i="11" s="1"/>
  <c r="G16" i="11"/>
  <c r="O16" i="11" s="1"/>
  <c r="G17" i="11"/>
  <c r="O17" i="11" s="1"/>
  <c r="G18" i="11"/>
  <c r="O18" i="11" s="1"/>
  <c r="G19" i="11"/>
  <c r="O19" i="11" s="1"/>
  <c r="G20" i="11"/>
  <c r="O20" i="11" s="1"/>
  <c r="G21" i="11"/>
  <c r="G22" i="11"/>
  <c r="G23" i="11"/>
  <c r="O23" i="11" s="1"/>
  <c r="G24" i="11"/>
  <c r="M24" i="11" s="1"/>
  <c r="G25" i="11"/>
  <c r="O25" i="11" s="1"/>
  <c r="G26" i="11"/>
  <c r="O26" i="11" s="1"/>
  <c r="G27" i="11"/>
  <c r="O27" i="11" s="1"/>
  <c r="G28" i="11"/>
  <c r="M28" i="11" s="1"/>
  <c r="G29" i="11"/>
  <c r="G30" i="11"/>
  <c r="G31" i="11"/>
  <c r="G32" i="11"/>
  <c r="O32" i="11" s="1"/>
  <c r="G33" i="11"/>
  <c r="O33" i="11" s="1"/>
  <c r="G34" i="11"/>
  <c r="O34" i="11" s="1"/>
  <c r="G35" i="11"/>
  <c r="O35" i="11" s="1"/>
  <c r="G36" i="11"/>
  <c r="M36" i="11" s="1"/>
  <c r="G37" i="11"/>
  <c r="O37" i="11" s="1"/>
  <c r="G38" i="11"/>
  <c r="G39" i="11"/>
  <c r="G40" i="11"/>
  <c r="G41" i="11"/>
  <c r="O41" i="11" s="1"/>
  <c r="G42" i="11"/>
  <c r="O42" i="11" s="1"/>
  <c r="G43" i="11"/>
  <c r="O43" i="11" s="1"/>
  <c r="G44" i="11"/>
  <c r="M44" i="11" s="1"/>
  <c r="G45" i="11"/>
  <c r="M45" i="11" s="1"/>
  <c r="G46" i="11"/>
  <c r="O46" i="11" s="1"/>
  <c r="G47" i="11"/>
  <c r="G48" i="11"/>
  <c r="G49" i="11"/>
  <c r="O49" i="11" s="1"/>
  <c r="G50" i="11"/>
  <c r="O50" i="11" s="1"/>
  <c r="G51" i="11"/>
  <c r="O51" i="11" s="1"/>
  <c r="G52" i="11"/>
  <c r="O52" i="11" s="1"/>
  <c r="G53" i="11"/>
  <c r="O53" i="11" s="1"/>
  <c r="G54" i="11"/>
  <c r="O54" i="11" s="1"/>
  <c r="G55" i="11"/>
  <c r="O55" i="11" s="1"/>
  <c r="G10" i="11"/>
  <c r="O36" i="11" l="1"/>
  <c r="L177" i="14"/>
  <c r="M16" i="11"/>
  <c r="M35" i="11"/>
  <c r="M15" i="11"/>
  <c r="M51" i="11"/>
  <c r="M43" i="11"/>
  <c r="M33" i="11"/>
  <c r="M22" i="11"/>
  <c r="M49" i="11"/>
  <c r="O22" i="11"/>
  <c r="M46" i="11"/>
  <c r="L210" i="14"/>
  <c r="M19" i="11"/>
  <c r="P43" i="11"/>
  <c r="E24" i="14"/>
  <c r="L143" i="14"/>
  <c r="L162" i="14"/>
  <c r="L152" i="14"/>
  <c r="L173" i="14"/>
  <c r="L140" i="14"/>
  <c r="L170" i="14"/>
  <c r="L136" i="14"/>
  <c r="L174" i="14"/>
  <c r="G176" i="14"/>
  <c r="L171" i="14"/>
  <c r="L137" i="14"/>
  <c r="L165" i="14"/>
  <c r="L133" i="14"/>
  <c r="L153" i="14"/>
  <c r="O48" i="11"/>
  <c r="M48" i="11"/>
  <c r="M40" i="11"/>
  <c r="O40" i="11"/>
  <c r="P20" i="11"/>
  <c r="M20" i="11"/>
  <c r="P12" i="11"/>
  <c r="M12" i="11"/>
  <c r="M27" i="11"/>
  <c r="M14" i="11"/>
  <c r="O47" i="11"/>
  <c r="M47" i="11"/>
  <c r="O39" i="11"/>
  <c r="M39" i="11"/>
  <c r="O31" i="11"/>
  <c r="M31" i="11"/>
  <c r="M41" i="11"/>
  <c r="M25" i="11"/>
  <c r="M38" i="11"/>
  <c r="O38" i="11"/>
  <c r="M30" i="11"/>
  <c r="O30" i="11"/>
  <c r="M37" i="11"/>
  <c r="M29" i="11"/>
  <c r="O29" i="11"/>
  <c r="M21" i="11"/>
  <c r="O21" i="11"/>
  <c r="M13" i="11"/>
  <c r="M23" i="11"/>
  <c r="O13" i="11"/>
  <c r="M50" i="11"/>
  <c r="M42" i="11"/>
  <c r="M34" i="11"/>
  <c r="M26" i="11"/>
  <c r="M18" i="11"/>
  <c r="G32" i="14"/>
  <c r="J32" i="14" s="1"/>
  <c r="L32" i="14" s="1"/>
  <c r="L104" i="14"/>
  <c r="I72" i="14"/>
  <c r="I88" i="14"/>
  <c r="E48" i="14"/>
  <c r="G48" i="14" s="1"/>
  <c r="J48" i="14" s="1"/>
  <c r="L48" i="14" s="1"/>
  <c r="E50" i="14"/>
  <c r="G50" i="14" s="1"/>
  <c r="J50" i="14" s="1"/>
  <c r="L50" i="14" s="1"/>
  <c r="G42" i="14"/>
  <c r="J42" i="14" s="1"/>
  <c r="L42" i="14" s="1"/>
  <c r="E26" i="14"/>
  <c r="G26" i="14" s="1"/>
  <c r="J26" i="14" s="1"/>
  <c r="L26" i="14" s="1"/>
  <c r="L254" i="14"/>
  <c r="I28" i="14"/>
  <c r="I306" i="14"/>
  <c r="E16" i="14"/>
  <c r="G16" i="14" s="1"/>
  <c r="J16" i="14" s="1"/>
  <c r="L16" i="14" s="1"/>
  <c r="E36" i="14"/>
  <c r="G36" i="14" s="1"/>
  <c r="J36" i="14" s="1"/>
  <c r="L36" i="14" s="1"/>
  <c r="E38" i="14"/>
  <c r="G38" i="14" s="1"/>
  <c r="J38" i="14" s="1"/>
  <c r="L38" i="14" s="1"/>
  <c r="L342" i="14"/>
  <c r="L194" i="14"/>
  <c r="G47" i="14"/>
  <c r="I317" i="14"/>
  <c r="G23" i="14"/>
  <c r="J23" i="14" s="1"/>
  <c r="L23" i="14" s="1"/>
  <c r="G35" i="14"/>
  <c r="J35" i="14" s="1"/>
  <c r="L35" i="14" s="1"/>
  <c r="J51" i="14"/>
  <c r="L51" i="14" s="1"/>
  <c r="L113" i="14"/>
  <c r="L231" i="14"/>
  <c r="I273" i="14"/>
  <c r="L346" i="14"/>
  <c r="I305" i="14"/>
  <c r="K179" i="14"/>
  <c r="K237" i="14"/>
  <c r="K351" i="14"/>
  <c r="J247" i="14"/>
  <c r="L247" i="14" s="1"/>
  <c r="G24" i="14"/>
  <c r="L345" i="14"/>
  <c r="K64" i="14"/>
  <c r="J276" i="14"/>
  <c r="L276" i="14" s="1"/>
  <c r="L219" i="14"/>
  <c r="F64" i="14"/>
  <c r="L78" i="14"/>
  <c r="I113" i="14"/>
  <c r="G40" i="14"/>
  <c r="J40" i="14" s="1"/>
  <c r="L40" i="14" s="1"/>
  <c r="G37" i="14"/>
  <c r="J37" i="14" s="1"/>
  <c r="L37" i="14" s="1"/>
  <c r="E18" i="14"/>
  <c r="G18" i="14" s="1"/>
  <c r="J18" i="14" s="1"/>
  <c r="L18" i="14" s="1"/>
  <c r="E58" i="14"/>
  <c r="G58" i="14" s="1"/>
  <c r="E22" i="14"/>
  <c r="G22" i="14" s="1"/>
  <c r="J22" i="14" s="1"/>
  <c r="L22" i="14" s="1"/>
  <c r="J33" i="14"/>
  <c r="L33" i="14" s="1"/>
  <c r="E46" i="14"/>
  <c r="G46" i="14" s="1"/>
  <c r="E34" i="14"/>
  <c r="G34" i="14" s="1"/>
  <c r="J34" i="14" s="1"/>
  <c r="L34" i="14" s="1"/>
  <c r="E49" i="14"/>
  <c r="G49" i="14" s="1"/>
  <c r="J49" i="14" s="1"/>
  <c r="L49" i="14" s="1"/>
  <c r="J59" i="14"/>
  <c r="L59" i="14" s="1"/>
  <c r="E59" i="14"/>
  <c r="G59" i="14" s="1"/>
  <c r="E28" i="14"/>
  <c r="G28" i="14" s="1"/>
  <c r="J28" i="14" s="1"/>
  <c r="L28" i="14" s="1"/>
  <c r="E39" i="14"/>
  <c r="G39" i="14" s="1"/>
  <c r="J39" i="14" s="1"/>
  <c r="L39" i="14" s="1"/>
  <c r="E52" i="14"/>
  <c r="G52" i="14" s="1"/>
  <c r="J52" i="14" s="1"/>
  <c r="L52" i="14" s="1"/>
  <c r="J232" i="14"/>
  <c r="L232" i="14" s="1"/>
  <c r="I314" i="14"/>
  <c r="J314" i="14"/>
  <c r="L314" i="14" s="1"/>
  <c r="I329" i="14"/>
  <c r="I344" i="14"/>
  <c r="J344" i="14"/>
  <c r="L344" i="14" s="1"/>
  <c r="E29" i="14"/>
  <c r="G29" i="14" s="1"/>
  <c r="J29" i="14" s="1"/>
  <c r="L29" i="14" s="1"/>
  <c r="J46" i="14"/>
  <c r="L46" i="14" s="1"/>
  <c r="J21" i="14"/>
  <c r="J24" i="14"/>
  <c r="L24" i="14" s="1"/>
  <c r="I51" i="14"/>
  <c r="E56" i="14"/>
  <c r="G56" i="14" s="1"/>
  <c r="K122" i="14"/>
  <c r="I345" i="14"/>
  <c r="J266" i="14"/>
  <c r="L266" i="14" s="1"/>
  <c r="I346" i="14"/>
  <c r="J31" i="14"/>
  <c r="L31" i="14" s="1"/>
  <c r="E53" i="14"/>
  <c r="G53" i="14" s="1"/>
  <c r="J53" i="14" s="1"/>
  <c r="L53" i="14" s="1"/>
  <c r="J116" i="14"/>
  <c r="L116" i="14" s="1"/>
  <c r="I116" i="14"/>
  <c r="I105" i="14"/>
  <c r="I52" i="14"/>
  <c r="I109" i="14"/>
  <c r="J54" i="14"/>
  <c r="L54" i="14" s="1"/>
  <c r="I54" i="14"/>
  <c r="E45" i="14"/>
  <c r="G45" i="14" s="1"/>
  <c r="E20" i="14"/>
  <c r="G20" i="14" s="1"/>
  <c r="J94" i="14"/>
  <c r="L94" i="14" s="1"/>
  <c r="I94" i="14"/>
  <c r="I42" i="14"/>
  <c r="I98" i="14"/>
  <c r="I40" i="14"/>
  <c r="E44" i="14"/>
  <c r="G44" i="14" s="1"/>
  <c r="J44" i="14" s="1"/>
  <c r="L44" i="14" s="1"/>
  <c r="J27" i="14"/>
  <c r="L27" i="14" s="1"/>
  <c r="I29" i="14"/>
  <c r="I25" i="14"/>
  <c r="I50" i="14"/>
  <c r="E54" i="14"/>
  <c r="G54" i="14" s="1"/>
  <c r="I106" i="14"/>
  <c r="I22" i="14"/>
  <c r="I79" i="14"/>
  <c r="I100" i="14"/>
  <c r="I104" i="14"/>
  <c r="I46" i="14"/>
  <c r="I14" i="14"/>
  <c r="I76" i="14"/>
  <c r="J112" i="14"/>
  <c r="L112" i="14" s="1"/>
  <c r="I21" i="14"/>
  <c r="J43" i="14"/>
  <c r="L43" i="14" s="1"/>
  <c r="I16" i="14"/>
  <c r="E57" i="14"/>
  <c r="G57" i="14" s="1"/>
  <c r="I78" i="14"/>
  <c r="J85" i="14"/>
  <c r="L85" i="14" s="1"/>
  <c r="I89" i="14"/>
  <c r="J95" i="14"/>
  <c r="L95" i="14" s="1"/>
  <c r="E30" i="14"/>
  <c r="G30" i="14" s="1"/>
  <c r="J30" i="14" s="1"/>
  <c r="L30" i="14" s="1"/>
  <c r="I74" i="14"/>
  <c r="I99" i="14"/>
  <c r="F179" i="14"/>
  <c r="I101" i="14"/>
  <c r="E25" i="14"/>
  <c r="G25" i="14" s="1"/>
  <c r="J25" i="14" s="1"/>
  <c r="L25" i="14" s="1"/>
  <c r="I39" i="14"/>
  <c r="I114" i="14"/>
  <c r="I102" i="14"/>
  <c r="I31" i="14"/>
  <c r="J82" i="14"/>
  <c r="L82" i="14" s="1"/>
  <c r="I97" i="14"/>
  <c r="I107" i="14"/>
  <c r="I108" i="14"/>
  <c r="J117" i="14"/>
  <c r="L117" i="14" s="1"/>
  <c r="E17" i="14"/>
  <c r="G17" i="14" s="1"/>
  <c r="C64" i="14"/>
  <c r="J176" i="14"/>
  <c r="L176" i="14" s="1"/>
  <c r="J227" i="14"/>
  <c r="L227" i="14" s="1"/>
  <c r="J250" i="14"/>
  <c r="L250" i="14" s="1"/>
  <c r="I250" i="14"/>
  <c r="I246" i="14"/>
  <c r="L200" i="14"/>
  <c r="J257" i="14"/>
  <c r="L257" i="14" s="1"/>
  <c r="I257" i="14"/>
  <c r="F294" i="14"/>
  <c r="J251" i="14"/>
  <c r="L251" i="14" s="1"/>
  <c r="I251" i="14"/>
  <c r="I268" i="14"/>
  <c r="I265" i="14"/>
  <c r="I269" i="14"/>
  <c r="F237" i="14"/>
  <c r="K294" i="14"/>
  <c r="I272" i="14"/>
  <c r="I274" i="14"/>
  <c r="J279" i="14"/>
  <c r="L279" i="14" s="1"/>
  <c r="I279" i="14"/>
  <c r="I310" i="14"/>
  <c r="I321" i="14"/>
  <c r="I281" i="14"/>
  <c r="J289" i="14"/>
  <c r="L289" i="14" s="1"/>
  <c r="I289" i="14"/>
  <c r="J333" i="14"/>
  <c r="L333" i="14" s="1"/>
  <c r="I333" i="14"/>
  <c r="I316" i="14"/>
  <c r="J323" i="14"/>
  <c r="L323" i="14" s="1"/>
  <c r="I323" i="14"/>
  <c r="I301" i="14"/>
  <c r="J288" i="14"/>
  <c r="L288" i="14" s="1"/>
  <c r="I288" i="14"/>
  <c r="J304" i="14"/>
  <c r="L304" i="14" s="1"/>
  <c r="I304" i="14"/>
  <c r="I253" i="14"/>
  <c r="I254" i="14"/>
  <c r="I263" i="14"/>
  <c r="I270" i="14"/>
  <c r="I287" i="14"/>
  <c r="I332" i="14"/>
  <c r="I343" i="14"/>
  <c r="J324" i="14"/>
  <c r="L324" i="14" s="1"/>
  <c r="I324" i="14"/>
  <c r="F351" i="14"/>
  <c r="J336" i="14"/>
  <c r="L336" i="14" s="1"/>
  <c r="I336" i="14"/>
  <c r="I340" i="14"/>
  <c r="I322" i="14"/>
  <c r="I337" i="14"/>
  <c r="I338" i="14"/>
  <c r="I339" i="14"/>
  <c r="I342" i="14"/>
  <c r="I328" i="14"/>
  <c r="F336" i="11"/>
  <c r="I9" i="15" s="1"/>
  <c r="E336" i="11"/>
  <c r="I8" i="15" s="1"/>
  <c r="D294" i="14" l="1"/>
  <c r="D179" i="14"/>
  <c r="D351" i="14"/>
  <c r="J341" i="14"/>
  <c r="L341" i="14" s="1"/>
  <c r="I341" i="14"/>
  <c r="J228" i="14"/>
  <c r="L228" i="14" s="1"/>
  <c r="I244" i="14"/>
  <c r="J58" i="14"/>
  <c r="L58" i="14" s="1"/>
  <c r="I58" i="14"/>
  <c r="J57" i="14"/>
  <c r="L57" i="14" s="1"/>
  <c r="I57" i="14"/>
  <c r="I80" i="14"/>
  <c r="I84" i="14"/>
  <c r="I56" i="14"/>
  <c r="J56" i="14"/>
  <c r="L56" i="14" s="1"/>
  <c r="I41" i="14"/>
  <c r="J41" i="14"/>
  <c r="L41" i="14" s="1"/>
  <c r="I309" i="14"/>
  <c r="J311" i="14"/>
  <c r="L311" i="14" s="1"/>
  <c r="I311" i="14"/>
  <c r="I315" i="14"/>
  <c r="I325" i="14"/>
  <c r="I255" i="14"/>
  <c r="I261" i="14"/>
  <c r="I249" i="14"/>
  <c r="I267" i="14"/>
  <c r="J267" i="14"/>
  <c r="L267" i="14" s="1"/>
  <c r="J209" i="14"/>
  <c r="L209" i="14" s="1"/>
  <c r="I283" i="14"/>
  <c r="J308" i="14"/>
  <c r="L308" i="14" s="1"/>
  <c r="I308" i="14"/>
  <c r="J222" i="14"/>
  <c r="L222" i="14" s="1"/>
  <c r="J19" i="14"/>
  <c r="L19" i="14" s="1"/>
  <c r="I19" i="14"/>
  <c r="J47" i="14"/>
  <c r="L47" i="14" s="1"/>
  <c r="I47" i="14"/>
  <c r="J307" i="14"/>
  <c r="L307" i="14" s="1"/>
  <c r="I307" i="14"/>
  <c r="J193" i="14"/>
  <c r="L193" i="14" s="1"/>
  <c r="I278" i="14"/>
  <c r="I256" i="14"/>
  <c r="J197" i="14"/>
  <c r="L197" i="14" s="1"/>
  <c r="D64" i="14"/>
  <c r="E14" i="14"/>
  <c r="I93" i="14"/>
  <c r="I17" i="14"/>
  <c r="J17" i="14"/>
  <c r="L17" i="14" s="1"/>
  <c r="J45" i="14"/>
  <c r="L45" i="14" s="1"/>
  <c r="I45" i="14"/>
  <c r="I20" i="14"/>
  <c r="J20" i="14"/>
  <c r="L20" i="14" s="1"/>
  <c r="I75" i="14"/>
  <c r="J75" i="14"/>
  <c r="L75" i="14" s="1"/>
  <c r="I96" i="14"/>
  <c r="I303" i="14"/>
  <c r="J15" i="14"/>
  <c r="L15" i="14" s="1"/>
  <c r="I15" i="14"/>
  <c r="I280" i="14"/>
  <c r="I92" i="14"/>
  <c r="D237" i="14"/>
  <c r="I77" i="14"/>
  <c r="D122" i="14"/>
  <c r="I103" i="14"/>
  <c r="L406" i="11"/>
  <c r="G406" i="11"/>
  <c r="L405" i="11"/>
  <c r="G405" i="11"/>
  <c r="K404" i="11"/>
  <c r="J404" i="11"/>
  <c r="F407" i="11"/>
  <c r="E407" i="11"/>
  <c r="L403" i="11"/>
  <c r="P403" i="11" s="1"/>
  <c r="L402" i="11"/>
  <c r="P402" i="11" s="1"/>
  <c r="L338" i="11"/>
  <c r="G338" i="11"/>
  <c r="L337" i="11"/>
  <c r="G337" i="11"/>
  <c r="K336" i="11"/>
  <c r="J336" i="11"/>
  <c r="I20" i="15" s="1"/>
  <c r="F339" i="11"/>
  <c r="E339" i="11"/>
  <c r="P334" i="11"/>
  <c r="P333" i="11"/>
  <c r="K270" i="11"/>
  <c r="L269" i="11"/>
  <c r="G269" i="11"/>
  <c r="L268" i="11"/>
  <c r="G268" i="11"/>
  <c r="F267" i="11"/>
  <c r="E267" i="11"/>
  <c r="H8" i="15" s="1"/>
  <c r="L266" i="11"/>
  <c r="I335" i="11" s="1"/>
  <c r="L335" i="11" s="1"/>
  <c r="L265" i="11"/>
  <c r="P265" i="11" s="1"/>
  <c r="L264" i="11"/>
  <c r="P264" i="11" s="1"/>
  <c r="L200" i="11"/>
  <c r="G200" i="11"/>
  <c r="L199" i="11"/>
  <c r="G199" i="11"/>
  <c r="K198" i="11"/>
  <c r="J198" i="11"/>
  <c r="J201" i="11" s="1"/>
  <c r="G20" i="15" s="1"/>
  <c r="G34" i="15" s="1"/>
  <c r="F198" i="11"/>
  <c r="E198" i="11"/>
  <c r="L131" i="11"/>
  <c r="G131" i="11"/>
  <c r="L130" i="11"/>
  <c r="G130" i="11"/>
  <c r="K129" i="11"/>
  <c r="K132" i="11" s="1"/>
  <c r="F21" i="15" s="1"/>
  <c r="J129" i="11"/>
  <c r="J132" i="11" s="1"/>
  <c r="F20" i="15" s="1"/>
  <c r="F34" i="15" s="1"/>
  <c r="F129" i="11"/>
  <c r="E129" i="11"/>
  <c r="L62" i="11"/>
  <c r="G62" i="11"/>
  <c r="L61" i="11"/>
  <c r="G61" i="11"/>
  <c r="K60" i="11"/>
  <c r="F60" i="11"/>
  <c r="F63" i="11" s="1"/>
  <c r="E9" i="15" s="1"/>
  <c r="E60" i="11"/>
  <c r="L58" i="11"/>
  <c r="L56" i="11"/>
  <c r="L59" i="11"/>
  <c r="I128" i="11" s="1"/>
  <c r="L128" i="11" s="1"/>
  <c r="P128" i="11" s="1"/>
  <c r="I107" i="11"/>
  <c r="L107" i="11" s="1"/>
  <c r="I176" i="11" s="1"/>
  <c r="L176" i="11" s="1"/>
  <c r="I246" i="11" s="1"/>
  <c r="I93" i="11"/>
  <c r="L93" i="11" s="1"/>
  <c r="I162" i="11" s="1"/>
  <c r="L162" i="11" s="1"/>
  <c r="I232" i="11" s="1"/>
  <c r="E63" i="11" l="1"/>
  <c r="E8" i="15"/>
  <c r="F132" i="11"/>
  <c r="F9" i="15"/>
  <c r="F201" i="11"/>
  <c r="G9" i="15"/>
  <c r="K407" i="11"/>
  <c r="J21" i="15"/>
  <c r="K63" i="11"/>
  <c r="E21" i="15"/>
  <c r="K201" i="11"/>
  <c r="G21" i="15"/>
  <c r="F270" i="11"/>
  <c r="H9" i="15"/>
  <c r="K339" i="11"/>
  <c r="I21" i="15"/>
  <c r="E132" i="11"/>
  <c r="F8" i="15"/>
  <c r="E201" i="11"/>
  <c r="G8" i="15"/>
  <c r="J407" i="11"/>
  <c r="J409" i="11" s="1"/>
  <c r="J417" i="11" s="1"/>
  <c r="J32" i="15" s="1"/>
  <c r="J20" i="15"/>
  <c r="E64" i="14"/>
  <c r="G14" i="14"/>
  <c r="J134" i="11"/>
  <c r="J142" i="11" s="1"/>
  <c r="E270" i="11"/>
  <c r="J203" i="11"/>
  <c r="J211" i="11" s="1"/>
  <c r="M406" i="11"/>
  <c r="M131" i="11"/>
  <c r="P335" i="11"/>
  <c r="M199" i="11"/>
  <c r="P266" i="11"/>
  <c r="J339" i="11"/>
  <c r="J341" i="11" s="1"/>
  <c r="J349" i="11" s="1"/>
  <c r="I32" i="15" s="1"/>
  <c r="I34" i="15" s="1"/>
  <c r="M337" i="11"/>
  <c r="J60" i="11"/>
  <c r="J267" i="11"/>
  <c r="H20" i="15" s="1"/>
  <c r="H34" i="15" s="1"/>
  <c r="I121" i="11"/>
  <c r="L121" i="11" s="1"/>
  <c r="I115" i="11"/>
  <c r="L115" i="11" s="1"/>
  <c r="I184" i="11" s="1"/>
  <c r="L184" i="11" s="1"/>
  <c r="I254" i="11" s="1"/>
  <c r="I127" i="11"/>
  <c r="L127" i="11" s="1"/>
  <c r="P197" i="11" s="1"/>
  <c r="L57" i="11"/>
  <c r="D117" i="11"/>
  <c r="M268" i="11"/>
  <c r="M61" i="11"/>
  <c r="M62" i="11"/>
  <c r="M130" i="11"/>
  <c r="M338" i="11"/>
  <c r="P107" i="11"/>
  <c r="G11" i="11"/>
  <c r="I82" i="11"/>
  <c r="L82" i="11" s="1"/>
  <c r="I151" i="11" s="1"/>
  <c r="L151" i="11" s="1"/>
  <c r="I221" i="11" s="1"/>
  <c r="I99" i="11"/>
  <c r="L99" i="11" s="1"/>
  <c r="I168" i="11" s="1"/>
  <c r="L168" i="11" s="1"/>
  <c r="I238" i="11" s="1"/>
  <c r="I124" i="11"/>
  <c r="L124" i="11" s="1"/>
  <c r="I193" i="11" s="1"/>
  <c r="L193" i="11" s="1"/>
  <c r="I263" i="11" s="1"/>
  <c r="L263" i="11" s="1"/>
  <c r="L11" i="11"/>
  <c r="P11" i="11" s="1"/>
  <c r="I90" i="11"/>
  <c r="L90" i="11" s="1"/>
  <c r="I159" i="11" s="1"/>
  <c r="L159" i="11" s="1"/>
  <c r="I229" i="11" s="1"/>
  <c r="I111" i="11"/>
  <c r="L111" i="11" s="1"/>
  <c r="I180" i="11" s="1"/>
  <c r="L180" i="11" s="1"/>
  <c r="I250" i="11" s="1"/>
  <c r="I114" i="11"/>
  <c r="L114" i="11" s="1"/>
  <c r="I183" i="11" s="1"/>
  <c r="L183" i="11" s="1"/>
  <c r="I253" i="11" s="1"/>
  <c r="I118" i="11"/>
  <c r="L118" i="11" s="1"/>
  <c r="I187" i="11" s="1"/>
  <c r="L187" i="11" s="1"/>
  <c r="I257" i="11" s="1"/>
  <c r="L257" i="11" s="1"/>
  <c r="I122" i="11"/>
  <c r="L122" i="11" s="1"/>
  <c r="I191" i="11" s="1"/>
  <c r="L191" i="11" s="1"/>
  <c r="I261" i="11" s="1"/>
  <c r="L261" i="11" s="1"/>
  <c r="I330" i="11" s="1"/>
  <c r="L330" i="11" s="1"/>
  <c r="I125" i="11"/>
  <c r="L125" i="11" s="1"/>
  <c r="I117" i="11"/>
  <c r="L117" i="11" s="1"/>
  <c r="I186" i="11" s="1"/>
  <c r="L186" i="11" s="1"/>
  <c r="I256" i="11" s="1"/>
  <c r="L256" i="11" s="1"/>
  <c r="P93" i="11"/>
  <c r="I87" i="11"/>
  <c r="L87" i="11" s="1"/>
  <c r="I156" i="11" s="1"/>
  <c r="L156" i="11" s="1"/>
  <c r="I226" i="11" s="1"/>
  <c r="I123" i="11"/>
  <c r="L123" i="11" s="1"/>
  <c r="I192" i="11" s="1"/>
  <c r="L192" i="11" s="1"/>
  <c r="I262" i="11" s="1"/>
  <c r="L262" i="11" s="1"/>
  <c r="M200" i="11"/>
  <c r="M269" i="11"/>
  <c r="M405" i="11"/>
  <c r="J34" i="15" l="1"/>
  <c r="G117" i="11"/>
  <c r="C110" i="14"/>
  <c r="E110" i="14" s="1"/>
  <c r="G110" i="14" s="1"/>
  <c r="J110" i="14" s="1"/>
  <c r="L110" i="14" s="1"/>
  <c r="M11" i="11"/>
  <c r="O11" i="11"/>
  <c r="P261" i="11"/>
  <c r="P257" i="11"/>
  <c r="I326" i="11"/>
  <c r="L326" i="11" s="1"/>
  <c r="P262" i="11"/>
  <c r="I331" i="11"/>
  <c r="L331" i="11" s="1"/>
  <c r="I399" i="11"/>
  <c r="L399" i="11" s="1"/>
  <c r="P399" i="11" s="1"/>
  <c r="P330" i="11"/>
  <c r="P191" i="11"/>
  <c r="I190" i="11"/>
  <c r="L190" i="11" s="1"/>
  <c r="I260" i="11" s="1"/>
  <c r="L260" i="11" s="1"/>
  <c r="P256" i="11"/>
  <c r="I325" i="11"/>
  <c r="L325" i="11" s="1"/>
  <c r="P263" i="11"/>
  <c r="I332" i="11"/>
  <c r="L332" i="11" s="1"/>
  <c r="J63" i="11"/>
  <c r="J65" i="11" s="1"/>
  <c r="J73" i="11" s="1"/>
  <c r="E20" i="15"/>
  <c r="E34" i="15" s="1"/>
  <c r="G64" i="14"/>
  <c r="J14" i="14"/>
  <c r="J270" i="11"/>
  <c r="J272" i="11" s="1"/>
  <c r="J280" i="11" s="1"/>
  <c r="I126" i="11"/>
  <c r="L126" i="11" s="1"/>
  <c r="P196" i="11" s="1"/>
  <c r="D128" i="11"/>
  <c r="G128" i="11" s="1"/>
  <c r="M128" i="11" s="1"/>
  <c r="D111" i="11"/>
  <c r="M117" i="11"/>
  <c r="M59" i="11"/>
  <c r="P127" i="11"/>
  <c r="P121" i="11"/>
  <c r="L232" i="11"/>
  <c r="I301" i="11" s="1"/>
  <c r="L301" i="11" s="1"/>
  <c r="I370" i="11" s="1"/>
  <c r="P162" i="11"/>
  <c r="P192" i="11"/>
  <c r="P122" i="11"/>
  <c r="D104" i="11"/>
  <c r="D110" i="11"/>
  <c r="P193" i="11"/>
  <c r="P123" i="11"/>
  <c r="I88" i="11"/>
  <c r="L88" i="11" s="1"/>
  <c r="I157" i="11" s="1"/>
  <c r="L157" i="11" s="1"/>
  <c r="I227" i="11" s="1"/>
  <c r="I102" i="11"/>
  <c r="L102" i="11" s="1"/>
  <c r="I171" i="11" s="1"/>
  <c r="L171" i="11" s="1"/>
  <c r="I241" i="11" s="1"/>
  <c r="D99" i="11"/>
  <c r="I120" i="11"/>
  <c r="L120" i="11" s="1"/>
  <c r="I189" i="11" s="1"/>
  <c r="L189" i="11" s="1"/>
  <c r="I259" i="11" s="1"/>
  <c r="L259" i="11" s="1"/>
  <c r="P111" i="11"/>
  <c r="D93" i="11"/>
  <c r="I98" i="11"/>
  <c r="L98" i="11" s="1"/>
  <c r="I167" i="11" s="1"/>
  <c r="L167" i="11" s="1"/>
  <c r="I237" i="11" s="1"/>
  <c r="I94" i="11"/>
  <c r="L94" i="11" s="1"/>
  <c r="I163" i="11" s="1"/>
  <c r="L163" i="11" s="1"/>
  <c r="I233" i="11" s="1"/>
  <c r="P194" i="11"/>
  <c r="P124" i="11"/>
  <c r="P99" i="11"/>
  <c r="I85" i="11"/>
  <c r="L85" i="11" s="1"/>
  <c r="I154" i="11" s="1"/>
  <c r="L154" i="11" s="1"/>
  <c r="I224" i="11" s="1"/>
  <c r="P114" i="11"/>
  <c r="D114" i="11"/>
  <c r="I92" i="11"/>
  <c r="L92" i="11" s="1"/>
  <c r="I161" i="11" s="1"/>
  <c r="L161" i="11" s="1"/>
  <c r="I231" i="11" s="1"/>
  <c r="D116" i="11"/>
  <c r="I112" i="11"/>
  <c r="L112" i="11" s="1"/>
  <c r="I181" i="11" s="1"/>
  <c r="L181" i="11" s="1"/>
  <c r="I251" i="11" s="1"/>
  <c r="D118" i="11"/>
  <c r="I96" i="11"/>
  <c r="L96" i="11" s="1"/>
  <c r="I165" i="11" s="1"/>
  <c r="L165" i="11" s="1"/>
  <c r="I235" i="11" s="1"/>
  <c r="D92" i="11"/>
  <c r="I110" i="11"/>
  <c r="L110" i="11" s="1"/>
  <c r="I179" i="11" s="1"/>
  <c r="L179" i="11" s="1"/>
  <c r="I249" i="11" s="1"/>
  <c r="I84" i="11"/>
  <c r="L84" i="11" s="1"/>
  <c r="I153" i="11" s="1"/>
  <c r="L153" i="11" s="1"/>
  <c r="I223" i="11" s="1"/>
  <c r="P187" i="11"/>
  <c r="P117" i="11"/>
  <c r="P87" i="11"/>
  <c r="I91" i="11"/>
  <c r="L91" i="11" s="1"/>
  <c r="I160" i="11" s="1"/>
  <c r="L160" i="11" s="1"/>
  <c r="I230" i="11" s="1"/>
  <c r="P90" i="11"/>
  <c r="I106" i="11"/>
  <c r="L106" i="11" s="1"/>
  <c r="I175" i="11" s="1"/>
  <c r="L175" i="11" s="1"/>
  <c r="I245" i="11" s="1"/>
  <c r="D87" i="11"/>
  <c r="P115" i="11"/>
  <c r="D83" i="11"/>
  <c r="I81" i="11"/>
  <c r="L81" i="11" s="1"/>
  <c r="I150" i="11" s="1"/>
  <c r="L150" i="11" s="1"/>
  <c r="I220" i="11" s="1"/>
  <c r="I86" i="11"/>
  <c r="L86" i="11" s="1"/>
  <c r="I155" i="11" s="1"/>
  <c r="L155" i="11" s="1"/>
  <c r="I225" i="11" s="1"/>
  <c r="D98" i="11"/>
  <c r="I97" i="11"/>
  <c r="L97" i="11" s="1"/>
  <c r="I166" i="11" s="1"/>
  <c r="L166" i="11" s="1"/>
  <c r="I236" i="11" s="1"/>
  <c r="L246" i="11"/>
  <c r="I315" i="11" s="1"/>
  <c r="L315" i="11" s="1"/>
  <c r="I384" i="11" s="1"/>
  <c r="P176" i="11"/>
  <c r="D89" i="11"/>
  <c r="I100" i="11"/>
  <c r="L100" i="11" s="1"/>
  <c r="I169" i="11" s="1"/>
  <c r="L169" i="11" s="1"/>
  <c r="I239" i="11" s="1"/>
  <c r="I113" i="11"/>
  <c r="L113" i="11" s="1"/>
  <c r="I182" i="11" s="1"/>
  <c r="L182" i="11" s="1"/>
  <c r="I252" i="11" s="1"/>
  <c r="I103" i="11"/>
  <c r="L103" i="11" s="1"/>
  <c r="I172" i="11" s="1"/>
  <c r="L172" i="11" s="1"/>
  <c r="I242" i="11" s="1"/>
  <c r="P195" i="11"/>
  <c r="P125" i="11"/>
  <c r="I109" i="11"/>
  <c r="L109" i="11" s="1"/>
  <c r="I178" i="11" s="1"/>
  <c r="L178" i="11" s="1"/>
  <c r="I248" i="11" s="1"/>
  <c r="P118" i="11"/>
  <c r="I95" i="11"/>
  <c r="L95" i="11" s="1"/>
  <c r="I164" i="11" s="1"/>
  <c r="L164" i="11" s="1"/>
  <c r="I234" i="11" s="1"/>
  <c r="D105" i="11"/>
  <c r="D90" i="11"/>
  <c r="I80" i="11"/>
  <c r="L80" i="11" s="1"/>
  <c r="I149" i="11" s="1"/>
  <c r="L149" i="11" s="1"/>
  <c r="I219" i="11" s="1"/>
  <c r="I105" i="11"/>
  <c r="L105" i="11" s="1"/>
  <c r="I174" i="11" s="1"/>
  <c r="L174" i="11" s="1"/>
  <c r="I244" i="11" s="1"/>
  <c r="P82" i="11"/>
  <c r="I83" i="11"/>
  <c r="L83" i="11" s="1"/>
  <c r="I152" i="11" s="1"/>
  <c r="L152" i="11" s="1"/>
  <c r="I222" i="11" s="1"/>
  <c r="I119" i="11"/>
  <c r="L119" i="11" s="1"/>
  <c r="I188" i="11" s="1"/>
  <c r="L188" i="11" s="1"/>
  <c r="I258" i="11" s="1"/>
  <c r="L258" i="11" s="1"/>
  <c r="D126" i="11"/>
  <c r="G126" i="11" s="1"/>
  <c r="M57" i="11"/>
  <c r="I101" i="11"/>
  <c r="L101" i="11" s="1"/>
  <c r="I170" i="11" s="1"/>
  <c r="L170" i="11" s="1"/>
  <c r="I240" i="11" s="1"/>
  <c r="I104" i="11"/>
  <c r="L104" i="11" s="1"/>
  <c r="I173" i="11" s="1"/>
  <c r="L173" i="11" s="1"/>
  <c r="I243" i="11" s="1"/>
  <c r="D80" i="11"/>
  <c r="P188" i="11" l="1"/>
  <c r="G83" i="11"/>
  <c r="D152" i="11" s="1"/>
  <c r="C134" i="14" s="1"/>
  <c r="E134" i="14" s="1"/>
  <c r="G134" i="14" s="1"/>
  <c r="J134" i="14" s="1"/>
  <c r="C76" i="14"/>
  <c r="E76" i="14" s="1"/>
  <c r="G76" i="14" s="1"/>
  <c r="J76" i="14" s="1"/>
  <c r="L76" i="14" s="1"/>
  <c r="P258" i="11"/>
  <c r="I327" i="11"/>
  <c r="L327" i="11" s="1"/>
  <c r="G89" i="11"/>
  <c r="D158" i="11" s="1"/>
  <c r="C140" i="14" s="1"/>
  <c r="E140" i="14" s="1"/>
  <c r="G140" i="14" s="1"/>
  <c r="C82" i="14"/>
  <c r="E82" i="14" s="1"/>
  <c r="G82" i="14" s="1"/>
  <c r="G114" i="11"/>
  <c r="D183" i="11" s="1"/>
  <c r="C165" i="14" s="1"/>
  <c r="E165" i="14" s="1"/>
  <c r="G165" i="14" s="1"/>
  <c r="C107" i="14"/>
  <c r="E107" i="14" s="1"/>
  <c r="G107" i="14" s="1"/>
  <c r="G93" i="11"/>
  <c r="D162" i="11" s="1"/>
  <c r="C144" i="14" s="1"/>
  <c r="E144" i="14" s="1"/>
  <c r="G144" i="14" s="1"/>
  <c r="J144" i="14" s="1"/>
  <c r="C86" i="14"/>
  <c r="E86" i="14" s="1"/>
  <c r="G86" i="14" s="1"/>
  <c r="J86" i="14" s="1"/>
  <c r="L86" i="14" s="1"/>
  <c r="G110" i="11"/>
  <c r="D179" i="11" s="1"/>
  <c r="C161" i="14" s="1"/>
  <c r="E161" i="14" s="1"/>
  <c r="G161" i="14" s="1"/>
  <c r="J161" i="14" s="1"/>
  <c r="L161" i="14" s="1"/>
  <c r="C103" i="14"/>
  <c r="E103" i="14" s="1"/>
  <c r="G103" i="14" s="1"/>
  <c r="J103" i="14" s="1"/>
  <c r="L103" i="14" s="1"/>
  <c r="I394" i="11"/>
  <c r="L394" i="11" s="1"/>
  <c r="P394" i="11" s="1"/>
  <c r="P325" i="11"/>
  <c r="I395" i="11"/>
  <c r="L395" i="11" s="1"/>
  <c r="P395" i="11" s="1"/>
  <c r="P326" i="11"/>
  <c r="G90" i="11"/>
  <c r="D159" i="11" s="1"/>
  <c r="C141" i="14" s="1"/>
  <c r="E141" i="14" s="1"/>
  <c r="G141" i="14" s="1"/>
  <c r="J141" i="14" s="1"/>
  <c r="L141" i="14" s="1"/>
  <c r="C83" i="14"/>
  <c r="E83" i="14" s="1"/>
  <c r="G83" i="14" s="1"/>
  <c r="J83" i="14" s="1"/>
  <c r="L83" i="14" s="1"/>
  <c r="G104" i="11"/>
  <c r="D173" i="11" s="1"/>
  <c r="C155" i="14" s="1"/>
  <c r="E155" i="14" s="1"/>
  <c r="G155" i="14" s="1"/>
  <c r="J155" i="14" s="1"/>
  <c r="C97" i="14"/>
  <c r="E97" i="14" s="1"/>
  <c r="G97" i="14" s="1"/>
  <c r="J97" i="14" s="1"/>
  <c r="L97" i="14" s="1"/>
  <c r="G92" i="11"/>
  <c r="D161" i="11" s="1"/>
  <c r="C143" i="14" s="1"/>
  <c r="E143" i="14" s="1"/>
  <c r="G143" i="14" s="1"/>
  <c r="C85" i="14"/>
  <c r="E85" i="14" s="1"/>
  <c r="G85" i="14" s="1"/>
  <c r="P259" i="11"/>
  <c r="I328" i="11"/>
  <c r="L328" i="11" s="1"/>
  <c r="P260" i="11"/>
  <c r="I329" i="11"/>
  <c r="L329" i="11" s="1"/>
  <c r="G80" i="11"/>
  <c r="D149" i="11" s="1"/>
  <c r="C131" i="14" s="1"/>
  <c r="E131" i="14" s="1"/>
  <c r="G131" i="14" s="1"/>
  <c r="J131" i="14" s="1"/>
  <c r="L131" i="14" s="1"/>
  <c r="C73" i="14"/>
  <c r="E73" i="14" s="1"/>
  <c r="G73" i="14" s="1"/>
  <c r="J73" i="14" s="1"/>
  <c r="L73" i="14" s="1"/>
  <c r="G99" i="11"/>
  <c r="D168" i="11" s="1"/>
  <c r="C150" i="14" s="1"/>
  <c r="E150" i="14" s="1"/>
  <c r="G150" i="14" s="1"/>
  <c r="J150" i="14" s="1"/>
  <c r="C92" i="14"/>
  <c r="E92" i="14" s="1"/>
  <c r="G92" i="14" s="1"/>
  <c r="J92" i="14" s="1"/>
  <c r="L92" i="14" s="1"/>
  <c r="G111" i="11"/>
  <c r="D180" i="11" s="1"/>
  <c r="C162" i="14" s="1"/>
  <c r="E162" i="14" s="1"/>
  <c r="G162" i="14" s="1"/>
  <c r="C104" i="14"/>
  <c r="E104" i="14" s="1"/>
  <c r="G104" i="14" s="1"/>
  <c r="G87" i="11"/>
  <c r="D156" i="11" s="1"/>
  <c r="C138" i="14" s="1"/>
  <c r="E138" i="14" s="1"/>
  <c r="G138" i="14" s="1"/>
  <c r="J138" i="14" s="1"/>
  <c r="C80" i="14"/>
  <c r="E80" i="14" s="1"/>
  <c r="G80" i="14" s="1"/>
  <c r="J80" i="14" s="1"/>
  <c r="L80" i="14" s="1"/>
  <c r="G98" i="11"/>
  <c r="D167" i="11" s="1"/>
  <c r="C149" i="14" s="1"/>
  <c r="E149" i="14" s="1"/>
  <c r="G149" i="14" s="1"/>
  <c r="J149" i="14" s="1"/>
  <c r="L149" i="14" s="1"/>
  <c r="C91" i="14"/>
  <c r="E91" i="14" s="1"/>
  <c r="G91" i="14" s="1"/>
  <c r="J91" i="14" s="1"/>
  <c r="L91" i="14" s="1"/>
  <c r="G118" i="11"/>
  <c r="D187" i="11" s="1"/>
  <c r="C111" i="14"/>
  <c r="E111" i="14" s="1"/>
  <c r="G111" i="14" s="1"/>
  <c r="J111" i="14" s="1"/>
  <c r="L111" i="14" s="1"/>
  <c r="G105" i="11"/>
  <c r="D174" i="11" s="1"/>
  <c r="C156" i="14" s="1"/>
  <c r="E156" i="14" s="1"/>
  <c r="G156" i="14" s="1"/>
  <c r="J156" i="14" s="1"/>
  <c r="L156" i="14" s="1"/>
  <c r="C98" i="14"/>
  <c r="E98" i="14" s="1"/>
  <c r="G98" i="14" s="1"/>
  <c r="J98" i="14" s="1"/>
  <c r="L98" i="14" s="1"/>
  <c r="G116" i="11"/>
  <c r="D185" i="11" s="1"/>
  <c r="C167" i="14" s="1"/>
  <c r="E167" i="14" s="1"/>
  <c r="G167" i="14" s="1"/>
  <c r="J167" i="14" s="1"/>
  <c r="L167" i="14" s="1"/>
  <c r="C109" i="14"/>
  <c r="E109" i="14" s="1"/>
  <c r="G109" i="14" s="1"/>
  <c r="J109" i="14" s="1"/>
  <c r="L109" i="14" s="1"/>
  <c r="I401" i="11"/>
  <c r="L401" i="11" s="1"/>
  <c r="P332" i="11"/>
  <c r="I400" i="11"/>
  <c r="L400" i="11" s="1"/>
  <c r="P400" i="11" s="1"/>
  <c r="P331" i="11"/>
  <c r="O117" i="11"/>
  <c r="D186" i="11"/>
  <c r="C168" i="14" s="1"/>
  <c r="E168" i="14" s="1"/>
  <c r="G168" i="14" s="1"/>
  <c r="J168" i="14" s="1"/>
  <c r="L168" i="14" s="1"/>
  <c r="J64" i="14"/>
  <c r="L14" i="14"/>
  <c r="I116" i="11"/>
  <c r="L116" i="11" s="1"/>
  <c r="I108" i="11"/>
  <c r="L108" i="11" s="1"/>
  <c r="I177" i="11" s="1"/>
  <c r="L177" i="11" s="1"/>
  <c r="I247" i="11" s="1"/>
  <c r="P126" i="11"/>
  <c r="D123" i="11"/>
  <c r="M54" i="11"/>
  <c r="O128" i="11"/>
  <c r="D94" i="11"/>
  <c r="P83" i="11"/>
  <c r="D96" i="11"/>
  <c r="D102" i="11"/>
  <c r="P84" i="11"/>
  <c r="D112" i="11"/>
  <c r="P85" i="11"/>
  <c r="D101" i="11"/>
  <c r="D122" i="11"/>
  <c r="M53" i="11"/>
  <c r="P103" i="11"/>
  <c r="G158" i="11"/>
  <c r="O89" i="11"/>
  <c r="D113" i="11"/>
  <c r="M98" i="11"/>
  <c r="L254" i="11"/>
  <c r="I323" i="11" s="1"/>
  <c r="L323" i="11" s="1"/>
  <c r="I392" i="11" s="1"/>
  <c r="P184" i="11"/>
  <c r="D84" i="11"/>
  <c r="M58" i="11"/>
  <c r="D127" i="11"/>
  <c r="G127" i="11" s="1"/>
  <c r="L250" i="11"/>
  <c r="I319" i="11" s="1"/>
  <c r="L319" i="11" s="1"/>
  <c r="I388" i="11" s="1"/>
  <c r="P180" i="11"/>
  <c r="P88" i="11"/>
  <c r="I89" i="11"/>
  <c r="L89" i="11" s="1"/>
  <c r="D85" i="11"/>
  <c r="L221" i="11"/>
  <c r="I290" i="11" s="1"/>
  <c r="L290" i="11" s="1"/>
  <c r="I359" i="11" s="1"/>
  <c r="P151" i="11"/>
  <c r="P105" i="11"/>
  <c r="P109" i="11"/>
  <c r="D100" i="11"/>
  <c r="P106" i="11"/>
  <c r="P156" i="11"/>
  <c r="L226" i="11"/>
  <c r="I295" i="11" s="1"/>
  <c r="L295" i="11" s="1"/>
  <c r="I364" i="11" s="1"/>
  <c r="P232" i="11"/>
  <c r="D86" i="11"/>
  <c r="P96" i="11"/>
  <c r="P92" i="11"/>
  <c r="D108" i="11"/>
  <c r="L238" i="11"/>
  <c r="I307" i="11" s="1"/>
  <c r="L307" i="11" s="1"/>
  <c r="I376" i="11" s="1"/>
  <c r="P168" i="11"/>
  <c r="P189" i="11"/>
  <c r="P119" i="11"/>
  <c r="P94" i="11"/>
  <c r="D115" i="11"/>
  <c r="G179" i="11"/>
  <c r="D97" i="11"/>
  <c r="D91" i="11"/>
  <c r="P101" i="11"/>
  <c r="D107" i="11"/>
  <c r="P86" i="11"/>
  <c r="P110" i="11"/>
  <c r="O118" i="11"/>
  <c r="M118" i="11"/>
  <c r="P190" i="11"/>
  <c r="P120" i="11"/>
  <c r="P104" i="11"/>
  <c r="G159" i="11"/>
  <c r="O90" i="11"/>
  <c r="M90" i="11"/>
  <c r="P100" i="11"/>
  <c r="P159" i="11"/>
  <c r="L229" i="11"/>
  <c r="I298" i="11" s="1"/>
  <c r="L298" i="11" s="1"/>
  <c r="I367" i="11" s="1"/>
  <c r="D125" i="11"/>
  <c r="G125" i="11" s="1"/>
  <c r="M56" i="11"/>
  <c r="P98" i="11"/>
  <c r="D109" i="11"/>
  <c r="D106" i="11"/>
  <c r="P80" i="11"/>
  <c r="M83" i="11"/>
  <c r="G152" i="11"/>
  <c r="O83" i="11"/>
  <c r="D119" i="11"/>
  <c r="G161" i="11"/>
  <c r="M92" i="11"/>
  <c r="O92" i="11"/>
  <c r="D95" i="11"/>
  <c r="P81" i="11"/>
  <c r="P91" i="11"/>
  <c r="D121" i="11"/>
  <c r="G186" i="11"/>
  <c r="G185" i="11"/>
  <c r="O116" i="11"/>
  <c r="D88" i="11"/>
  <c r="D103" i="11"/>
  <c r="P95" i="11"/>
  <c r="P246" i="11"/>
  <c r="M55" i="11"/>
  <c r="D124" i="11"/>
  <c r="M87" i="11"/>
  <c r="G156" i="11"/>
  <c r="O87" i="11"/>
  <c r="P112" i="11"/>
  <c r="D81" i="11"/>
  <c r="G162" i="11"/>
  <c r="O93" i="11"/>
  <c r="M93" i="11"/>
  <c r="M99" i="11"/>
  <c r="O99" i="11"/>
  <c r="G168" i="11"/>
  <c r="D120" i="11"/>
  <c r="P102" i="11"/>
  <c r="D82" i="11"/>
  <c r="G196" i="11"/>
  <c r="O126" i="11"/>
  <c r="M126" i="11"/>
  <c r="L253" i="11"/>
  <c r="I322" i="11" s="1"/>
  <c r="L322" i="11" s="1"/>
  <c r="I391" i="11" s="1"/>
  <c r="P183" i="11"/>
  <c r="P113" i="11"/>
  <c r="P97" i="11"/>
  <c r="I60" i="11"/>
  <c r="I63" i="11" s="1"/>
  <c r="E19" i="15" s="1"/>
  <c r="E23" i="15" s="1"/>
  <c r="O80" i="11" l="1"/>
  <c r="M105" i="11"/>
  <c r="O111" i="11"/>
  <c r="O110" i="11"/>
  <c r="G180" i="11"/>
  <c r="M110" i="11"/>
  <c r="G174" i="11"/>
  <c r="M174" i="11" s="1"/>
  <c r="M111" i="11"/>
  <c r="O105" i="11"/>
  <c r="O114" i="11"/>
  <c r="O104" i="11"/>
  <c r="M80" i="11"/>
  <c r="P401" i="11"/>
  <c r="G183" i="11"/>
  <c r="M183" i="11" s="1"/>
  <c r="M104" i="11"/>
  <c r="G149" i="11"/>
  <c r="O98" i="11"/>
  <c r="M114" i="11"/>
  <c r="G173" i="11"/>
  <c r="D243" i="11" s="1"/>
  <c r="G167" i="11"/>
  <c r="G97" i="11"/>
  <c r="D166" i="11" s="1"/>
  <c r="C148" i="14" s="1"/>
  <c r="E148" i="14" s="1"/>
  <c r="G148" i="14" s="1"/>
  <c r="J148" i="14" s="1"/>
  <c r="L148" i="14" s="1"/>
  <c r="C90" i="14"/>
  <c r="E90" i="14" s="1"/>
  <c r="G90" i="14" s="1"/>
  <c r="J90" i="14" s="1"/>
  <c r="L90" i="14" s="1"/>
  <c r="G108" i="11"/>
  <c r="D177" i="11" s="1"/>
  <c r="C159" i="14" s="1"/>
  <c r="E159" i="14" s="1"/>
  <c r="G159" i="14" s="1"/>
  <c r="J159" i="14" s="1"/>
  <c r="L159" i="14" s="1"/>
  <c r="C101" i="14"/>
  <c r="E101" i="14" s="1"/>
  <c r="G101" i="14" s="1"/>
  <c r="J101" i="14" s="1"/>
  <c r="L101" i="14" s="1"/>
  <c r="G85" i="11"/>
  <c r="D154" i="11" s="1"/>
  <c r="C136" i="14" s="1"/>
  <c r="E136" i="14" s="1"/>
  <c r="G136" i="14" s="1"/>
  <c r="C78" i="14"/>
  <c r="E78" i="14" s="1"/>
  <c r="G78" i="14" s="1"/>
  <c r="G96" i="11"/>
  <c r="D165" i="11" s="1"/>
  <c r="C147" i="14" s="1"/>
  <c r="E147" i="14" s="1"/>
  <c r="G147" i="14" s="1"/>
  <c r="J147" i="14" s="1"/>
  <c r="L147" i="14" s="1"/>
  <c r="C89" i="14"/>
  <c r="E89" i="14" s="1"/>
  <c r="G89" i="14" s="1"/>
  <c r="J89" i="14" s="1"/>
  <c r="L89" i="14" s="1"/>
  <c r="P186" i="11"/>
  <c r="I185" i="11"/>
  <c r="L185" i="11" s="1"/>
  <c r="I255" i="11" s="1"/>
  <c r="I397" i="11"/>
  <c r="L397" i="11" s="1"/>
  <c r="P397" i="11" s="1"/>
  <c r="P328" i="11"/>
  <c r="E38" i="15"/>
  <c r="F19" i="15"/>
  <c r="F23" i="15" s="1"/>
  <c r="G82" i="11"/>
  <c r="D151" i="11" s="1"/>
  <c r="C133" i="14" s="1"/>
  <c r="E133" i="14" s="1"/>
  <c r="G133" i="14" s="1"/>
  <c r="C75" i="14"/>
  <c r="E75" i="14" s="1"/>
  <c r="G75" i="14" s="1"/>
  <c r="M89" i="11"/>
  <c r="I158" i="11"/>
  <c r="L158" i="11" s="1"/>
  <c r="I228" i="11" s="1"/>
  <c r="G95" i="11"/>
  <c r="D164" i="11" s="1"/>
  <c r="C146" i="14" s="1"/>
  <c r="E146" i="14" s="1"/>
  <c r="G146" i="14" s="1"/>
  <c r="J146" i="14" s="1"/>
  <c r="L146" i="14" s="1"/>
  <c r="C88" i="14"/>
  <c r="E88" i="14" s="1"/>
  <c r="G88" i="14" s="1"/>
  <c r="J88" i="14" s="1"/>
  <c r="L88" i="14" s="1"/>
  <c r="G120" i="11"/>
  <c r="D189" i="11" s="1"/>
  <c r="C171" i="14" s="1"/>
  <c r="E171" i="14" s="1"/>
  <c r="G171" i="14" s="1"/>
  <c r="C113" i="14"/>
  <c r="E113" i="14" s="1"/>
  <c r="G113" i="14" s="1"/>
  <c r="G121" i="11"/>
  <c r="D190" i="11" s="1"/>
  <c r="C172" i="14" s="1"/>
  <c r="E172" i="14" s="1"/>
  <c r="G172" i="14" s="1"/>
  <c r="J172" i="14" s="1"/>
  <c r="L172" i="14" s="1"/>
  <c r="C114" i="14"/>
  <c r="E114" i="14" s="1"/>
  <c r="G114" i="14" s="1"/>
  <c r="J114" i="14" s="1"/>
  <c r="L114" i="14" s="1"/>
  <c r="G109" i="11"/>
  <c r="D178" i="11" s="1"/>
  <c r="C160" i="14" s="1"/>
  <c r="E160" i="14" s="1"/>
  <c r="G160" i="14" s="1"/>
  <c r="J160" i="14" s="1"/>
  <c r="L160" i="14" s="1"/>
  <c r="C102" i="14"/>
  <c r="E102" i="14" s="1"/>
  <c r="G102" i="14" s="1"/>
  <c r="J102" i="14" s="1"/>
  <c r="L102" i="14" s="1"/>
  <c r="G86" i="11"/>
  <c r="D155" i="11" s="1"/>
  <c r="C137" i="14" s="1"/>
  <c r="E137" i="14" s="1"/>
  <c r="G137" i="14" s="1"/>
  <c r="C79" i="14"/>
  <c r="E79" i="14" s="1"/>
  <c r="G79" i="14" s="1"/>
  <c r="J79" i="14" s="1"/>
  <c r="L79" i="14" s="1"/>
  <c r="G100" i="11"/>
  <c r="D169" i="11" s="1"/>
  <c r="C151" i="14" s="1"/>
  <c r="E151" i="14" s="1"/>
  <c r="G151" i="14" s="1"/>
  <c r="J151" i="14" s="1"/>
  <c r="L151" i="14" s="1"/>
  <c r="C93" i="14"/>
  <c r="E93" i="14" s="1"/>
  <c r="G93" i="14" s="1"/>
  <c r="J93" i="14" s="1"/>
  <c r="L93" i="14" s="1"/>
  <c r="G101" i="11"/>
  <c r="D170" i="11" s="1"/>
  <c r="C152" i="14" s="1"/>
  <c r="E152" i="14" s="1"/>
  <c r="G152" i="14" s="1"/>
  <c r="C94" i="14"/>
  <c r="E94" i="14" s="1"/>
  <c r="G94" i="14" s="1"/>
  <c r="C169" i="14"/>
  <c r="E169" i="14" s="1"/>
  <c r="G169" i="14" s="1"/>
  <c r="J169" i="14" s="1"/>
  <c r="L169" i="14" s="1"/>
  <c r="G187" i="11"/>
  <c r="L150" i="14"/>
  <c r="G81" i="11"/>
  <c r="D150" i="11" s="1"/>
  <c r="C132" i="14" s="1"/>
  <c r="E132" i="14" s="1"/>
  <c r="G132" i="14" s="1"/>
  <c r="J132" i="14" s="1"/>
  <c r="L132" i="14" s="1"/>
  <c r="C74" i="14"/>
  <c r="E74" i="14" s="1"/>
  <c r="G74" i="14" s="1"/>
  <c r="J74" i="14" s="1"/>
  <c r="L74" i="14" s="1"/>
  <c r="G106" i="11"/>
  <c r="D175" i="11" s="1"/>
  <c r="C157" i="14" s="1"/>
  <c r="E157" i="14" s="1"/>
  <c r="G157" i="14" s="1"/>
  <c r="J157" i="14" s="1"/>
  <c r="L157" i="14" s="1"/>
  <c r="C99" i="14"/>
  <c r="E99" i="14" s="1"/>
  <c r="G99" i="14" s="1"/>
  <c r="J99" i="14" s="1"/>
  <c r="L99" i="14" s="1"/>
  <c r="G122" i="11"/>
  <c r="D191" i="11" s="1"/>
  <c r="C173" i="14" s="1"/>
  <c r="E173" i="14" s="1"/>
  <c r="G173" i="14" s="1"/>
  <c r="C115" i="14"/>
  <c r="E115" i="14" s="1"/>
  <c r="G115" i="14" s="1"/>
  <c r="I396" i="11"/>
  <c r="L396" i="11" s="1"/>
  <c r="P396" i="11" s="1"/>
  <c r="P327" i="11"/>
  <c r="G103" i="11"/>
  <c r="D172" i="11" s="1"/>
  <c r="C154" i="14" s="1"/>
  <c r="E154" i="14" s="1"/>
  <c r="G154" i="14" s="1"/>
  <c r="J154" i="14" s="1"/>
  <c r="L154" i="14" s="1"/>
  <c r="C96" i="14"/>
  <c r="E96" i="14" s="1"/>
  <c r="G96" i="14" s="1"/>
  <c r="J96" i="14" s="1"/>
  <c r="L96" i="14" s="1"/>
  <c r="G94" i="11"/>
  <c r="D163" i="11" s="1"/>
  <c r="C145" i="14" s="1"/>
  <c r="E145" i="14" s="1"/>
  <c r="G145" i="14" s="1"/>
  <c r="J145" i="14" s="1"/>
  <c r="L145" i="14" s="1"/>
  <c r="C87" i="14"/>
  <c r="E87" i="14" s="1"/>
  <c r="G87" i="14" s="1"/>
  <c r="J87" i="14" s="1"/>
  <c r="L87" i="14" s="1"/>
  <c r="G119" i="11"/>
  <c r="D188" i="11" s="1"/>
  <c r="C112" i="14"/>
  <c r="E112" i="14" s="1"/>
  <c r="G112" i="14" s="1"/>
  <c r="G107" i="11"/>
  <c r="D176" i="11" s="1"/>
  <c r="C158" i="14" s="1"/>
  <c r="E158" i="14" s="1"/>
  <c r="G158" i="14" s="1"/>
  <c r="J158" i="14" s="1"/>
  <c r="L158" i="14" s="1"/>
  <c r="C100" i="14"/>
  <c r="E100" i="14" s="1"/>
  <c r="G100" i="14" s="1"/>
  <c r="J100" i="14" s="1"/>
  <c r="L100" i="14" s="1"/>
  <c r="G113" i="11"/>
  <c r="D182" i="11" s="1"/>
  <c r="C164" i="14" s="1"/>
  <c r="E164" i="14" s="1"/>
  <c r="G164" i="14" s="1"/>
  <c r="J164" i="14" s="1"/>
  <c r="L164" i="14" s="1"/>
  <c r="C106" i="14"/>
  <c r="E106" i="14" s="1"/>
  <c r="G106" i="14" s="1"/>
  <c r="J106" i="14" s="1"/>
  <c r="L106" i="14" s="1"/>
  <c r="G112" i="11"/>
  <c r="D181" i="11" s="1"/>
  <c r="C163" i="14" s="1"/>
  <c r="E163" i="14" s="1"/>
  <c r="G163" i="14" s="1"/>
  <c r="J163" i="14" s="1"/>
  <c r="L163" i="14" s="1"/>
  <c r="C105" i="14"/>
  <c r="E105" i="14" s="1"/>
  <c r="G105" i="14" s="1"/>
  <c r="J105" i="14" s="1"/>
  <c r="L105" i="14" s="1"/>
  <c r="G123" i="11"/>
  <c r="C116" i="14"/>
  <c r="E116" i="14" s="1"/>
  <c r="G116" i="14" s="1"/>
  <c r="L155" i="14"/>
  <c r="I398" i="11"/>
  <c r="L398" i="11" s="1"/>
  <c r="P398" i="11" s="1"/>
  <c r="P329" i="11"/>
  <c r="G124" i="11"/>
  <c r="D193" i="11" s="1"/>
  <c r="C175" i="14" s="1"/>
  <c r="E175" i="14" s="1"/>
  <c r="G175" i="14" s="1"/>
  <c r="C117" i="14"/>
  <c r="E117" i="14" s="1"/>
  <c r="G117" i="14" s="1"/>
  <c r="G88" i="11"/>
  <c r="D157" i="11" s="1"/>
  <c r="C139" i="14" s="1"/>
  <c r="E139" i="14" s="1"/>
  <c r="G139" i="14" s="1"/>
  <c r="J139" i="14" s="1"/>
  <c r="L139" i="14" s="1"/>
  <c r="C81" i="14"/>
  <c r="E81" i="14" s="1"/>
  <c r="G81" i="14" s="1"/>
  <c r="J81" i="14" s="1"/>
  <c r="L81" i="14" s="1"/>
  <c r="G91" i="11"/>
  <c r="D160" i="11" s="1"/>
  <c r="C142" i="14" s="1"/>
  <c r="E142" i="14" s="1"/>
  <c r="G142" i="14" s="1"/>
  <c r="J142" i="14" s="1"/>
  <c r="L142" i="14" s="1"/>
  <c r="C84" i="14"/>
  <c r="E84" i="14" s="1"/>
  <c r="G84" i="14" s="1"/>
  <c r="J84" i="14" s="1"/>
  <c r="L84" i="14" s="1"/>
  <c r="G115" i="11"/>
  <c r="D184" i="11" s="1"/>
  <c r="C166" i="14" s="1"/>
  <c r="E166" i="14" s="1"/>
  <c r="G166" i="14" s="1"/>
  <c r="J166" i="14" s="1"/>
  <c r="L166" i="14" s="1"/>
  <c r="C108" i="14"/>
  <c r="E108" i="14" s="1"/>
  <c r="G108" i="14" s="1"/>
  <c r="J108" i="14" s="1"/>
  <c r="L108" i="14" s="1"/>
  <c r="G84" i="11"/>
  <c r="D153" i="11" s="1"/>
  <c r="C135" i="14" s="1"/>
  <c r="E135" i="14" s="1"/>
  <c r="G135" i="14" s="1"/>
  <c r="J135" i="14" s="1"/>
  <c r="L135" i="14" s="1"/>
  <c r="C77" i="14"/>
  <c r="E77" i="14" s="1"/>
  <c r="G77" i="14" s="1"/>
  <c r="J77" i="14" s="1"/>
  <c r="L77" i="14" s="1"/>
  <c r="G102" i="11"/>
  <c r="D171" i="11" s="1"/>
  <c r="C153" i="14" s="1"/>
  <c r="E153" i="14" s="1"/>
  <c r="G153" i="14" s="1"/>
  <c r="C95" i="14"/>
  <c r="E95" i="14" s="1"/>
  <c r="G95" i="14" s="1"/>
  <c r="L138" i="14"/>
  <c r="L144" i="14"/>
  <c r="L134" i="14"/>
  <c r="L64" i="14"/>
  <c r="D266" i="11"/>
  <c r="G266" i="11" s="1"/>
  <c r="M196" i="11"/>
  <c r="D250" i="11"/>
  <c r="C219" i="14" s="1"/>
  <c r="E219" i="14" s="1"/>
  <c r="G219" i="14" s="1"/>
  <c r="M180" i="11"/>
  <c r="M156" i="11"/>
  <c r="D226" i="11"/>
  <c r="C195" i="14" s="1"/>
  <c r="E195" i="14" s="1"/>
  <c r="G195" i="14" s="1"/>
  <c r="J195" i="14" s="1"/>
  <c r="L195" i="14" s="1"/>
  <c r="M168" i="11"/>
  <c r="D238" i="11"/>
  <c r="C207" i="14" s="1"/>
  <c r="E207" i="14" s="1"/>
  <c r="G207" i="14" s="1"/>
  <c r="J207" i="14" s="1"/>
  <c r="L207" i="14" s="1"/>
  <c r="D219" i="11"/>
  <c r="M149" i="11"/>
  <c r="D237" i="11"/>
  <c r="C206" i="14" s="1"/>
  <c r="E206" i="14" s="1"/>
  <c r="G206" i="14" s="1"/>
  <c r="J206" i="14" s="1"/>
  <c r="L206" i="14" s="1"/>
  <c r="M167" i="11"/>
  <c r="D253" i="11"/>
  <c r="C222" i="14" s="1"/>
  <c r="E222" i="14" s="1"/>
  <c r="G222" i="14" s="1"/>
  <c r="M159" i="11"/>
  <c r="D229" i="11"/>
  <c r="C198" i="14" s="1"/>
  <c r="E198" i="14" s="1"/>
  <c r="G198" i="14" s="1"/>
  <c r="J198" i="14" s="1"/>
  <c r="L198" i="14" s="1"/>
  <c r="D255" i="11"/>
  <c r="C224" i="14" s="1"/>
  <c r="E224" i="14" s="1"/>
  <c r="G224" i="14" s="1"/>
  <c r="J224" i="14" s="1"/>
  <c r="L224" i="14" s="1"/>
  <c r="D256" i="11"/>
  <c r="M186" i="11"/>
  <c r="M162" i="11"/>
  <c r="D232" i="11"/>
  <c r="C201" i="14" s="1"/>
  <c r="E201" i="14" s="1"/>
  <c r="G201" i="14" s="1"/>
  <c r="J201" i="14" s="1"/>
  <c r="L201" i="14" s="1"/>
  <c r="D231" i="11"/>
  <c r="C200" i="14" s="1"/>
  <c r="E200" i="14" s="1"/>
  <c r="G200" i="14" s="1"/>
  <c r="M161" i="11"/>
  <c r="D249" i="11"/>
  <c r="C218" i="14" s="1"/>
  <c r="E218" i="14" s="1"/>
  <c r="G218" i="14" s="1"/>
  <c r="J218" i="14" s="1"/>
  <c r="L218" i="14" s="1"/>
  <c r="M179" i="11"/>
  <c r="D228" i="11"/>
  <c r="C197" i="14" s="1"/>
  <c r="E197" i="14" s="1"/>
  <c r="G197" i="14" s="1"/>
  <c r="D222" i="11"/>
  <c r="C191" i="14" s="1"/>
  <c r="E191" i="14" s="1"/>
  <c r="G191" i="14" s="1"/>
  <c r="J191" i="14" s="1"/>
  <c r="L191" i="14" s="1"/>
  <c r="M152" i="11"/>
  <c r="O123" i="11"/>
  <c r="M116" i="11"/>
  <c r="P108" i="11"/>
  <c r="M123" i="11"/>
  <c r="P116" i="11"/>
  <c r="L252" i="11"/>
  <c r="I321" i="11" s="1"/>
  <c r="L321" i="11" s="1"/>
  <c r="I390" i="11" s="1"/>
  <c r="P182" i="11"/>
  <c r="O162" i="11"/>
  <c r="O156" i="11"/>
  <c r="G189" i="11"/>
  <c r="O119" i="11"/>
  <c r="M119" i="11"/>
  <c r="O149" i="11"/>
  <c r="P221" i="11"/>
  <c r="O185" i="11"/>
  <c r="G169" i="11"/>
  <c r="O100" i="11"/>
  <c r="M100" i="11"/>
  <c r="P10" i="11"/>
  <c r="P60" i="11" s="1"/>
  <c r="I79" i="11"/>
  <c r="L60" i="11"/>
  <c r="L63" i="11" s="1"/>
  <c r="L65" i="11" s="1"/>
  <c r="G150" i="11"/>
  <c r="M81" i="11"/>
  <c r="O81" i="11"/>
  <c r="L230" i="11"/>
  <c r="I299" i="11" s="1"/>
  <c r="L299" i="11" s="1"/>
  <c r="I368" i="11" s="1"/>
  <c r="P160" i="11"/>
  <c r="O183" i="11"/>
  <c r="L225" i="11"/>
  <c r="I294" i="11" s="1"/>
  <c r="L294" i="11" s="1"/>
  <c r="I363" i="11" s="1"/>
  <c r="P155" i="11"/>
  <c r="L231" i="11"/>
  <c r="I300" i="11" s="1"/>
  <c r="L300" i="11" s="1"/>
  <c r="I369" i="11" s="1"/>
  <c r="P161" i="11"/>
  <c r="P253" i="11"/>
  <c r="G194" i="11"/>
  <c r="M124" i="11"/>
  <c r="O124" i="11"/>
  <c r="G172" i="11"/>
  <c r="O103" i="11"/>
  <c r="M103" i="11"/>
  <c r="O186" i="11"/>
  <c r="O159" i="11"/>
  <c r="D60" i="11"/>
  <c r="G182" i="11"/>
  <c r="M113" i="11"/>
  <c r="O113" i="11"/>
  <c r="L236" i="11"/>
  <c r="I305" i="11" s="1"/>
  <c r="L305" i="11" s="1"/>
  <c r="I374" i="11" s="1"/>
  <c r="P166" i="11"/>
  <c r="L247" i="11"/>
  <c r="I316" i="11" s="1"/>
  <c r="L316" i="11" s="1"/>
  <c r="I385" i="11" s="1"/>
  <c r="P177" i="11"/>
  <c r="O152" i="11"/>
  <c r="O125" i="11"/>
  <c r="G195" i="11"/>
  <c r="M125" i="11"/>
  <c r="O97" i="11"/>
  <c r="G166" i="11"/>
  <c r="M97" i="11"/>
  <c r="L235" i="11"/>
  <c r="I304" i="11" s="1"/>
  <c r="L304" i="11" s="1"/>
  <c r="I373" i="11" s="1"/>
  <c r="P165" i="11"/>
  <c r="P229" i="11"/>
  <c r="L384" i="11"/>
  <c r="P384" i="11" s="1"/>
  <c r="P315" i="11"/>
  <c r="O107" i="11"/>
  <c r="L240" i="11"/>
  <c r="I309" i="11" s="1"/>
  <c r="L309" i="11" s="1"/>
  <c r="I378" i="11" s="1"/>
  <c r="P170" i="11"/>
  <c r="G153" i="11"/>
  <c r="O84" i="11"/>
  <c r="M84" i="11"/>
  <c r="O158" i="11"/>
  <c r="P181" i="11"/>
  <c r="L251" i="11"/>
  <c r="I320" i="11" s="1"/>
  <c r="L320" i="11" s="1"/>
  <c r="I389" i="11" s="1"/>
  <c r="L224" i="11"/>
  <c r="I293" i="11" s="1"/>
  <c r="L293" i="11" s="1"/>
  <c r="I362" i="11" s="1"/>
  <c r="P154" i="11"/>
  <c r="M106" i="11"/>
  <c r="L241" i="11"/>
  <c r="I310" i="11" s="1"/>
  <c r="L310" i="11" s="1"/>
  <c r="I379" i="11" s="1"/>
  <c r="P171" i="11"/>
  <c r="O161" i="11"/>
  <c r="O109" i="11"/>
  <c r="G178" i="11"/>
  <c r="M109" i="11"/>
  <c r="L243" i="11"/>
  <c r="I312" i="11" s="1"/>
  <c r="L312" i="11" s="1"/>
  <c r="I381" i="11" s="1"/>
  <c r="P173" i="11"/>
  <c r="L248" i="11"/>
  <c r="I317" i="11" s="1"/>
  <c r="L317" i="11" s="1"/>
  <c r="I386" i="11" s="1"/>
  <c r="P178" i="11"/>
  <c r="P250" i="11"/>
  <c r="P226" i="11"/>
  <c r="D197" i="11"/>
  <c r="G197" i="11" s="1"/>
  <c r="M197" i="11" s="1"/>
  <c r="O127" i="11"/>
  <c r="M127" i="11"/>
  <c r="M112" i="11"/>
  <c r="L234" i="11"/>
  <c r="I303" i="11" s="1"/>
  <c r="L303" i="11" s="1"/>
  <c r="I372" i="11" s="1"/>
  <c r="P164" i="11"/>
  <c r="L220" i="11"/>
  <c r="I289" i="11" s="1"/>
  <c r="L289" i="11" s="1"/>
  <c r="I358" i="11" s="1"/>
  <c r="P150" i="11"/>
  <c r="L233" i="11"/>
  <c r="I302" i="11" s="1"/>
  <c r="L302" i="11" s="1"/>
  <c r="I371" i="11" s="1"/>
  <c r="P163" i="11"/>
  <c r="P238" i="11"/>
  <c r="L244" i="11"/>
  <c r="I313" i="11" s="1"/>
  <c r="L313" i="11" s="1"/>
  <c r="I382" i="11" s="1"/>
  <c r="P174" i="11"/>
  <c r="G154" i="11"/>
  <c r="O85" i="11"/>
  <c r="M85" i="11"/>
  <c r="P254" i="11"/>
  <c r="L242" i="11"/>
  <c r="I311" i="11" s="1"/>
  <c r="L311" i="11" s="1"/>
  <c r="I380" i="11" s="1"/>
  <c r="P172" i="11"/>
  <c r="L249" i="11"/>
  <c r="I318" i="11" s="1"/>
  <c r="L318" i="11" s="1"/>
  <c r="I387" i="11" s="1"/>
  <c r="P179" i="11"/>
  <c r="G160" i="11"/>
  <c r="O91" i="11"/>
  <c r="M91" i="11"/>
  <c r="P301" i="11"/>
  <c r="L370" i="11"/>
  <c r="P370" i="11" s="1"/>
  <c r="L227" i="11"/>
  <c r="I296" i="11" s="1"/>
  <c r="L296" i="11" s="1"/>
  <c r="I365" i="11" s="1"/>
  <c r="P157" i="11"/>
  <c r="L223" i="11"/>
  <c r="I292" i="11" s="1"/>
  <c r="L292" i="11" s="1"/>
  <c r="I361" i="11" s="1"/>
  <c r="P153" i="11"/>
  <c r="O196" i="11"/>
  <c r="O88" i="11"/>
  <c r="G191" i="11"/>
  <c r="L237" i="11"/>
  <c r="I306" i="11" s="1"/>
  <c r="L306" i="11" s="1"/>
  <c r="I375" i="11" s="1"/>
  <c r="P167" i="11"/>
  <c r="G249" i="11"/>
  <c r="D318" i="11" s="1"/>
  <c r="O179" i="11"/>
  <c r="G155" i="11"/>
  <c r="L245" i="11"/>
  <c r="I314" i="11" s="1"/>
  <c r="L314" i="11" s="1"/>
  <c r="I383" i="11" s="1"/>
  <c r="P175" i="11"/>
  <c r="O167" i="11"/>
  <c r="O168" i="11"/>
  <c r="M120" i="11"/>
  <c r="O120" i="11"/>
  <c r="O180" i="11"/>
  <c r="L219" i="11"/>
  <c r="I288" i="11" s="1"/>
  <c r="L288" i="11" s="1"/>
  <c r="I357" i="11" s="1"/>
  <c r="P149" i="11"/>
  <c r="L239" i="11"/>
  <c r="I308" i="11" s="1"/>
  <c r="L308" i="11" s="1"/>
  <c r="I377" i="11" s="1"/>
  <c r="P169" i="11"/>
  <c r="P89" i="11"/>
  <c r="O122" i="11"/>
  <c r="M122" i="11"/>
  <c r="L222" i="11"/>
  <c r="I291" i="11" s="1"/>
  <c r="L291" i="11" s="1"/>
  <c r="I360" i="11" s="1"/>
  <c r="P152" i="11"/>
  <c r="O86" i="11" l="1"/>
  <c r="M86" i="11"/>
  <c r="O102" i="11"/>
  <c r="G222" i="11"/>
  <c r="D291" i="11" s="1"/>
  <c r="G291" i="11" s="1"/>
  <c r="D360" i="11" s="1"/>
  <c r="C305" i="14" s="1"/>
  <c r="E305" i="14" s="1"/>
  <c r="G305" i="14" s="1"/>
  <c r="J305" i="14" s="1"/>
  <c r="L305" i="14" s="1"/>
  <c r="M115" i="11"/>
  <c r="M107" i="11"/>
  <c r="D244" i="11"/>
  <c r="G170" i="11"/>
  <c r="M170" i="11" s="1"/>
  <c r="M185" i="11"/>
  <c r="O174" i="11"/>
  <c r="G228" i="11"/>
  <c r="D297" i="11" s="1"/>
  <c r="G176" i="11"/>
  <c r="M176" i="11" s="1"/>
  <c r="G229" i="11"/>
  <c r="D298" i="11" s="1"/>
  <c r="G226" i="11"/>
  <c r="D295" i="11" s="1"/>
  <c r="G164" i="11"/>
  <c r="D234" i="11" s="1"/>
  <c r="M102" i="11"/>
  <c r="G181" i="11"/>
  <c r="G171" i="11"/>
  <c r="O106" i="11"/>
  <c r="O95" i="11"/>
  <c r="M94" i="11"/>
  <c r="G157" i="11"/>
  <c r="M157" i="11" s="1"/>
  <c r="O112" i="11"/>
  <c r="G175" i="11"/>
  <c r="D245" i="11" s="1"/>
  <c r="M95" i="11"/>
  <c r="G163" i="11"/>
  <c r="G250" i="11"/>
  <c r="D319" i="11" s="1"/>
  <c r="M82" i="11"/>
  <c r="M108" i="11"/>
  <c r="O121" i="11"/>
  <c r="O96" i="11"/>
  <c r="O82" i="11"/>
  <c r="O115" i="11"/>
  <c r="M173" i="11"/>
  <c r="G190" i="11"/>
  <c r="M121" i="11"/>
  <c r="O173" i="11"/>
  <c r="O108" i="11"/>
  <c r="M101" i="11"/>
  <c r="G231" i="11"/>
  <c r="D300" i="11" s="1"/>
  <c r="C257" i="14" s="1"/>
  <c r="E257" i="14" s="1"/>
  <c r="G257" i="14" s="1"/>
  <c r="G165" i="11"/>
  <c r="G151" i="11"/>
  <c r="G184" i="11"/>
  <c r="G255" i="11"/>
  <c r="D324" i="11" s="1"/>
  <c r="C281" i="14" s="1"/>
  <c r="E281" i="14" s="1"/>
  <c r="G281" i="14" s="1"/>
  <c r="J281" i="14" s="1"/>
  <c r="L281" i="14" s="1"/>
  <c r="M96" i="11"/>
  <c r="O94" i="11"/>
  <c r="G237" i="11"/>
  <c r="D306" i="11" s="1"/>
  <c r="C263" i="14" s="1"/>
  <c r="E263" i="14" s="1"/>
  <c r="G263" i="14" s="1"/>
  <c r="J263" i="14" s="1"/>
  <c r="L263" i="14" s="1"/>
  <c r="G177" i="11"/>
  <c r="D247" i="11" s="1"/>
  <c r="M88" i="11"/>
  <c r="O101" i="11"/>
  <c r="G232" i="11"/>
  <c r="D301" i="11" s="1"/>
  <c r="O187" i="11"/>
  <c r="D257" i="11"/>
  <c r="M187" i="11"/>
  <c r="C275" i="14"/>
  <c r="E275" i="14" s="1"/>
  <c r="G275" i="14" s="1"/>
  <c r="J275" i="14" s="1"/>
  <c r="L275" i="14" s="1"/>
  <c r="G318" i="11"/>
  <c r="D387" i="11" s="1"/>
  <c r="C332" i="14" s="1"/>
  <c r="E332" i="14" s="1"/>
  <c r="G332" i="14" s="1"/>
  <c r="J332" i="14" s="1"/>
  <c r="L332" i="14" s="1"/>
  <c r="D63" i="11"/>
  <c r="E7" i="15"/>
  <c r="C252" i="14"/>
  <c r="E252" i="14" s="1"/>
  <c r="G252" i="14" s="1"/>
  <c r="J252" i="14" s="1"/>
  <c r="L252" i="14" s="1"/>
  <c r="G295" i="11"/>
  <c r="D364" i="11" s="1"/>
  <c r="C309" i="14" s="1"/>
  <c r="E309" i="14" s="1"/>
  <c r="G309" i="14" s="1"/>
  <c r="J309" i="14" s="1"/>
  <c r="L309" i="14" s="1"/>
  <c r="C258" i="14"/>
  <c r="E258" i="14" s="1"/>
  <c r="G258" i="14" s="1"/>
  <c r="J258" i="14" s="1"/>
  <c r="L258" i="14" s="1"/>
  <c r="G301" i="11"/>
  <c r="D370" i="11" s="1"/>
  <c r="C315" i="14" s="1"/>
  <c r="E315" i="14" s="1"/>
  <c r="G315" i="14" s="1"/>
  <c r="J315" i="14" s="1"/>
  <c r="L315" i="14" s="1"/>
  <c r="M158" i="11"/>
  <c r="G219" i="11"/>
  <c r="D288" i="11" s="1"/>
  <c r="C188" i="14"/>
  <c r="E188" i="14" s="1"/>
  <c r="G188" i="14" s="1"/>
  <c r="J188" i="14" s="1"/>
  <c r="L188" i="14" s="1"/>
  <c r="C254" i="14"/>
  <c r="E254" i="14" s="1"/>
  <c r="G254" i="14" s="1"/>
  <c r="G297" i="11"/>
  <c r="D366" i="11" s="1"/>
  <c r="C311" i="14" s="1"/>
  <c r="E311" i="14" s="1"/>
  <c r="G311" i="14" s="1"/>
  <c r="C248" i="14"/>
  <c r="E248" i="14" s="1"/>
  <c r="G248" i="14" s="1"/>
  <c r="J248" i="14" s="1"/>
  <c r="L248" i="14" s="1"/>
  <c r="F38" i="15"/>
  <c r="G19" i="15"/>
  <c r="G23" i="15" s="1"/>
  <c r="G253" i="11"/>
  <c r="D322" i="11" s="1"/>
  <c r="G243" i="11"/>
  <c r="D312" i="11" s="1"/>
  <c r="C212" i="14"/>
  <c r="E212" i="14" s="1"/>
  <c r="G212" i="14" s="1"/>
  <c r="J212" i="14" s="1"/>
  <c r="L212" i="14" s="1"/>
  <c r="G238" i="11"/>
  <c r="D307" i="11" s="1"/>
  <c r="C255" i="14"/>
  <c r="E255" i="14" s="1"/>
  <c r="G255" i="14" s="1"/>
  <c r="J255" i="14" s="1"/>
  <c r="L255" i="14" s="1"/>
  <c r="G298" i="11"/>
  <c r="D367" i="11" s="1"/>
  <c r="C312" i="14" s="1"/>
  <c r="E312" i="14" s="1"/>
  <c r="G312" i="14" s="1"/>
  <c r="J312" i="14" s="1"/>
  <c r="L312" i="14" s="1"/>
  <c r="G256" i="11"/>
  <c r="D325" i="11" s="1"/>
  <c r="C225" i="14"/>
  <c r="E225" i="14" s="1"/>
  <c r="G225" i="14" s="1"/>
  <c r="J225" i="14" s="1"/>
  <c r="L225" i="14" s="1"/>
  <c r="C276" i="14"/>
  <c r="E276" i="14" s="1"/>
  <c r="G276" i="14" s="1"/>
  <c r="G319" i="11"/>
  <c r="D388" i="11" s="1"/>
  <c r="C333" i="14" s="1"/>
  <c r="E333" i="14" s="1"/>
  <c r="G333" i="14" s="1"/>
  <c r="G193" i="11"/>
  <c r="D192" i="11"/>
  <c r="C170" i="14"/>
  <c r="E170" i="14" s="1"/>
  <c r="G170" i="14" s="1"/>
  <c r="G188" i="11"/>
  <c r="M266" i="11"/>
  <c r="D335" i="11"/>
  <c r="G335" i="11" s="1"/>
  <c r="O266" i="11"/>
  <c r="D265" i="11"/>
  <c r="G265" i="11" s="1"/>
  <c r="M195" i="11"/>
  <c r="M194" i="11"/>
  <c r="D264" i="11"/>
  <c r="G264" i="11" s="1"/>
  <c r="M171" i="11"/>
  <c r="D241" i="11"/>
  <c r="C210" i="14" s="1"/>
  <c r="E210" i="14" s="1"/>
  <c r="G210" i="14" s="1"/>
  <c r="D227" i="11"/>
  <c r="C196" i="14" s="1"/>
  <c r="E196" i="14" s="1"/>
  <c r="G196" i="14" s="1"/>
  <c r="J196" i="14" s="1"/>
  <c r="L196" i="14" s="1"/>
  <c r="M164" i="11"/>
  <c r="M177" i="11"/>
  <c r="D251" i="11"/>
  <c r="C220" i="14" s="1"/>
  <c r="E220" i="14" s="1"/>
  <c r="G220" i="14" s="1"/>
  <c r="J220" i="14" s="1"/>
  <c r="L220" i="14" s="1"/>
  <c r="M181" i="11"/>
  <c r="M189" i="11"/>
  <c r="D259" i="11"/>
  <c r="O256" i="11"/>
  <c r="M182" i="11"/>
  <c r="D252" i="11"/>
  <c r="C221" i="14" s="1"/>
  <c r="E221" i="14" s="1"/>
  <c r="G221" i="14" s="1"/>
  <c r="J221" i="14" s="1"/>
  <c r="L221" i="14" s="1"/>
  <c r="M165" i="11"/>
  <c r="D235" i="11"/>
  <c r="C204" i="14" s="1"/>
  <c r="E204" i="14" s="1"/>
  <c r="G204" i="14" s="1"/>
  <c r="J204" i="14" s="1"/>
  <c r="L204" i="14" s="1"/>
  <c r="D239" i="11"/>
  <c r="M169" i="11"/>
  <c r="D242" i="11"/>
  <c r="C211" i="14" s="1"/>
  <c r="E211" i="14" s="1"/>
  <c r="G211" i="14" s="1"/>
  <c r="J211" i="14" s="1"/>
  <c r="L211" i="14" s="1"/>
  <c r="M172" i="11"/>
  <c r="D260" i="11"/>
  <c r="M190" i="11"/>
  <c r="D223" i="11"/>
  <c r="C192" i="14" s="1"/>
  <c r="E192" i="14" s="1"/>
  <c r="G192" i="14" s="1"/>
  <c r="J192" i="14" s="1"/>
  <c r="L192" i="14" s="1"/>
  <c r="M153" i="11"/>
  <c r="D254" i="11"/>
  <c r="C223" i="14" s="1"/>
  <c r="E223" i="14" s="1"/>
  <c r="G223" i="14" s="1"/>
  <c r="J223" i="14" s="1"/>
  <c r="L223" i="14" s="1"/>
  <c r="M184" i="11"/>
  <c r="D233" i="11"/>
  <c r="C202" i="14" s="1"/>
  <c r="E202" i="14" s="1"/>
  <c r="G202" i="14" s="1"/>
  <c r="J202" i="14" s="1"/>
  <c r="L202" i="14" s="1"/>
  <c r="M163" i="11"/>
  <c r="M155" i="11"/>
  <c r="D225" i="11"/>
  <c r="M191" i="11"/>
  <c r="D261" i="11"/>
  <c r="D236" i="11"/>
  <c r="C205" i="14" s="1"/>
  <c r="E205" i="14" s="1"/>
  <c r="G205" i="14" s="1"/>
  <c r="J205" i="14" s="1"/>
  <c r="L205" i="14" s="1"/>
  <c r="M166" i="11"/>
  <c r="D221" i="11"/>
  <c r="C190" i="14" s="1"/>
  <c r="E190" i="14" s="1"/>
  <c r="G190" i="14" s="1"/>
  <c r="J190" i="14" s="1"/>
  <c r="L190" i="14" s="1"/>
  <c r="M151" i="11"/>
  <c r="D220" i="11"/>
  <c r="C189" i="14" s="1"/>
  <c r="E189" i="14" s="1"/>
  <c r="G189" i="14" s="1"/>
  <c r="J189" i="14" s="1"/>
  <c r="L189" i="14" s="1"/>
  <c r="M150" i="11"/>
  <c r="D230" i="11"/>
  <c r="M160" i="11"/>
  <c r="D224" i="11"/>
  <c r="C193" i="14" s="1"/>
  <c r="E193" i="14" s="1"/>
  <c r="G193" i="14" s="1"/>
  <c r="M154" i="11"/>
  <c r="D248" i="11"/>
  <c r="C217" i="14" s="1"/>
  <c r="E217" i="14" s="1"/>
  <c r="G217" i="14" s="1"/>
  <c r="J217" i="14" s="1"/>
  <c r="L217" i="14" s="1"/>
  <c r="M178" i="11"/>
  <c r="D246" i="11"/>
  <c r="C215" i="14" s="1"/>
  <c r="E215" i="14" s="1"/>
  <c r="G215" i="14" s="1"/>
  <c r="J215" i="14" s="1"/>
  <c r="L215" i="14" s="1"/>
  <c r="L255" i="11"/>
  <c r="I324" i="11" s="1"/>
  <c r="L324" i="11" s="1"/>
  <c r="I393" i="11" s="1"/>
  <c r="P185" i="11"/>
  <c r="O163" i="11"/>
  <c r="P245" i="11"/>
  <c r="P222" i="11"/>
  <c r="P242" i="11"/>
  <c r="L388" i="11"/>
  <c r="P388" i="11" s="1"/>
  <c r="P319" i="11"/>
  <c r="O153" i="11"/>
  <c r="O182" i="11"/>
  <c r="O194" i="11"/>
  <c r="L359" i="11"/>
  <c r="P359" i="11" s="1"/>
  <c r="P290" i="11"/>
  <c r="P225" i="11"/>
  <c r="I129" i="11"/>
  <c r="I132" i="11" s="1"/>
  <c r="L79" i="11"/>
  <c r="O169" i="11"/>
  <c r="P235" i="11"/>
  <c r="P223" i="11"/>
  <c r="O160" i="11"/>
  <c r="P241" i="11"/>
  <c r="O228" i="11"/>
  <c r="M222" i="11"/>
  <c r="O222" i="11"/>
  <c r="P236" i="11"/>
  <c r="D79" i="11"/>
  <c r="C72" i="14" s="1"/>
  <c r="G60" i="11"/>
  <c r="G63" i="11" s="1"/>
  <c r="O10" i="11"/>
  <c r="O60" i="11" s="1"/>
  <c r="P61" i="11" s="1"/>
  <c r="M10" i="11"/>
  <c r="L391" i="11"/>
  <c r="P391" i="11" s="1"/>
  <c r="P322" i="11"/>
  <c r="O253" i="11"/>
  <c r="M226" i="11"/>
  <c r="O226" i="11"/>
  <c r="O176" i="11"/>
  <c r="L376" i="11"/>
  <c r="P376" i="11" s="1"/>
  <c r="P307" i="11"/>
  <c r="G254" i="11"/>
  <c r="D323" i="11" s="1"/>
  <c r="O184" i="11"/>
  <c r="M250" i="11"/>
  <c r="O250" i="11"/>
  <c r="P233" i="11"/>
  <c r="P251" i="11"/>
  <c r="O166" i="11"/>
  <c r="O197" i="11"/>
  <c r="L228" i="11"/>
  <c r="P158" i="11"/>
  <c r="O191" i="11"/>
  <c r="P227" i="11"/>
  <c r="P249" i="11"/>
  <c r="P220" i="11"/>
  <c r="P243" i="11"/>
  <c r="P247" i="11"/>
  <c r="P231" i="11"/>
  <c r="P230" i="11"/>
  <c r="O189" i="11"/>
  <c r="M249" i="11"/>
  <c r="O249" i="11"/>
  <c r="L364" i="11"/>
  <c r="P364" i="11" s="1"/>
  <c r="P295" i="11"/>
  <c r="P298" i="11"/>
  <c r="L367" i="11"/>
  <c r="P367" i="11" s="1"/>
  <c r="O172" i="11"/>
  <c r="P234" i="11"/>
  <c r="O171" i="11"/>
  <c r="G248" i="11"/>
  <c r="D317" i="11" s="1"/>
  <c r="O178" i="11"/>
  <c r="O155" i="11"/>
  <c r="O154" i="11"/>
  <c r="G251" i="11"/>
  <c r="D320" i="11" s="1"/>
  <c r="O181" i="11"/>
  <c r="O255" i="11"/>
  <c r="O190" i="11"/>
  <c r="P239" i="11"/>
  <c r="P237" i="11"/>
  <c r="O232" i="11"/>
  <c r="M232" i="11"/>
  <c r="P244" i="11"/>
  <c r="O243" i="11"/>
  <c r="M243" i="11"/>
  <c r="P240" i="11"/>
  <c r="M229" i="11"/>
  <c r="O229" i="11"/>
  <c r="G220" i="11"/>
  <c r="D289" i="11" s="1"/>
  <c r="O150" i="11"/>
  <c r="O175" i="11"/>
  <c r="P219" i="11"/>
  <c r="P323" i="11"/>
  <c r="L392" i="11"/>
  <c r="P392" i="11" s="1"/>
  <c r="P248" i="11"/>
  <c r="P224" i="11"/>
  <c r="O165" i="11"/>
  <c r="O195" i="11"/>
  <c r="G221" i="11"/>
  <c r="D290" i="11" s="1"/>
  <c r="O151" i="11"/>
  <c r="P252" i="11"/>
  <c r="C214" i="14" l="1"/>
  <c r="E214" i="14" s="1"/>
  <c r="G214" i="14" s="1"/>
  <c r="J214" i="14" s="1"/>
  <c r="L214" i="14" s="1"/>
  <c r="G245" i="11"/>
  <c r="D314" i="11" s="1"/>
  <c r="C203" i="14"/>
  <c r="E203" i="14" s="1"/>
  <c r="G203" i="14" s="1"/>
  <c r="J203" i="14" s="1"/>
  <c r="L203" i="14" s="1"/>
  <c r="G234" i="11"/>
  <c r="D303" i="11" s="1"/>
  <c r="C260" i="14" s="1"/>
  <c r="E260" i="14" s="1"/>
  <c r="G260" i="14" s="1"/>
  <c r="J260" i="14" s="1"/>
  <c r="L260" i="14" s="1"/>
  <c r="O231" i="11"/>
  <c r="O177" i="11"/>
  <c r="C213" i="14"/>
  <c r="E213" i="14" s="1"/>
  <c r="G213" i="14" s="1"/>
  <c r="J213" i="14" s="1"/>
  <c r="L213" i="14" s="1"/>
  <c r="G244" i="11"/>
  <c r="M231" i="11"/>
  <c r="G236" i="11"/>
  <c r="D305" i="11" s="1"/>
  <c r="O164" i="11"/>
  <c r="G324" i="11"/>
  <c r="D393" i="11" s="1"/>
  <c r="C338" i="14" s="1"/>
  <c r="E338" i="14" s="1"/>
  <c r="G338" i="14" s="1"/>
  <c r="J338" i="14" s="1"/>
  <c r="L338" i="14" s="1"/>
  <c r="M238" i="11"/>
  <c r="G300" i="11"/>
  <c r="D369" i="11" s="1"/>
  <c r="C314" i="14" s="1"/>
  <c r="E314" i="14" s="1"/>
  <c r="G314" i="14" s="1"/>
  <c r="M219" i="11"/>
  <c r="O170" i="11"/>
  <c r="G242" i="11"/>
  <c r="D311" i="11" s="1"/>
  <c r="O219" i="11"/>
  <c r="O237" i="11"/>
  <c r="M175" i="11"/>
  <c r="D240" i="11"/>
  <c r="M253" i="11"/>
  <c r="O157" i="11"/>
  <c r="G241" i="11"/>
  <c r="D310" i="11" s="1"/>
  <c r="G310" i="11" s="1"/>
  <c r="D379" i="11" s="1"/>
  <c r="C324" i="14" s="1"/>
  <c r="E324" i="14" s="1"/>
  <c r="G324" i="14" s="1"/>
  <c r="G306" i="11"/>
  <c r="D375" i="11" s="1"/>
  <c r="C320" i="14" s="1"/>
  <c r="E320" i="14" s="1"/>
  <c r="G320" i="14" s="1"/>
  <c r="J320" i="14" s="1"/>
  <c r="L320" i="14" s="1"/>
  <c r="G235" i="11"/>
  <c r="D304" i="11" s="1"/>
  <c r="G227" i="11"/>
  <c r="D296" i="11" s="1"/>
  <c r="C253" i="14" s="1"/>
  <c r="E253" i="14" s="1"/>
  <c r="G253" i="14" s="1"/>
  <c r="J253" i="14" s="1"/>
  <c r="L253" i="14" s="1"/>
  <c r="G233" i="11"/>
  <c r="O233" i="11" s="1"/>
  <c r="G246" i="11"/>
  <c r="D315" i="11" s="1"/>
  <c r="G223" i="11"/>
  <c r="D292" i="11" s="1"/>
  <c r="G292" i="11" s="1"/>
  <c r="D361" i="11" s="1"/>
  <c r="C306" i="14" s="1"/>
  <c r="E306" i="14" s="1"/>
  <c r="G306" i="14" s="1"/>
  <c r="J306" i="14" s="1"/>
  <c r="L306" i="14" s="1"/>
  <c r="O238" i="11"/>
  <c r="M237" i="11"/>
  <c r="E72" i="14"/>
  <c r="C122" i="14"/>
  <c r="C261" i="14"/>
  <c r="E261" i="14" s="1"/>
  <c r="G261" i="14" s="1"/>
  <c r="J261" i="14" s="1"/>
  <c r="L261" i="14" s="1"/>
  <c r="G304" i="11"/>
  <c r="D373" i="11" s="1"/>
  <c r="C318" i="14" s="1"/>
  <c r="E318" i="14" s="1"/>
  <c r="G318" i="14" s="1"/>
  <c r="J318" i="14" s="1"/>
  <c r="L318" i="14" s="1"/>
  <c r="G224" i="11"/>
  <c r="D293" i="11" s="1"/>
  <c r="C280" i="14"/>
  <c r="E280" i="14" s="1"/>
  <c r="G280" i="14" s="1"/>
  <c r="J280" i="14" s="1"/>
  <c r="L280" i="14" s="1"/>
  <c r="G323" i="11"/>
  <c r="D392" i="11" s="1"/>
  <c r="C337" i="14" s="1"/>
  <c r="E337" i="14" s="1"/>
  <c r="G337" i="14" s="1"/>
  <c r="J337" i="14" s="1"/>
  <c r="L337" i="14" s="1"/>
  <c r="G230" i="11"/>
  <c r="D299" i="11" s="1"/>
  <c r="C199" i="14"/>
  <c r="E199" i="14" s="1"/>
  <c r="G199" i="14" s="1"/>
  <c r="J199" i="14" s="1"/>
  <c r="L199" i="14" s="1"/>
  <c r="M256" i="11"/>
  <c r="C174" i="14"/>
  <c r="E174" i="14" s="1"/>
  <c r="G174" i="14" s="1"/>
  <c r="G192" i="11"/>
  <c r="G38" i="15"/>
  <c r="H19" i="15"/>
  <c r="H23" i="15" s="1"/>
  <c r="C262" i="14"/>
  <c r="E262" i="14" s="1"/>
  <c r="G262" i="14" s="1"/>
  <c r="J262" i="14" s="1"/>
  <c r="L262" i="14" s="1"/>
  <c r="G305" i="11"/>
  <c r="D374" i="11" s="1"/>
  <c r="C319" i="14" s="1"/>
  <c r="E319" i="14" s="1"/>
  <c r="G319" i="14" s="1"/>
  <c r="J319" i="14" s="1"/>
  <c r="L319" i="14" s="1"/>
  <c r="G225" i="11"/>
  <c r="D294" i="11" s="1"/>
  <c r="C194" i="14"/>
  <c r="E194" i="14" s="1"/>
  <c r="G194" i="14" s="1"/>
  <c r="G239" i="11"/>
  <c r="D308" i="11" s="1"/>
  <c r="C208" i="14"/>
  <c r="E208" i="14" s="1"/>
  <c r="G208" i="14" s="1"/>
  <c r="J208" i="14" s="1"/>
  <c r="L208" i="14" s="1"/>
  <c r="D263" i="11"/>
  <c r="M193" i="11"/>
  <c r="O193" i="11"/>
  <c r="C282" i="14"/>
  <c r="E282" i="14" s="1"/>
  <c r="G282" i="14" s="1"/>
  <c r="J282" i="14" s="1"/>
  <c r="L282" i="14" s="1"/>
  <c r="G325" i="11"/>
  <c r="D394" i="11" s="1"/>
  <c r="G259" i="11"/>
  <c r="D328" i="11" s="1"/>
  <c r="C228" i="14"/>
  <c r="E228" i="14" s="1"/>
  <c r="G228" i="14" s="1"/>
  <c r="G260" i="11"/>
  <c r="D329" i="11" s="1"/>
  <c r="C229" i="14"/>
  <c r="E229" i="14" s="1"/>
  <c r="G229" i="14" s="1"/>
  <c r="J229" i="14" s="1"/>
  <c r="L229" i="14" s="1"/>
  <c r="C268" i="14"/>
  <c r="E268" i="14" s="1"/>
  <c r="G268" i="14" s="1"/>
  <c r="J268" i="14" s="1"/>
  <c r="L268" i="14" s="1"/>
  <c r="G311" i="11"/>
  <c r="D380" i="11" s="1"/>
  <c r="C325" i="14" s="1"/>
  <c r="E325" i="14" s="1"/>
  <c r="G325" i="14" s="1"/>
  <c r="J325" i="14" s="1"/>
  <c r="L325" i="14" s="1"/>
  <c r="C272" i="14"/>
  <c r="E272" i="14" s="1"/>
  <c r="G272" i="14" s="1"/>
  <c r="J272" i="14" s="1"/>
  <c r="L272" i="14" s="1"/>
  <c r="G315" i="11"/>
  <c r="D384" i="11" s="1"/>
  <c r="C329" i="14" s="1"/>
  <c r="E329" i="14" s="1"/>
  <c r="G329" i="14" s="1"/>
  <c r="J329" i="14" s="1"/>
  <c r="L329" i="14" s="1"/>
  <c r="C264" i="14"/>
  <c r="E264" i="14" s="1"/>
  <c r="G264" i="14" s="1"/>
  <c r="J264" i="14" s="1"/>
  <c r="L264" i="14" s="1"/>
  <c r="G307" i="11"/>
  <c r="D376" i="11" s="1"/>
  <c r="C321" i="14" s="1"/>
  <c r="E321" i="14" s="1"/>
  <c r="G321" i="14" s="1"/>
  <c r="J321" i="14" s="1"/>
  <c r="L321" i="14" s="1"/>
  <c r="G257" i="11"/>
  <c r="C226" i="14"/>
  <c r="E226" i="14" s="1"/>
  <c r="G226" i="14" s="1"/>
  <c r="J226" i="14" s="1"/>
  <c r="L226" i="14" s="1"/>
  <c r="G296" i="11"/>
  <c r="D365" i="11" s="1"/>
  <c r="C310" i="14" s="1"/>
  <c r="E310" i="14" s="1"/>
  <c r="G310" i="14" s="1"/>
  <c r="J310" i="14" s="1"/>
  <c r="L310" i="14" s="1"/>
  <c r="C274" i="14"/>
  <c r="E274" i="14" s="1"/>
  <c r="G274" i="14" s="1"/>
  <c r="J274" i="14" s="1"/>
  <c r="L274" i="14" s="1"/>
  <c r="G317" i="11"/>
  <c r="D386" i="11" s="1"/>
  <c r="C331" i="14" s="1"/>
  <c r="E331" i="14" s="1"/>
  <c r="G331" i="14" s="1"/>
  <c r="J331" i="14" s="1"/>
  <c r="L331" i="14" s="1"/>
  <c r="G303" i="11"/>
  <c r="D372" i="11" s="1"/>
  <c r="C317" i="14" s="1"/>
  <c r="E317" i="14" s="1"/>
  <c r="G317" i="14" s="1"/>
  <c r="J317" i="14" s="1"/>
  <c r="L317" i="14" s="1"/>
  <c r="G252" i="11"/>
  <c r="D321" i="11" s="1"/>
  <c r="C271" i="14"/>
  <c r="E271" i="14" s="1"/>
  <c r="G271" i="14" s="1"/>
  <c r="J271" i="14" s="1"/>
  <c r="L271" i="14" s="1"/>
  <c r="G314" i="11"/>
  <c r="D383" i="11" s="1"/>
  <c r="C328" i="14" s="1"/>
  <c r="E328" i="14" s="1"/>
  <c r="G328" i="14" s="1"/>
  <c r="J328" i="14" s="1"/>
  <c r="L328" i="14" s="1"/>
  <c r="C246" i="14"/>
  <c r="E246" i="14" s="1"/>
  <c r="G246" i="14" s="1"/>
  <c r="J246" i="14" s="1"/>
  <c r="L246" i="14" s="1"/>
  <c r="G289" i="11"/>
  <c r="D358" i="11" s="1"/>
  <c r="C303" i="14" s="1"/>
  <c r="E303" i="14" s="1"/>
  <c r="G303" i="14" s="1"/>
  <c r="J303" i="14" s="1"/>
  <c r="L303" i="14" s="1"/>
  <c r="G247" i="11"/>
  <c r="D316" i="11" s="1"/>
  <c r="C216" i="14"/>
  <c r="E216" i="14" s="1"/>
  <c r="G216" i="14" s="1"/>
  <c r="J216" i="14" s="1"/>
  <c r="L216" i="14" s="1"/>
  <c r="O188" i="11"/>
  <c r="M188" i="11"/>
  <c r="D258" i="11"/>
  <c r="C269" i="14"/>
  <c r="E269" i="14" s="1"/>
  <c r="G269" i="14" s="1"/>
  <c r="J269" i="14" s="1"/>
  <c r="L269" i="14" s="1"/>
  <c r="G312" i="11"/>
  <c r="D381" i="11" s="1"/>
  <c r="C326" i="14" s="1"/>
  <c r="E326" i="14" s="1"/>
  <c r="G326" i="14" s="1"/>
  <c r="J326" i="14" s="1"/>
  <c r="L326" i="14" s="1"/>
  <c r="C247" i="14"/>
  <c r="E247" i="14" s="1"/>
  <c r="G247" i="14" s="1"/>
  <c r="G290" i="11"/>
  <c r="D359" i="11" s="1"/>
  <c r="C304" i="14" s="1"/>
  <c r="E304" i="14" s="1"/>
  <c r="G304" i="14" s="1"/>
  <c r="C277" i="14"/>
  <c r="E277" i="14" s="1"/>
  <c r="G277" i="14" s="1"/>
  <c r="J277" i="14" s="1"/>
  <c r="L277" i="14" s="1"/>
  <c r="G320" i="11"/>
  <c r="D389" i="11" s="1"/>
  <c r="C334" i="14" s="1"/>
  <c r="E334" i="14" s="1"/>
  <c r="G334" i="14" s="1"/>
  <c r="J334" i="14" s="1"/>
  <c r="L334" i="14" s="1"/>
  <c r="M228" i="11"/>
  <c r="I297" i="11"/>
  <c r="L297" i="11" s="1"/>
  <c r="I366" i="11" s="1"/>
  <c r="C249" i="14"/>
  <c r="E249" i="14" s="1"/>
  <c r="G249" i="14" s="1"/>
  <c r="J249" i="14" s="1"/>
  <c r="L249" i="14" s="1"/>
  <c r="G261" i="11"/>
  <c r="D330" i="11" s="1"/>
  <c r="C230" i="14"/>
  <c r="E230" i="14" s="1"/>
  <c r="G230" i="14" s="1"/>
  <c r="J230" i="14" s="1"/>
  <c r="L230" i="14" s="1"/>
  <c r="C279" i="14"/>
  <c r="E279" i="14" s="1"/>
  <c r="G279" i="14" s="1"/>
  <c r="G322" i="11"/>
  <c r="D391" i="11" s="1"/>
  <c r="C336" i="14" s="1"/>
  <c r="E336" i="14" s="1"/>
  <c r="G336" i="14" s="1"/>
  <c r="C245" i="14"/>
  <c r="E245" i="14" s="1"/>
  <c r="G245" i="14" s="1"/>
  <c r="J245" i="14" s="1"/>
  <c r="L245" i="14" s="1"/>
  <c r="G288" i="11"/>
  <c r="D357" i="11" s="1"/>
  <c r="C302" i="14" s="1"/>
  <c r="E302" i="14" s="1"/>
  <c r="G302" i="14" s="1"/>
  <c r="J302" i="14" s="1"/>
  <c r="L302" i="14" s="1"/>
  <c r="F7" i="15"/>
  <c r="E15" i="15"/>
  <c r="M335" i="11"/>
  <c r="O335" i="11"/>
  <c r="D403" i="11"/>
  <c r="G403" i="11" s="1"/>
  <c r="D334" i="11"/>
  <c r="G334" i="11" s="1"/>
  <c r="O265" i="11"/>
  <c r="M265" i="11"/>
  <c r="D333" i="11"/>
  <c r="G333" i="11" s="1"/>
  <c r="O264" i="11"/>
  <c r="M264" i="11"/>
  <c r="M325" i="11"/>
  <c r="P255" i="11"/>
  <c r="M255" i="11"/>
  <c r="M60" i="11"/>
  <c r="M63" i="11" s="1"/>
  <c r="L375" i="11"/>
  <c r="P375" i="11" s="1"/>
  <c r="P306" i="11"/>
  <c r="M247" i="11"/>
  <c r="O247" i="11"/>
  <c r="L383" i="11"/>
  <c r="P383" i="11" s="1"/>
  <c r="P314" i="11"/>
  <c r="L393" i="11"/>
  <c r="P393" i="11" s="1"/>
  <c r="P324" i="11"/>
  <c r="P317" i="11"/>
  <c r="L386" i="11"/>
  <c r="P386" i="11" s="1"/>
  <c r="O245" i="11"/>
  <c r="M245" i="11"/>
  <c r="G381" i="11"/>
  <c r="M312" i="11"/>
  <c r="P308" i="11"/>
  <c r="L377" i="11"/>
  <c r="P377" i="11" s="1"/>
  <c r="O225" i="11"/>
  <c r="M225" i="11"/>
  <c r="P299" i="11"/>
  <c r="L368" i="11"/>
  <c r="P368" i="11" s="1"/>
  <c r="P228" i="11"/>
  <c r="G366" i="11"/>
  <c r="O297" i="11"/>
  <c r="L363" i="11"/>
  <c r="P363" i="11" s="1"/>
  <c r="P294" i="11"/>
  <c r="P292" i="11"/>
  <c r="L361" i="11"/>
  <c r="P361" i="11" s="1"/>
  <c r="L390" i="11"/>
  <c r="P390" i="11" s="1"/>
  <c r="P321" i="11"/>
  <c r="O324" i="11"/>
  <c r="M246" i="11"/>
  <c r="O246" i="11"/>
  <c r="M234" i="11"/>
  <c r="O234" i="11"/>
  <c r="L357" i="11"/>
  <c r="P357" i="11" s="1"/>
  <c r="P288" i="11"/>
  <c r="G391" i="11"/>
  <c r="O322" i="11"/>
  <c r="M235" i="11"/>
  <c r="O235" i="11"/>
  <c r="P320" i="11"/>
  <c r="L389" i="11"/>
  <c r="P389" i="11" s="1"/>
  <c r="G388" i="11"/>
  <c r="M319" i="11"/>
  <c r="O319" i="11"/>
  <c r="L379" i="11"/>
  <c r="P379" i="11" s="1"/>
  <c r="P310" i="11"/>
  <c r="P304" i="11"/>
  <c r="L373" i="11"/>
  <c r="P373" i="11" s="1"/>
  <c r="L382" i="11"/>
  <c r="P382" i="11" s="1"/>
  <c r="P313" i="11"/>
  <c r="L378" i="11"/>
  <c r="P378" i="11" s="1"/>
  <c r="P309" i="11"/>
  <c r="G370" i="11"/>
  <c r="O301" i="11"/>
  <c r="M301" i="11"/>
  <c r="O251" i="11"/>
  <c r="M251" i="11"/>
  <c r="L372" i="11"/>
  <c r="P372" i="11" s="1"/>
  <c r="P303" i="11"/>
  <c r="L369" i="11"/>
  <c r="P369" i="11" s="1"/>
  <c r="P300" i="11"/>
  <c r="M236" i="11"/>
  <c r="O236" i="11"/>
  <c r="P311" i="11"/>
  <c r="L380" i="11"/>
  <c r="P380" i="11" s="1"/>
  <c r="D129" i="11"/>
  <c r="D132" i="11" s="1"/>
  <c r="G79" i="11"/>
  <c r="L387" i="11"/>
  <c r="P387" i="11" s="1"/>
  <c r="P318" i="11"/>
  <c r="O224" i="11"/>
  <c r="M224" i="11"/>
  <c r="M242" i="11"/>
  <c r="O242" i="11"/>
  <c r="G387" i="11"/>
  <c r="O318" i="11"/>
  <c r="M318" i="11"/>
  <c r="M288" i="11"/>
  <c r="L381" i="11"/>
  <c r="P381" i="11" s="1"/>
  <c r="P312" i="11"/>
  <c r="P296" i="11"/>
  <c r="L365" i="11"/>
  <c r="P365" i="11" s="1"/>
  <c r="L374" i="11"/>
  <c r="P374" i="11" s="1"/>
  <c r="P305" i="11"/>
  <c r="O252" i="11"/>
  <c r="G364" i="11"/>
  <c r="M295" i="11"/>
  <c r="O295" i="11"/>
  <c r="O239" i="11"/>
  <c r="M239" i="11"/>
  <c r="O221" i="11"/>
  <c r="M221" i="11"/>
  <c r="M248" i="11"/>
  <c r="O248" i="11"/>
  <c r="L371" i="11"/>
  <c r="P371" i="11" s="1"/>
  <c r="P302" i="11"/>
  <c r="M227" i="11"/>
  <c r="O227" i="11"/>
  <c r="L360" i="11"/>
  <c r="P360" i="11" s="1"/>
  <c r="P291" i="11"/>
  <c r="O220" i="11"/>
  <c r="M220" i="11"/>
  <c r="O254" i="11"/>
  <c r="M254" i="11"/>
  <c r="O306" i="11"/>
  <c r="M306" i="11"/>
  <c r="G375" i="11"/>
  <c r="L362" i="11"/>
  <c r="P362" i="11" s="1"/>
  <c r="P293" i="11"/>
  <c r="O307" i="11"/>
  <c r="G367" i="11"/>
  <c r="O298" i="11"/>
  <c r="M298" i="11"/>
  <c r="O291" i="11"/>
  <c r="G360" i="11"/>
  <c r="M291" i="11"/>
  <c r="L129" i="11"/>
  <c r="L132" i="11" s="1"/>
  <c r="L134" i="11" s="1"/>
  <c r="P79" i="11"/>
  <c r="P129" i="11" s="1"/>
  <c r="I148" i="11"/>
  <c r="L148" i="11" s="1"/>
  <c r="G369" i="11"/>
  <c r="M300" i="11"/>
  <c r="O300" i="11"/>
  <c r="L358" i="11"/>
  <c r="P358" i="11" s="1"/>
  <c r="P289" i="11"/>
  <c r="P316" i="11"/>
  <c r="L385" i="11"/>
  <c r="P385" i="11" s="1"/>
  <c r="C267" i="14" l="1"/>
  <c r="E267" i="14" s="1"/>
  <c r="G267" i="14" s="1"/>
  <c r="M307" i="11"/>
  <c r="O241" i="11"/>
  <c r="G357" i="11"/>
  <c r="G376" i="11"/>
  <c r="M322" i="11"/>
  <c r="M241" i="11"/>
  <c r="O325" i="11"/>
  <c r="C209" i="14"/>
  <c r="E209" i="14" s="1"/>
  <c r="G209" i="14" s="1"/>
  <c r="G240" i="11"/>
  <c r="D313" i="11"/>
  <c r="M244" i="11"/>
  <c r="O244" i="11"/>
  <c r="O230" i="11"/>
  <c r="M324" i="11"/>
  <c r="M230" i="11"/>
  <c r="G393" i="11"/>
  <c r="M252" i="11"/>
  <c r="O288" i="11"/>
  <c r="O223" i="11"/>
  <c r="M223" i="11"/>
  <c r="M260" i="11"/>
  <c r="D302" i="11"/>
  <c r="C259" i="14" s="1"/>
  <c r="E259" i="14" s="1"/>
  <c r="G259" i="14" s="1"/>
  <c r="J259" i="14" s="1"/>
  <c r="L259" i="14" s="1"/>
  <c r="O260" i="11"/>
  <c r="M233" i="11"/>
  <c r="O312" i="11"/>
  <c r="O259" i="11"/>
  <c r="M259" i="11"/>
  <c r="C278" i="14"/>
  <c r="E278" i="14" s="1"/>
  <c r="G278" i="14" s="1"/>
  <c r="J278" i="14" s="1"/>
  <c r="L278" i="14" s="1"/>
  <c r="G321" i="11"/>
  <c r="D390" i="11" s="1"/>
  <c r="C335" i="14" s="1"/>
  <c r="E335" i="14" s="1"/>
  <c r="G335" i="14" s="1"/>
  <c r="J335" i="14" s="1"/>
  <c r="L335" i="14" s="1"/>
  <c r="D326" i="11"/>
  <c r="M257" i="11"/>
  <c r="O257" i="11"/>
  <c r="C256" i="14"/>
  <c r="E256" i="14" s="1"/>
  <c r="G256" i="14" s="1"/>
  <c r="J256" i="14" s="1"/>
  <c r="L256" i="14" s="1"/>
  <c r="G299" i="11"/>
  <c r="D368" i="11" s="1"/>
  <c r="C313" i="14" s="1"/>
  <c r="E313" i="14" s="1"/>
  <c r="G313" i="14" s="1"/>
  <c r="J313" i="14" s="1"/>
  <c r="L313" i="14" s="1"/>
  <c r="C273" i="14"/>
  <c r="E273" i="14" s="1"/>
  <c r="G273" i="14" s="1"/>
  <c r="J273" i="14" s="1"/>
  <c r="L273" i="14" s="1"/>
  <c r="G316" i="11"/>
  <c r="D385" i="11" s="1"/>
  <c r="C330" i="14" s="1"/>
  <c r="E330" i="14" s="1"/>
  <c r="G330" i="14" s="1"/>
  <c r="J330" i="14" s="1"/>
  <c r="L330" i="14" s="1"/>
  <c r="G263" i="11"/>
  <c r="C232" i="14"/>
  <c r="E232" i="14" s="1"/>
  <c r="G232" i="14" s="1"/>
  <c r="C287" i="14"/>
  <c r="E287" i="14" s="1"/>
  <c r="G287" i="14" s="1"/>
  <c r="J287" i="14" s="1"/>
  <c r="L287" i="14" s="1"/>
  <c r="G330" i="11"/>
  <c r="D399" i="11" s="1"/>
  <c r="C344" i="14" s="1"/>
  <c r="E344" i="14" s="1"/>
  <c r="G344" i="14" s="1"/>
  <c r="C286" i="14"/>
  <c r="E286" i="14" s="1"/>
  <c r="G286" i="14" s="1"/>
  <c r="J286" i="14" s="1"/>
  <c r="L286" i="14" s="1"/>
  <c r="G329" i="11"/>
  <c r="D398" i="11" s="1"/>
  <c r="C343" i="14" s="1"/>
  <c r="E343" i="14" s="1"/>
  <c r="G343" i="14" s="1"/>
  <c r="J343" i="14" s="1"/>
  <c r="L343" i="14" s="1"/>
  <c r="H38" i="15"/>
  <c r="I19" i="15"/>
  <c r="I23" i="15" s="1"/>
  <c r="E30" i="15"/>
  <c r="E25" i="15"/>
  <c r="C265" i="14"/>
  <c r="E265" i="14" s="1"/>
  <c r="G265" i="14" s="1"/>
  <c r="J265" i="14" s="1"/>
  <c r="L265" i="14" s="1"/>
  <c r="G308" i="11"/>
  <c r="D377" i="11" s="1"/>
  <c r="C322" i="14" s="1"/>
  <c r="E322" i="14" s="1"/>
  <c r="G322" i="14" s="1"/>
  <c r="J322" i="14" s="1"/>
  <c r="L322" i="14" s="1"/>
  <c r="C250" i="14"/>
  <c r="E250" i="14" s="1"/>
  <c r="G250" i="14" s="1"/>
  <c r="G293" i="11"/>
  <c r="D362" i="11" s="1"/>
  <c r="C307" i="14" s="1"/>
  <c r="E307" i="14" s="1"/>
  <c r="G307" i="14" s="1"/>
  <c r="G7" i="15"/>
  <c r="F15" i="15"/>
  <c r="C285" i="14"/>
  <c r="E285" i="14" s="1"/>
  <c r="G285" i="14" s="1"/>
  <c r="J285" i="14" s="1"/>
  <c r="L285" i="14" s="1"/>
  <c r="G328" i="11"/>
  <c r="D397" i="11" s="1"/>
  <c r="C342" i="14" s="1"/>
  <c r="E342" i="14" s="1"/>
  <c r="G342" i="14" s="1"/>
  <c r="D262" i="11"/>
  <c r="M192" i="11"/>
  <c r="O192" i="11"/>
  <c r="M261" i="11"/>
  <c r="G258" i="11"/>
  <c r="C227" i="14"/>
  <c r="E227" i="14" s="1"/>
  <c r="G227" i="14" s="1"/>
  <c r="C339" i="14"/>
  <c r="E339" i="14" s="1"/>
  <c r="G339" i="14" s="1"/>
  <c r="J339" i="14" s="1"/>
  <c r="L339" i="14" s="1"/>
  <c r="G394" i="11"/>
  <c r="C251" i="14"/>
  <c r="E251" i="14" s="1"/>
  <c r="G251" i="14" s="1"/>
  <c r="G294" i="11"/>
  <c r="D363" i="11" s="1"/>
  <c r="C308" i="14" s="1"/>
  <c r="E308" i="14" s="1"/>
  <c r="G308" i="14" s="1"/>
  <c r="O261" i="11"/>
  <c r="G72" i="14"/>
  <c r="E122" i="14"/>
  <c r="O403" i="11"/>
  <c r="M403" i="11"/>
  <c r="D402" i="11"/>
  <c r="G402" i="11" s="1"/>
  <c r="O334" i="11"/>
  <c r="M334" i="11"/>
  <c r="M333" i="11"/>
  <c r="O333" i="11"/>
  <c r="O329" i="11"/>
  <c r="M328" i="11"/>
  <c r="M297" i="11"/>
  <c r="G386" i="11"/>
  <c r="M317" i="11"/>
  <c r="O317" i="11"/>
  <c r="G129" i="11"/>
  <c r="G132" i="11" s="1"/>
  <c r="D148" i="11"/>
  <c r="M79" i="11"/>
  <c r="O79" i="11"/>
  <c r="O129" i="11" s="1"/>
  <c r="P130" i="11" s="1"/>
  <c r="M357" i="11"/>
  <c r="O357" i="11"/>
  <c r="G373" i="11"/>
  <c r="O304" i="11"/>
  <c r="M304" i="11"/>
  <c r="O393" i="11"/>
  <c r="M393" i="11"/>
  <c r="M376" i="11"/>
  <c r="O376" i="11"/>
  <c r="M375" i="11"/>
  <c r="O375" i="11"/>
  <c r="G361" i="11"/>
  <c r="M292" i="11"/>
  <c r="O292" i="11"/>
  <c r="M303" i="11"/>
  <c r="G372" i="11"/>
  <c r="O303" i="11"/>
  <c r="M381" i="11"/>
  <c r="O381" i="11"/>
  <c r="G365" i="11"/>
  <c r="M296" i="11"/>
  <c r="O296" i="11"/>
  <c r="O305" i="11"/>
  <c r="G374" i="11"/>
  <c r="M305" i="11"/>
  <c r="G389" i="11"/>
  <c r="M320" i="11"/>
  <c r="O320" i="11"/>
  <c r="M391" i="11"/>
  <c r="O391" i="11"/>
  <c r="G379" i="11"/>
  <c r="O310" i="11"/>
  <c r="M310" i="11"/>
  <c r="O299" i="11"/>
  <c r="G368" i="11"/>
  <c r="O364" i="11"/>
  <c r="M364" i="11"/>
  <c r="G358" i="11"/>
  <c r="O289" i="11"/>
  <c r="M289" i="11"/>
  <c r="O290" i="11"/>
  <c r="M290" i="11"/>
  <c r="G359" i="11"/>
  <c r="I198" i="11"/>
  <c r="I201" i="11" s="1"/>
  <c r="M387" i="11"/>
  <c r="O387" i="11"/>
  <c r="M323" i="11"/>
  <c r="G392" i="11"/>
  <c r="O323" i="11"/>
  <c r="G390" i="11"/>
  <c r="O321" i="11"/>
  <c r="M321" i="11"/>
  <c r="M311" i="11"/>
  <c r="G380" i="11"/>
  <c r="O311" i="11"/>
  <c r="O315" i="11"/>
  <c r="G384" i="11"/>
  <c r="M315" i="11"/>
  <c r="O360" i="11"/>
  <c r="M360" i="11"/>
  <c r="M370" i="11"/>
  <c r="O370" i="11"/>
  <c r="M314" i="11"/>
  <c r="G383" i="11"/>
  <c r="O314" i="11"/>
  <c r="G385" i="11"/>
  <c r="M316" i="11"/>
  <c r="O316" i="11"/>
  <c r="O388" i="11"/>
  <c r="M388" i="11"/>
  <c r="O366" i="11"/>
  <c r="O369" i="11"/>
  <c r="M369" i="11"/>
  <c r="M367" i="11"/>
  <c r="O367" i="11"/>
  <c r="M299" i="11" l="1"/>
  <c r="G397" i="11"/>
  <c r="G302" i="11"/>
  <c r="C270" i="14"/>
  <c r="E270" i="14" s="1"/>
  <c r="G270" i="14" s="1"/>
  <c r="J270" i="14" s="1"/>
  <c r="L270" i="14" s="1"/>
  <c r="G313" i="11"/>
  <c r="D309" i="11"/>
  <c r="M240" i="11"/>
  <c r="O240" i="11"/>
  <c r="O328" i="11"/>
  <c r="M330" i="11"/>
  <c r="M329" i="11"/>
  <c r="G362" i="11"/>
  <c r="O294" i="11"/>
  <c r="M294" i="11"/>
  <c r="G399" i="11"/>
  <c r="O399" i="11" s="1"/>
  <c r="M293" i="11"/>
  <c r="O308" i="11"/>
  <c r="O330" i="11"/>
  <c r="M308" i="11"/>
  <c r="G377" i="11"/>
  <c r="G398" i="11"/>
  <c r="M398" i="11" s="1"/>
  <c r="D327" i="11"/>
  <c r="O258" i="11"/>
  <c r="M258" i="11"/>
  <c r="H7" i="15"/>
  <c r="G15" i="15"/>
  <c r="C130" i="14"/>
  <c r="G148" i="11"/>
  <c r="G198" i="11" s="1"/>
  <c r="G262" i="11"/>
  <c r="C231" i="14"/>
  <c r="E231" i="14" s="1"/>
  <c r="G231" i="14" s="1"/>
  <c r="G363" i="11"/>
  <c r="O363" i="11" s="1"/>
  <c r="O293" i="11"/>
  <c r="O394" i="11"/>
  <c r="M394" i="11"/>
  <c r="C283" i="14"/>
  <c r="E283" i="14" s="1"/>
  <c r="G283" i="14" s="1"/>
  <c r="J283" i="14" s="1"/>
  <c r="L283" i="14" s="1"/>
  <c r="G326" i="11"/>
  <c r="D332" i="11"/>
  <c r="O263" i="11"/>
  <c r="M263" i="11"/>
  <c r="G122" i="14"/>
  <c r="J72" i="14"/>
  <c r="F30" i="15"/>
  <c r="F25" i="15"/>
  <c r="J19" i="15"/>
  <c r="J23" i="15" s="1"/>
  <c r="J38" i="15" s="1"/>
  <c r="I38" i="15"/>
  <c r="O402" i="11"/>
  <c r="M402" i="11"/>
  <c r="M397" i="11"/>
  <c r="O397" i="11"/>
  <c r="P297" i="11"/>
  <c r="L366" i="11"/>
  <c r="P366" i="11" s="1"/>
  <c r="O302" i="11"/>
  <c r="M129" i="11"/>
  <c r="M132" i="11" s="1"/>
  <c r="M380" i="11"/>
  <c r="O380" i="11"/>
  <c r="I218" i="11"/>
  <c r="L198" i="11"/>
  <c r="L201" i="11" s="1"/>
  <c r="L203" i="11" s="1"/>
  <c r="P148" i="11"/>
  <c r="P198" i="11" s="1"/>
  <c r="O361" i="11"/>
  <c r="M361" i="11"/>
  <c r="D198" i="11"/>
  <c r="D201" i="11" s="1"/>
  <c r="O359" i="11"/>
  <c r="M359" i="11"/>
  <c r="M390" i="11"/>
  <c r="O390" i="11"/>
  <c r="M368" i="11"/>
  <c r="O368" i="11"/>
  <c r="O365" i="11"/>
  <c r="M365" i="11"/>
  <c r="M373" i="11"/>
  <c r="O373" i="11"/>
  <c r="M385" i="11"/>
  <c r="O385" i="11"/>
  <c r="M392" i="11"/>
  <c r="O392" i="11"/>
  <c r="O384" i="11"/>
  <c r="M384" i="11"/>
  <c r="O389" i="11"/>
  <c r="M389" i="11"/>
  <c r="O383" i="11"/>
  <c r="M383" i="11"/>
  <c r="O358" i="11"/>
  <c r="M358" i="11"/>
  <c r="O372" i="11"/>
  <c r="M372" i="11"/>
  <c r="O377" i="11"/>
  <c r="M377" i="11"/>
  <c r="M374" i="11"/>
  <c r="O374" i="11"/>
  <c r="M379" i="11"/>
  <c r="O379" i="11"/>
  <c r="M362" i="11"/>
  <c r="O362" i="11"/>
  <c r="M386" i="11"/>
  <c r="O386" i="11"/>
  <c r="G309" i="11" l="1"/>
  <c r="C266" i="14"/>
  <c r="E266" i="14" s="1"/>
  <c r="G266" i="14" s="1"/>
  <c r="D382" i="11"/>
  <c r="M313" i="11"/>
  <c r="O313" i="11"/>
  <c r="D371" i="11"/>
  <c r="M302" i="11"/>
  <c r="O398" i="11"/>
  <c r="M399" i="11"/>
  <c r="M363" i="11"/>
  <c r="C289" i="14"/>
  <c r="E289" i="14" s="1"/>
  <c r="G289" i="14" s="1"/>
  <c r="G332" i="11"/>
  <c r="D331" i="11"/>
  <c r="O262" i="11"/>
  <c r="M262" i="11"/>
  <c r="D395" i="11"/>
  <c r="M326" i="11"/>
  <c r="O326" i="11"/>
  <c r="C179" i="14"/>
  <c r="E130" i="14"/>
  <c r="G30" i="15"/>
  <c r="G25" i="15"/>
  <c r="L72" i="14"/>
  <c r="J122" i="14"/>
  <c r="I7" i="15"/>
  <c r="H15" i="15"/>
  <c r="C284" i="14"/>
  <c r="E284" i="14" s="1"/>
  <c r="G284" i="14" s="1"/>
  <c r="J284" i="14" s="1"/>
  <c r="L284" i="14" s="1"/>
  <c r="G327" i="11"/>
  <c r="M366" i="11"/>
  <c r="I267" i="11"/>
  <c r="I270" i="11" s="1"/>
  <c r="L218" i="11"/>
  <c r="D218" i="11"/>
  <c r="C187" i="14" s="1"/>
  <c r="G201" i="11"/>
  <c r="M148" i="11"/>
  <c r="O148" i="11"/>
  <c r="O198" i="11" s="1"/>
  <c r="C327" i="14" l="1"/>
  <c r="E327" i="14" s="1"/>
  <c r="G327" i="14" s="1"/>
  <c r="J327" i="14" s="1"/>
  <c r="L327" i="14" s="1"/>
  <c r="G382" i="11"/>
  <c r="C316" i="14"/>
  <c r="E316" i="14" s="1"/>
  <c r="G316" i="14" s="1"/>
  <c r="J316" i="14" s="1"/>
  <c r="L316" i="14" s="1"/>
  <c r="G371" i="11"/>
  <c r="D378" i="11"/>
  <c r="O309" i="11"/>
  <c r="M309" i="11"/>
  <c r="H30" i="15"/>
  <c r="H25" i="15"/>
  <c r="J7" i="15"/>
  <c r="J15" i="15" s="1"/>
  <c r="I15" i="15"/>
  <c r="D396" i="11"/>
  <c r="M327" i="11"/>
  <c r="O327" i="11"/>
  <c r="C340" i="14"/>
  <c r="E340" i="14" s="1"/>
  <c r="G340" i="14" s="1"/>
  <c r="J340" i="14" s="1"/>
  <c r="L340" i="14" s="1"/>
  <c r="G395" i="11"/>
  <c r="L122" i="14"/>
  <c r="E187" i="14"/>
  <c r="C237" i="14"/>
  <c r="C288" i="14"/>
  <c r="E288" i="14" s="1"/>
  <c r="G288" i="14" s="1"/>
  <c r="G331" i="11"/>
  <c r="G130" i="14"/>
  <c r="E179" i="14"/>
  <c r="D401" i="11"/>
  <c r="O332" i="11"/>
  <c r="M332" i="11"/>
  <c r="M198" i="11"/>
  <c r="M201" i="11" s="1"/>
  <c r="D267" i="11"/>
  <c r="D270" i="11" s="1"/>
  <c r="G218" i="11"/>
  <c r="L267" i="11"/>
  <c r="L270" i="11" s="1"/>
  <c r="L272" i="11" s="1"/>
  <c r="P218" i="11"/>
  <c r="P267" i="11" s="1"/>
  <c r="I287" i="11"/>
  <c r="L287" i="11" s="1"/>
  <c r="C323" i="14" l="1"/>
  <c r="E323" i="14" s="1"/>
  <c r="G323" i="14" s="1"/>
  <c r="G378" i="11"/>
  <c r="O371" i="11"/>
  <c r="M371" i="11"/>
  <c r="O382" i="11"/>
  <c r="M382" i="11"/>
  <c r="C346" i="14"/>
  <c r="E346" i="14" s="1"/>
  <c r="G346" i="14" s="1"/>
  <c r="G401" i="11"/>
  <c r="G179" i="14"/>
  <c r="J130" i="14"/>
  <c r="D400" i="11"/>
  <c r="M331" i="11"/>
  <c r="O331" i="11"/>
  <c r="C341" i="14"/>
  <c r="E341" i="14" s="1"/>
  <c r="G341" i="14" s="1"/>
  <c r="G396" i="11"/>
  <c r="G187" i="14"/>
  <c r="E237" i="14"/>
  <c r="I25" i="15"/>
  <c r="O395" i="11"/>
  <c r="M395" i="11"/>
  <c r="J25" i="15"/>
  <c r="I336" i="11"/>
  <c r="D287" i="11"/>
  <c r="O218" i="11"/>
  <c r="O267" i="11" s="1"/>
  <c r="P268" i="11" s="1"/>
  <c r="G267" i="11"/>
  <c r="G270" i="11" s="1"/>
  <c r="M218" i="11"/>
  <c r="O378" i="11" l="1"/>
  <c r="M378" i="11"/>
  <c r="G237" i="14"/>
  <c r="J187" i="14"/>
  <c r="M396" i="11"/>
  <c r="O396" i="11"/>
  <c r="J179" i="14"/>
  <c r="L130" i="14"/>
  <c r="C345" i="14"/>
  <c r="E345" i="14" s="1"/>
  <c r="G345" i="14" s="1"/>
  <c r="G400" i="11"/>
  <c r="C244" i="14"/>
  <c r="G287" i="11"/>
  <c r="I339" i="11"/>
  <c r="L336" i="11"/>
  <c r="L339" i="11" s="1"/>
  <c r="O401" i="11"/>
  <c r="M401" i="11"/>
  <c r="M267" i="11"/>
  <c r="M270" i="11" s="1"/>
  <c r="D336" i="11"/>
  <c r="D339" i="11" s="1"/>
  <c r="I356" i="11"/>
  <c r="P287" i="11"/>
  <c r="P336" i="11" s="1"/>
  <c r="O400" i="11" l="1"/>
  <c r="M400" i="11"/>
  <c r="L187" i="14"/>
  <c r="J237" i="14"/>
  <c r="L179" i="14"/>
  <c r="C294" i="14"/>
  <c r="E244" i="14"/>
  <c r="L356" i="11"/>
  <c r="I404" i="11"/>
  <c r="I407" i="11" s="1"/>
  <c r="G336" i="11"/>
  <c r="G339" i="11" s="1"/>
  <c r="I29" i="15" s="1"/>
  <c r="I30" i="15" s="1"/>
  <c r="D356" i="11"/>
  <c r="C301" i="14" s="1"/>
  <c r="O287" i="11"/>
  <c r="O336" i="11" s="1"/>
  <c r="P337" i="11" s="1"/>
  <c r="M287" i="11"/>
  <c r="E294" i="14" l="1"/>
  <c r="G244" i="14"/>
  <c r="L237" i="14"/>
  <c r="C351" i="14"/>
  <c r="E301" i="14"/>
  <c r="M336" i="11"/>
  <c r="D404" i="11"/>
  <c r="D407" i="11" s="1"/>
  <c r="G356" i="11"/>
  <c r="L404" i="11"/>
  <c r="L407" i="11" s="1"/>
  <c r="P356" i="11"/>
  <c r="P404" i="11" s="1"/>
  <c r="G301" i="14" l="1"/>
  <c r="E351" i="14"/>
  <c r="G294" i="14"/>
  <c r="J244" i="14"/>
  <c r="M339" i="11"/>
  <c r="M356" i="11"/>
  <c r="M404" i="11" s="1"/>
  <c r="M407" i="11" s="1"/>
  <c r="O356" i="11"/>
  <c r="O404" i="11" s="1"/>
  <c r="P405" i="11" s="1"/>
  <c r="G404" i="11"/>
  <c r="G407" i="11" s="1"/>
  <c r="J29" i="15" s="1"/>
  <c r="J30" i="15" s="1"/>
  <c r="G351" i="14" l="1"/>
  <c r="J301" i="14"/>
  <c r="J294" i="14"/>
  <c r="L244" i="14"/>
  <c r="L294" i="14" l="1"/>
  <c r="J351" i="14"/>
  <c r="L301" i="14"/>
  <c r="L351" i="14" l="1"/>
</calcChain>
</file>

<file path=xl/sharedStrings.xml><?xml version="1.0" encoding="utf-8"?>
<sst xmlns="http://schemas.openxmlformats.org/spreadsheetml/2006/main" count="825" uniqueCount="181">
  <si>
    <t>Revised CGAAP</t>
  </si>
  <si>
    <t>MIFRS</t>
  </si>
  <si>
    <t>Account</t>
  </si>
  <si>
    <t>Description</t>
  </si>
  <si>
    <t>Computer Software (Formally known as Account 1925)</t>
  </si>
  <si>
    <t>Land</t>
  </si>
  <si>
    <t>Buildings</t>
  </si>
  <si>
    <t>Leasehold Improvements</t>
  </si>
  <si>
    <t>Transformer Station Equipment &gt;50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</si>
  <si>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</si>
  <si>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</si>
  <si>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</si>
  <si>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</si>
  <si>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</si>
  <si>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</si>
  <si>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</si>
  <si>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</si>
  <si>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</si>
  <si>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</si>
  <si>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</si>
  <si>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</si>
  <si>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</si>
  <si>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</si>
  <si>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</si>
  <si>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Stores Equipment</t>
  </si>
  <si>
    <t>Tools, Shop &amp; Garage Equipment</t>
  </si>
  <si>
    <t>Measurement &amp; Testing Equipment</t>
  </si>
  <si>
    <t>Power Operated Equipment</t>
  </si>
  <si>
    <t>Communications Equipment</t>
  </si>
  <si>
    <t>Communication Equipment (Smart Meters)</t>
  </si>
  <si>
    <t>Load Management Controls Customer Premises</t>
  </si>
  <si>
    <t>Load Management Controls Utility Premises</t>
  </si>
  <si>
    <t>System Supervisor Equipment</t>
  </si>
  <si>
    <t>Miscellaneous Fixed Assets</t>
  </si>
  <si>
    <t>Other Tangible Property</t>
  </si>
  <si>
    <t>Contributions &amp; Grants</t>
  </si>
  <si>
    <t>Total</t>
  </si>
  <si>
    <t>General Instructions to MIFRS Appendices</t>
  </si>
  <si>
    <t>Types of Schedules to File</t>
  </si>
  <si>
    <t>The purpose of this tab is to provide general instructions.  The specific instructions to each appendix are listed in footnotes of each appendix.</t>
  </si>
  <si>
    <t xml:space="preserve">The typical applicant is expected to have made capitalization and depreciation policy changes under CGAAP as permitted by the Board on January 1, 2012 or mandated by the Board by January 1, 2013, and adopted IFRS for reporting purposes on January 1, 2015 (transition date January 1, 2014).  Some distributors filing for 2018 rates have rebased with these accounting changes reflected in a prior rebasing application.  If that is the case, information relating to pre-accounting policy changes is not generally required.  The information to be provided by applicants will depend on when the accounting policy changes were made and when they last rebased.  In general, applicants should provide the following information in the appendices: </t>
  </si>
  <si>
    <t>Reflecting Accounting Policy Changes in Current Application</t>
  </si>
  <si>
    <r>
      <t>Reflected Accounting Policy Changes in Prior Application</t>
    </r>
    <r>
      <rPr>
        <b/>
        <vertAlign val="superscript"/>
        <sz val="10"/>
        <rFont val="Arial"/>
        <family val="2"/>
      </rPr>
      <t>3</t>
    </r>
  </si>
  <si>
    <t>Accounting Policy Changes in 2012 and Adopted IFRS in 2015</t>
  </si>
  <si>
    <t>Accounting Policy Changes in 2013 and Adopted IFRS in 2015</t>
  </si>
  <si>
    <t>Adopted IFRS in 2015</t>
  </si>
  <si>
    <t>Information to be filed in 2018 CoS Application</t>
  </si>
  <si>
    <t>Test</t>
  </si>
  <si>
    <t>Bridge</t>
  </si>
  <si>
    <t>Historical</t>
  </si>
  <si>
    <r>
      <t xml:space="preserve"> MIFRS and Revised CGAAP</t>
    </r>
    <r>
      <rPr>
        <vertAlign val="superscript"/>
        <sz val="11"/>
        <color indexed="17"/>
        <rFont val="Calibri"/>
        <family val="2"/>
      </rPr>
      <t>1</t>
    </r>
  </si>
  <si>
    <r>
      <t>CGAAP and Revised CGAAP</t>
    </r>
    <r>
      <rPr>
        <vertAlign val="superscript"/>
        <sz val="11"/>
        <color indexed="17"/>
        <rFont val="Calibri"/>
        <family val="2"/>
      </rPr>
      <t>2</t>
    </r>
  </si>
  <si>
    <t>N/A</t>
  </si>
  <si>
    <t>1)  For the transition year (2014), the applicant may file two appendices, one under Revised CGAAP and one under MIFRS, depending on the materiality of impacts.  See the specific instructions under each appendix below for further details.</t>
  </si>
  <si>
    <t>2) For applicants that are reflecting accounting policy changes for the first time in a rebasing application, the applicant must file two appendices in the year that the applicant implemented changes to its capitalization and depreciation policies (2012 or 2013), one before and one after the policy changes.</t>
  </si>
  <si>
    <t>3) Applicants should provide CGAAP and Revised CGAAP schedules (i.e. as indicated in the first two columns of the above table) to support balances in Account 1576 if the account has yet to be disposed of.</t>
  </si>
  <si>
    <t xml:space="preserve">Appendix 2-BA - Fixed Asset Schedule </t>
  </si>
  <si>
    <t>Applicants are to provide Appendix 2-BA in accordance with the years and corresponding accounting standards noted in the above table to provide a year over year continuity in fixed assets.</t>
  </si>
  <si>
    <t>For the transition year (2014), the applicant should file two appendices, one under Revised CGAAP and one under MIFRS if the change between Revised CGAAP and MIFRS is material.  If the change from the accounting standards is not material, the applicant may choose to only provide one appendix under MIFRS.  However, the applicant must also indicate the fixed asset net book value balance under Revised CGAAP, the total dollar value of the change and explain why it is not material.</t>
  </si>
  <si>
    <t>The applicant must establish the continuity of historic cost for gross assets and accumulated depreciation by asset class by ensuring that the opening balance in the year agrees to the closing balance in the prior year.</t>
  </si>
  <si>
    <t xml:space="preserve">Appendix 2-Cx - Depreciation and Amortization </t>
  </si>
  <si>
    <t xml:space="preserve">Applicants are to provide Appendix 2-C in accordance with the years and corresponding accounting standards listed in the above table.  </t>
  </si>
  <si>
    <t>Appendix 2-C is to be used under all three of the scenarios presented in the table above. In the appendix, the applicant will need to indicate which scenario applies. The appendix is to be duplicated for each year and accounting standard required under the scenario.</t>
  </si>
  <si>
    <t>Depreciation accounting policy changes were mandated by the Board by January 1, 2013. In general, no further changes to an applicant's depreciation policy (i.e.  assets' service lives) are expected after the Board mandated changes by January 1, 2013.    If the applicant has made any changes to its depreciation policy subsequent to the Board mandated changes, for the year of the change, applicants must complete Appendix 2-C before and after the change. Applicants must also  explain the nature of the change, the reason for the change, quantify the impact of the change, and quantify the depreciation expense before and after the change.</t>
  </si>
  <si>
    <t>Appendix 2-E - Account 1575, IFRS-CGAAP Transitional PP&amp;E Amounts (2-EA), Account 1576, Accounting Changes Under CGAAP (2-EB, 2-EC)</t>
  </si>
  <si>
    <t>1) For an applicant that has a balance in Account 1576 to dispose:</t>
  </si>
  <si>
    <r>
      <t>·</t>
    </r>
    <r>
      <rPr>
        <sz val="10"/>
        <rFont val="Times New Roman"/>
        <family val="1"/>
      </rPr>
      <t>       </t>
    </r>
  </si>
  <si>
    <t xml:space="preserve">If an applicant changed capitalization and depreciation policies effective January 1, 2012, the applicant must complete Appendix 2-EB </t>
  </si>
  <si>
    <t>If an applicant changed capitalization and depreciation policies effective January 1, 2013, the applicant must complete Appendix 2-EC</t>
  </si>
  <si>
    <t>2) For an applicant that has a balance in Account 1575 to dispose:</t>
  </si>
  <si>
    <t>The applicant must complete 2-EA</t>
  </si>
  <si>
    <t xml:space="preserve"> If the applicant did not make any further PP&amp;E accounting policy changes beyond the capitalization and depreciation policy changes as mandated by the Board by January 1, 2013 (i.e. no further changes made on transition to IFRS), the applicant must indicate this and does not need to complete Appendix 2-EA.</t>
  </si>
  <si>
    <t>Appendix 2-Y - Summary of Impacts to Revenue Requirement from Transition to MIFRS</t>
  </si>
  <si>
    <t xml:space="preserve">An applicant must provide a summary of the dollar impacts of MIFRS to each component of the revenue requirement (e.g. rate base, operating costs, etc.), including the overall impact on the proposed revenue requirement.  Accordingly,  the applicant must identify financial differences and resulting revenue requirement impacts arising from the adoption of  MIFRS as compared to CGAAP.  If the applicant is reflecting the changes in capitalization and depreciation policies for the first time in a rebasing application, then a comparison between MIFRS and CGAAP before the change in accounting policies should be completed.  If the applicant changed capitalization and depreciation policies and  reflected these changes in a prior rebasing application, then a comparison between MIFRS and CGAAP after the change in accounting policies should be completed.  </t>
  </si>
  <si>
    <t xml:space="preserve">Year </t>
  </si>
  <si>
    <t>Cost</t>
  </si>
  <si>
    <t>Accumulated Depreciation</t>
  </si>
  <si>
    <t>CCA Class</t>
  </si>
  <si>
    <t>OEB</t>
  </si>
  <si>
    <t>Opening Balance</t>
  </si>
  <si>
    <t>Additions</t>
  </si>
  <si>
    <t>Disposals</t>
  </si>
  <si>
    <t>Closing Balance</t>
  </si>
  <si>
    <t>Net Book Value</t>
  </si>
  <si>
    <t>AVG Gross Bal</t>
  </si>
  <si>
    <t>AVG AccDep</t>
  </si>
  <si>
    <t>Land Rights (Formally known as Account 1906 and 1806)</t>
  </si>
  <si>
    <t>etc.</t>
  </si>
  <si>
    <t>Sub-Total</t>
  </si>
  <si>
    <t>Total PP&amp;E</t>
  </si>
  <si>
    <t>Depreciation Expense adj. from gain or loss on the retirement of assets (pool of like assets)</t>
  </si>
  <si>
    <t xml:space="preserve"> </t>
  </si>
  <si>
    <t>Transportation</t>
  </si>
  <si>
    <t>Tools, Shop</t>
  </si>
  <si>
    <t>Meas/Testing</t>
  </si>
  <si>
    <t>Communication</t>
  </si>
  <si>
    <t>Net Depreciation</t>
  </si>
  <si>
    <r>
      <t xml:space="preserve">Less Other Non Rate-Regulated Utility Assets </t>
    </r>
    <r>
      <rPr>
        <b/>
        <i/>
        <sz val="9"/>
        <rFont val="Calibri"/>
        <family val="2"/>
        <scheme val="minor"/>
      </rPr>
      <t>(input as negative)Less Other Non Rate-Regulated Utility Assets (input as negative)</t>
    </r>
  </si>
  <si>
    <t>Less Other Non Rate-Regulated Utility Assets (input as negative)Less Other Non Rate-Regulated Utility Assets (input as negative)</t>
  </si>
  <si>
    <r>
      <rPr>
        <b/>
        <sz val="9"/>
        <rFont val="Calibri"/>
        <family val="2"/>
        <scheme val="minor"/>
      </rPr>
      <t>Less:</t>
    </r>
    <r>
      <rPr>
        <sz val="9"/>
        <color theme="1"/>
        <rFont val="Calibri"/>
        <family val="2"/>
        <scheme val="minor"/>
      </rPr>
      <t xml:space="preserve"> </t>
    </r>
    <r>
      <rPr>
        <i/>
        <sz val="9"/>
        <rFont val="Calibri"/>
        <family val="2"/>
        <scheme val="minor"/>
      </rPr>
      <t>Fully Allocated Depreciation</t>
    </r>
  </si>
  <si>
    <r>
      <t>Less:</t>
    </r>
    <r>
      <rPr>
        <sz val="9"/>
        <color theme="1"/>
        <rFont val="Calibri"/>
        <family val="2"/>
        <scheme val="minor"/>
      </rPr>
      <t xml:space="preserve"> </t>
    </r>
    <r>
      <rPr>
        <i/>
        <sz val="9"/>
        <rFont val="Calibri"/>
        <family val="2"/>
        <scheme val="minor"/>
      </rPr>
      <t>Fully Allocated Depreciation</t>
    </r>
  </si>
  <si>
    <t>2019 MIFRS</t>
  </si>
  <si>
    <t>2018 MIFRS</t>
  </si>
  <si>
    <t>2017 MIFRS</t>
  </si>
  <si>
    <t>2016 MIFRS</t>
  </si>
  <si>
    <t>2015 MIFRS</t>
  </si>
  <si>
    <t>Computer Software (Formally known as Account 1925) - 5 yr</t>
  </si>
  <si>
    <t>1611A</t>
  </si>
  <si>
    <t>Computer Software (Formally known as Account 1925) - 10 yr</t>
  </si>
  <si>
    <t>Buildings - Fixtures</t>
  </si>
  <si>
    <t>1808A</t>
  </si>
  <si>
    <t>Buildings - Components</t>
  </si>
  <si>
    <t>1820A</t>
  </si>
  <si>
    <t>Distribution Station Equipment &lt;50 kV - Switches/Breakers</t>
  </si>
  <si>
    <t>1860A</t>
  </si>
  <si>
    <t>1860B</t>
  </si>
  <si>
    <t>Meters - PT's and CT's</t>
  </si>
  <si>
    <t>Other Installations on Customer's Premises</t>
  </si>
  <si>
    <t>Street Lighting and Signal Systems</t>
  </si>
  <si>
    <t>Transportation Equipment - 5 Yr</t>
  </si>
  <si>
    <t>1930A</t>
  </si>
  <si>
    <t>Transportation Equipment - 10 Yr</t>
  </si>
  <si>
    <t>1960A</t>
  </si>
  <si>
    <t>Miscellaneous Equipment - 5 yr</t>
  </si>
  <si>
    <t>Distribution Station Equipment &lt;50 Kv - Stns</t>
  </si>
  <si>
    <t>Miscellaneous Equipment - 10 yr</t>
  </si>
  <si>
    <t>Add: Construction Work in Progress - Electric</t>
  </si>
  <si>
    <t>Determination of Depreciation Expenses</t>
  </si>
  <si>
    <t>Year</t>
  </si>
  <si>
    <t>Opening Regulatory Gross PP&amp;E as at Jan 1, 2015</t>
  </si>
  <si>
    <t>Less Fully Depreciated</t>
  </si>
  <si>
    <t>Net for Depreciation</t>
  </si>
  <si>
    <t>Total for Depreciation</t>
  </si>
  <si>
    <t>Years</t>
  </si>
  <si>
    <t>Depreciation Rate</t>
  </si>
  <si>
    <t>2015 Depreciation Expense</t>
  </si>
  <si>
    <t>2015 Depreciation Expense per Appendix 2-B Fixed Assets, Column K
 (l)</t>
  </si>
  <si>
    <t>(a)</t>
  </si>
  <si>
    <t>(b)</t>
  </si>
  <si>
    <t>(c)</t>
  </si>
  <si>
    <t>(d)</t>
  </si>
  <si>
    <t>(f)</t>
  </si>
  <si>
    <t>(g) = 1 / (f)</t>
  </si>
  <si>
    <t>(h) = (e) / (f)</t>
  </si>
  <si>
    <t>(m) = (h) - (l)</t>
  </si>
  <si>
    <t>Opening Regulatory Gross PP&amp;E as at Jan 1, 2016</t>
  </si>
  <si>
    <t>2016 Depreciation Expense</t>
  </si>
  <si>
    <t>2016 Depreciation Expense per Appendix 2-B Fixed Assets, Column K
 (l)</t>
  </si>
  <si>
    <t>Opening Regulatory Gross PP&amp;E as at Jan 1, 2017</t>
  </si>
  <si>
    <t>2017 Depreciation Expense</t>
  </si>
  <si>
    <t>2017 Depreciation Expense per Appendix 2-B Fixed Assets, Column K
 (l)</t>
  </si>
  <si>
    <t>Opening Regulatory Gross PP&amp;E as at Jan 1, 2018</t>
  </si>
  <si>
    <t>2018 Depreciation Expense</t>
  </si>
  <si>
    <t>2018 Depreciation Expense per Appendix 2-B Fixed Assets, Column K
 (l)</t>
  </si>
  <si>
    <t>Opening Regulatory Gross PP&amp;E as at Jan 1, 2019</t>
  </si>
  <si>
    <t>2019 Depreciation Expense</t>
  </si>
  <si>
    <t>2019 Depreciation Expense per Appendix 2-B Fixed Assets, Column K
 (l)</t>
  </si>
  <si>
    <t>Opening Regulatory Gross PP&amp;E as at Jan 1, 2020</t>
  </si>
  <si>
    <t>2020 Depreciation Expense</t>
  </si>
  <si>
    <t>2020 Depreciation Expense per Appendix 2-B Fixed Assets, Column K
 (l)</t>
  </si>
  <si>
    <r>
      <t xml:space="preserve">Variance </t>
    </r>
    <r>
      <rPr>
        <b/>
        <vertAlign val="superscript"/>
        <sz val="9"/>
        <rFont val="Calibri"/>
        <family val="2"/>
        <scheme val="minor"/>
      </rPr>
      <t>2</t>
    </r>
  </si>
  <si>
    <r>
      <t xml:space="preserve">(e) = (c) + ½ x (d) </t>
    </r>
    <r>
      <rPr>
        <b/>
        <vertAlign val="superscript"/>
        <sz val="9"/>
        <rFont val="Calibri"/>
        <family val="2"/>
        <scheme val="minor"/>
      </rPr>
      <t>1</t>
    </r>
  </si>
  <si>
    <t>Gross Assets</t>
  </si>
  <si>
    <t>Opening</t>
  </si>
  <si>
    <t xml:space="preserve">Additions </t>
  </si>
  <si>
    <t xml:space="preserve">Disposals </t>
  </si>
  <si>
    <t xml:space="preserve">Closing </t>
  </si>
  <si>
    <t>Depreciation Exp Integrity Check - diff</t>
  </si>
  <si>
    <t>Closing</t>
  </si>
  <si>
    <t>FINAL CONTINUITY SCHEDULE</t>
  </si>
  <si>
    <t>Net Book Value Integrity Check - diff</t>
  </si>
  <si>
    <t>2020 MIFRS</t>
  </si>
  <si>
    <t>Work in Progress</t>
  </si>
  <si>
    <t xml:space="preserve">RRR Net Book Value Integrity Check </t>
  </si>
  <si>
    <t>Fixed Asset Continuity Schedule</t>
  </si>
  <si>
    <t>RRR Depreciation Expense Integrity Check (5705 + 5715)</t>
  </si>
  <si>
    <t xml:space="preserve">  Fully Allocated Depreciation</t>
  </si>
  <si>
    <t>RRR Accumulated Depreciation Integrity Check (2105 + 2120)</t>
  </si>
  <si>
    <t>From RRR (2105 + 2120)</t>
  </si>
  <si>
    <t>OEB 1995 is reported in OEB RRR filings net of accumulated depreciation.  Differences noted above are equal to the accumulated depreciation on this account.</t>
  </si>
  <si>
    <t>DLI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</si>
</sst>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0.00;[Red]\-&quot;$&quot;#,##0.00"/>
    <numFmt numFmtId="165" formatCode="_-&quot;$&quot;* #,##0.00_-;\-&quot;$&quot;* #,##0.00_-;_-&quot;$&quot;* &quot;-&quot;??_-;_-@_-"/>
    <numFmt numFmtId="166" formatCode="_-* #,##0.00_-;\-* #,##0.00_-;_-* &quot;-&quot;??_-;_-@_-"/>
    <numFmt numFmtId="167" formatCode="&quot;$&quot;#,##0"/>
    <numFmt numFmtId="168" formatCode="_-&quot;$&quot;* #,##0_-;\-&quot;$&quot;* #,##0_-;_-&quot;$&quot;* &quot;-&quot;??_-;_-@_-"/>
    <numFmt numFmtId="169" formatCode="_-\$* #,##0_-;&quot;-$&quot;* #,##0_-;_-\$* \-??_-;_-@_-"/>
    <numFmt numFmtId="170" formatCode="_-\$* #,##0.00_-;&quot;-$&quot;* #,##0.00_-;_-\$* \-??_-;_-@_-"/>
    <numFmt numFmtId="171" formatCode="_-* #,##0_-;\-* #,##0_-;_-* &quot;-&quot;??_-;_-@_-"/>
    <numFmt numFmtId="172" formatCode="[$-1009]mmmm\ d\,\ yyyy;@"/>
    <numFmt numFmtId="173" formatCode="0.0%"/>
    <numFmt numFmtId="174" formatCode="_-* #,##0.00_-;\-* #,##0.00_-;_-* \-??_-;_-@_-"/>
  </numFmts>
  <fonts count="40"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0"/>
      <name val="Arial"/>
      <family val="2"/>
    </font>
    <font>
      <b/>
      <sz val="14"/>
      <name val="Arial"/>
      <family val="2"/>
    </font>
    <font>
      <sz val="11"/>
      <name val="Arial"/>
      <family val="2"/>
    </font>
    <font>
      <b/>
      <vertAlign val="superscript"/>
      <sz val="10"/>
      <name val="Arial"/>
      <family val="2"/>
    </font>
    <font>
      <sz val="12"/>
      <name val="Arial"/>
      <family val="2"/>
    </font>
    <font>
      <vertAlign val="superscript"/>
      <sz val="11"/>
      <color indexed="17"/>
      <name val="Calibri"/>
      <family val="2"/>
    </font>
    <font>
      <sz val="10"/>
      <name val="Symbol"/>
      <family val="1"/>
      <charset val="2"/>
    </font>
    <font>
      <b/>
      <u/>
      <sz val="10"/>
      <name val="Arial"/>
      <family val="2"/>
    </font>
    <font>
      <sz val="10"/>
      <color rgb="FFFF0000"/>
      <name val="Arial"/>
      <family val="2"/>
    </font>
    <font>
      <sz val="10"/>
      <name val="Times New Roman"/>
      <family val="1"/>
    </font>
    <font>
      <sz val="10"/>
      <name val="Arial"/>
      <family val="2"/>
      <charset val="1"/>
    </font>
    <font>
      <sz val="10"/>
      <name val="Mangal"/>
      <family val="2"/>
    </font>
    <font>
      <b/>
      <sz val="9"/>
      <name val="Calibri"/>
      <family val="2"/>
      <scheme val="minor"/>
    </font>
    <font>
      <b/>
      <i/>
      <sz val="9"/>
      <name val="Calibri"/>
      <family val="2"/>
      <scheme val="minor"/>
    </font>
    <font>
      <b/>
      <i/>
      <sz val="9"/>
      <color theme="0" tint="-0.14999847407452621"/>
      <name val="Calibri"/>
      <family val="2"/>
      <scheme val="minor"/>
    </font>
    <font>
      <sz val="9"/>
      <name val="Calibri"/>
      <family val="2"/>
      <scheme val="minor"/>
    </font>
    <font>
      <sz val="9"/>
      <color indexed="23"/>
      <name val="Calibri"/>
      <family val="2"/>
      <scheme val="minor"/>
    </font>
    <font>
      <sz val="9"/>
      <color theme="1"/>
      <name val="Calibri"/>
      <family val="2"/>
      <scheme val="minor"/>
    </font>
    <font>
      <sz val="9"/>
      <color rgb="FFFF0000"/>
      <name val="Calibri"/>
      <family val="2"/>
      <scheme val="minor"/>
    </font>
    <font>
      <i/>
      <sz val="9"/>
      <name val="Calibri"/>
      <family val="2"/>
      <scheme val="minor"/>
    </font>
    <font>
      <b/>
      <sz val="9"/>
      <color theme="1"/>
      <name val="Calibri"/>
      <family val="2"/>
      <scheme val="minor"/>
    </font>
    <font>
      <b/>
      <sz val="9"/>
      <color indexed="23"/>
      <name val="Calibri"/>
      <family val="2"/>
      <scheme val="minor"/>
    </font>
    <font>
      <b/>
      <sz val="16"/>
      <name val="Calibri"/>
      <family val="2"/>
      <scheme val="minor"/>
    </font>
    <font>
      <sz val="16"/>
      <name val="Calibri"/>
      <family val="2"/>
      <scheme val="minor"/>
    </font>
    <font>
      <b/>
      <sz val="8"/>
      <name val="Arial"/>
      <family val="2"/>
      <charset val="1"/>
    </font>
    <font>
      <sz val="8"/>
      <name val="Arial"/>
      <family val="2"/>
      <charset val="1"/>
    </font>
    <font>
      <sz val="10"/>
      <name val="Mangal"/>
      <family val="2"/>
      <charset val="1"/>
    </font>
    <font>
      <sz val="8"/>
      <color rgb="FFFF0000"/>
      <name val="Calibri"/>
      <family val="2"/>
      <scheme val="minor"/>
    </font>
    <font>
      <sz val="10"/>
      <name val="Calibri"/>
      <family val="2"/>
      <scheme val="minor"/>
    </font>
    <font>
      <b/>
      <vertAlign val="superscript"/>
      <sz val="9"/>
      <name val="Calibri"/>
      <family val="2"/>
      <scheme val="minor"/>
    </font>
    <font>
      <sz val="9"/>
      <color rgb="FF3333CC"/>
      <name val="Calibri"/>
      <family val="2"/>
      <scheme val="minor"/>
    </font>
    <font>
      <b/>
      <i/>
      <sz val="10"/>
      <color rgb="FF0070C0"/>
      <name val="Calibri"/>
      <family val="2"/>
      <scheme val="minor"/>
    </font>
    <font>
      <b/>
      <u/>
      <sz val="14"/>
      <name val="Calibri"/>
      <family val="2"/>
      <scheme val="minor"/>
    </font>
    <font>
      <b/>
      <sz val="10"/>
      <name val="Calibri"/>
      <family val="2"/>
      <scheme val="minor"/>
    </font>
    <font>
      <b/>
      <i/>
      <sz val="10"/>
      <color rgb="FF7030A0"/>
      <name val="Calibri"/>
      <family val="2"/>
      <scheme val="minor"/>
    </font>
    <font>
      <b/>
      <sz val="10"/>
      <color rgb="FF7030A0"/>
      <name val="Calibri"/>
      <family val="2"/>
      <scheme val="minor"/>
    </font>
  </fonts>
  <fills count="12">
    <fill>
      <patternFill patternType="none"/>
    </fill>
    <fill>
      <patternFill patternType="gray125"/>
    </fill>
    <fill>
      <patternFill patternType="solid">
        <fgColor rgb="FFC6EFCE"/>
      </patternFill>
    </fill>
    <fill>
      <patternFill patternType="solid">
        <fgColor indexed="9"/>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8" tint="0.79998168889431442"/>
        <bgColor indexed="58"/>
      </patternFill>
    </fill>
    <fill>
      <patternFill patternType="solid">
        <fgColor indexed="9"/>
        <bgColor indexed="32"/>
      </patternFill>
    </fill>
    <fill>
      <patternFill patternType="solid">
        <fgColor theme="9" tint="0.79998168889431442"/>
        <bgColor indexed="64"/>
      </patternFill>
    </fill>
    <fill>
      <patternFill patternType="solid">
        <fgColor theme="9" tint="0.79998168889431442"/>
        <bgColor indexed="58"/>
      </patternFill>
    </fill>
    <fill>
      <patternFill patternType="solid">
        <fgColor theme="0"/>
        <bgColor indexed="58"/>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bottom style="thin">
        <color theme="0"/>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9">
    <xf numFmtId="0" fontId="0" fillId="0" borderId="0"/>
    <xf numFmtId="0" fontId="2" fillId="2" borderId="0" applyNumberFormat="0" applyBorder="0" applyAlignment="0" applyProtection="0"/>
    <xf numFmtId="0" fontId="3" fillId="0" borderId="0"/>
    <xf numFmtId="0" fontId="1" fillId="0" borderId="0"/>
    <xf numFmtId="165"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3" fillId="0" borderId="0"/>
    <xf numFmtId="165" fontId="3" fillId="0" borderId="0" applyFont="0" applyFill="0" applyBorder="0" applyAlignment="0" applyProtection="0"/>
    <xf numFmtId="0" fontId="14" fillId="0" borderId="0"/>
    <xf numFmtId="170" fontId="15" fillId="0" borderId="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9" fontId="30" fillId="0" borderId="0" applyFill="0" applyBorder="0" applyAlignment="0" applyProtection="0"/>
    <xf numFmtId="174" fontId="30" fillId="0" borderId="0" applyFill="0" applyBorder="0" applyAlignment="0" applyProtection="0"/>
  </cellStyleXfs>
  <cellXfs count="256">
    <xf numFmtId="0" fontId="0" fillId="0" borderId="0" xfId="0"/>
    <xf numFmtId="0" fontId="3" fillId="0" borderId="0" xfId="2" applyProtection="1">
      <protection locked="0"/>
    </xf>
    <xf numFmtId="0" fontId="4" fillId="0" borderId="0" xfId="2" applyFont="1" applyProtection="1">
      <protection locked="0"/>
    </xf>
    <xf numFmtId="0" fontId="3" fillId="0" borderId="0" xfId="2" applyAlignment="1" applyProtection="1">
      <alignment horizontal="left" vertical="center" wrapText="1"/>
      <protection locked="0"/>
    </xf>
    <xf numFmtId="0" fontId="3" fillId="0" borderId="0" xfId="2" applyAlignment="1" applyProtection="1">
      <alignment horizontal="left" wrapText="1"/>
      <protection locked="0"/>
    </xf>
    <xf numFmtId="0" fontId="4" fillId="5" borderId="12" xfId="2" applyFont="1" applyFill="1" applyBorder="1" applyAlignment="1" applyProtection="1">
      <alignment horizontal="center" wrapText="1"/>
      <protection locked="0"/>
    </xf>
    <xf numFmtId="0" fontId="3" fillId="0" borderId="0" xfId="2" applyAlignment="1" applyProtection="1">
      <alignment horizontal="left" vertical="center" indent="2"/>
      <protection locked="0"/>
    </xf>
    <xf numFmtId="0" fontId="4" fillId="5" borderId="12" xfId="2" applyFont="1" applyFill="1" applyBorder="1" applyAlignment="1" applyProtection="1">
      <alignment wrapText="1"/>
      <protection locked="0"/>
    </xf>
    <xf numFmtId="0" fontId="8" fillId="0" borderId="0" xfId="2" applyFont="1" applyProtection="1">
      <protection locked="0"/>
    </xf>
    <xf numFmtId="0" fontId="4" fillId="5" borderId="13" xfId="2" applyFont="1" applyFill="1" applyBorder="1" applyProtection="1">
      <protection locked="0"/>
    </xf>
    <xf numFmtId="0" fontId="4" fillId="5" borderId="14" xfId="2" applyFont="1" applyFill="1" applyBorder="1" applyProtection="1">
      <protection locked="0"/>
    </xf>
    <xf numFmtId="0" fontId="3" fillId="0" borderId="12" xfId="2" applyBorder="1" applyAlignment="1" applyProtection="1">
      <alignment horizontal="center"/>
      <protection locked="0"/>
    </xf>
    <xf numFmtId="0" fontId="3" fillId="0" borderId="6" xfId="2" applyBorder="1" applyAlignment="1" applyProtection="1">
      <alignment horizontal="center"/>
      <protection locked="0"/>
    </xf>
    <xf numFmtId="0" fontId="4" fillId="5" borderId="0" xfId="2" applyFont="1" applyFill="1" applyProtection="1">
      <protection locked="0"/>
    </xf>
    <xf numFmtId="0" fontId="4" fillId="5" borderId="15" xfId="2" applyFont="1" applyFill="1" applyBorder="1" applyProtection="1">
      <protection locked="0"/>
    </xf>
    <xf numFmtId="0" fontId="3" fillId="0" borderId="5" xfId="2" applyBorder="1" applyAlignment="1" applyProtection="1">
      <alignment horizontal="center"/>
      <protection locked="0"/>
    </xf>
    <xf numFmtId="0" fontId="3" fillId="0" borderId="16" xfId="2" applyBorder="1" applyAlignment="1" applyProtection="1">
      <alignment horizontal="center"/>
      <protection locked="0"/>
    </xf>
    <xf numFmtId="0" fontId="6" fillId="0" borderId="10" xfId="1" applyFont="1" applyFill="1" applyBorder="1" applyAlignment="1" applyProtection="1">
      <alignment horizontal="center"/>
      <protection locked="0"/>
    </xf>
    <xf numFmtId="0" fontId="2" fillId="2" borderId="10" xfId="1" applyBorder="1" applyAlignment="1" applyProtection="1">
      <alignment horizontal="center"/>
      <protection locked="0"/>
    </xf>
    <xf numFmtId="0" fontId="3" fillId="0" borderId="10" xfId="2" applyBorder="1" applyAlignment="1" applyProtection="1">
      <alignment horizontal="center"/>
      <protection locked="0"/>
    </xf>
    <xf numFmtId="0" fontId="3" fillId="0" borderId="17" xfId="2" applyBorder="1" applyAlignment="1" applyProtection="1">
      <alignment horizontal="center"/>
      <protection locked="0"/>
    </xf>
    <xf numFmtId="0" fontId="2" fillId="2" borderId="18" xfId="1" applyBorder="1" applyAlignment="1" applyProtection="1">
      <alignment horizontal="center"/>
      <protection locked="0"/>
    </xf>
    <xf numFmtId="0" fontId="3" fillId="0" borderId="19" xfId="2" applyBorder="1" applyAlignment="1" applyProtection="1">
      <alignment horizontal="center"/>
      <protection locked="0"/>
    </xf>
    <xf numFmtId="0" fontId="3" fillId="0" borderId="0" xfId="2" applyAlignment="1" applyProtection="1">
      <alignment vertical="center" wrapText="1"/>
      <protection locked="0"/>
    </xf>
    <xf numFmtId="0" fontId="10" fillId="0" borderId="0" xfId="2" applyFont="1" applyAlignment="1" applyProtection="1">
      <alignment horizontal="left" vertical="center" wrapText="1"/>
      <protection locked="0"/>
    </xf>
    <xf numFmtId="0" fontId="11" fillId="0" borderId="0" xfId="2" applyFont="1" applyAlignment="1" applyProtection="1">
      <alignment horizontal="left"/>
      <protection locked="0"/>
    </xf>
    <xf numFmtId="0" fontId="3" fillId="0" borderId="0" xfId="2" applyAlignment="1" applyProtection="1">
      <alignment horizontal="left"/>
      <protection locked="0"/>
    </xf>
    <xf numFmtId="0" fontId="12" fillId="0" borderId="0" xfId="2" applyFont="1" applyProtection="1">
      <protection locked="0"/>
    </xf>
    <xf numFmtId="0" fontId="11" fillId="0" borderId="0" xfId="2" applyFont="1" applyProtection="1">
      <protection locked="0"/>
    </xf>
    <xf numFmtId="0" fontId="10" fillId="0" borderId="0" xfId="2" applyFont="1" applyAlignment="1" applyProtection="1">
      <alignment horizontal="left" vertical="center" indent="4"/>
      <protection locked="0"/>
    </xf>
    <xf numFmtId="0" fontId="19" fillId="0" borderId="0" xfId="2" applyFont="1" applyAlignment="1">
      <alignment horizontal="center"/>
    </xf>
    <xf numFmtId="0" fontId="19" fillId="0" borderId="0" xfId="2" applyFont="1"/>
    <xf numFmtId="0" fontId="16" fillId="0" borderId="0" xfId="2" applyFont="1"/>
    <xf numFmtId="0" fontId="19" fillId="0" borderId="0" xfId="2" applyFont="1" applyAlignment="1">
      <alignment horizontal="center" vertical="top"/>
    </xf>
    <xf numFmtId="0" fontId="19" fillId="7" borderId="21" xfId="2" applyFont="1" applyFill="1" applyBorder="1"/>
    <xf numFmtId="0" fontId="16" fillId="7" borderId="22" xfId="2" applyFont="1" applyFill="1" applyBorder="1"/>
    <xf numFmtId="0" fontId="16" fillId="7" borderId="23" xfId="2" applyFont="1" applyFill="1" applyBorder="1"/>
    <xf numFmtId="0" fontId="16" fillId="7" borderId="20" xfId="2" applyFont="1" applyFill="1" applyBorder="1" applyAlignment="1">
      <alignment horizontal="center" wrapText="1"/>
    </xf>
    <xf numFmtId="0" fontId="16" fillId="7" borderId="20" xfId="2" applyFont="1" applyFill="1" applyBorder="1" applyAlignment="1">
      <alignment horizontal="center"/>
    </xf>
    <xf numFmtId="0" fontId="16" fillId="7" borderId="20" xfId="2" applyFont="1" applyFill="1" applyBorder="1"/>
    <xf numFmtId="0" fontId="19" fillId="7" borderId="24" xfId="2" applyFont="1" applyFill="1" applyBorder="1"/>
    <xf numFmtId="0" fontId="16" fillId="7" borderId="25" xfId="2" applyFont="1" applyFill="1" applyBorder="1" applyAlignment="1">
      <alignment horizontal="center" wrapText="1"/>
    </xf>
    <xf numFmtId="0" fontId="16" fillId="7" borderId="26" xfId="2" applyFont="1" applyFill="1" applyBorder="1" applyAlignment="1">
      <alignment horizontal="center"/>
    </xf>
    <xf numFmtId="0" fontId="16" fillId="7" borderId="26" xfId="2" applyFont="1" applyFill="1" applyBorder="1" applyAlignment="1">
      <alignment horizontal="center" wrapText="1"/>
    </xf>
    <xf numFmtId="0" fontId="20" fillId="0" borderId="20" xfId="2" applyFont="1" applyBorder="1" applyAlignment="1">
      <alignment horizontal="center"/>
    </xf>
    <xf numFmtId="0" fontId="19" fillId="0" borderId="20" xfId="2" applyFont="1" applyBorder="1" applyAlignment="1">
      <alignment horizontal="center" vertical="center"/>
    </xf>
    <xf numFmtId="0" fontId="19" fillId="0" borderId="20" xfId="2" applyFont="1" applyBorder="1" applyAlignment="1">
      <alignment vertical="center" wrapText="1"/>
    </xf>
    <xf numFmtId="168" fontId="21" fillId="8" borderId="1" xfId="7" applyNumberFormat="1" applyFont="1" applyFill="1" applyBorder="1"/>
    <xf numFmtId="169" fontId="19" fillId="0" borderId="20" xfId="8" applyNumberFormat="1" applyFont="1" applyBorder="1"/>
    <xf numFmtId="0" fontId="19" fillId="0" borderId="24" xfId="2" applyFont="1" applyBorder="1"/>
    <xf numFmtId="168" fontId="21" fillId="8" borderId="1" xfId="10" applyNumberFormat="1" applyFont="1" applyFill="1" applyBorder="1"/>
    <xf numFmtId="169" fontId="19" fillId="0" borderId="20" xfId="2" applyNumberFormat="1" applyFont="1" applyBorder="1"/>
    <xf numFmtId="169" fontId="20" fillId="0" borderId="20" xfId="2" applyNumberFormat="1" applyFont="1" applyBorder="1" applyAlignment="1">
      <alignment horizontal="center"/>
    </xf>
    <xf numFmtId="169" fontId="19" fillId="0" borderId="0" xfId="2" applyNumberFormat="1" applyFont="1"/>
    <xf numFmtId="0" fontId="19" fillId="0" borderId="20" xfId="2" applyFont="1" applyBorder="1" applyAlignment="1">
      <alignment horizontal="left" vertical="center"/>
    </xf>
    <xf numFmtId="0" fontId="19" fillId="0" borderId="20" xfId="2" applyFont="1" applyBorder="1" applyAlignment="1">
      <alignment horizontal="center"/>
    </xf>
    <xf numFmtId="0" fontId="19" fillId="8" borderId="20" xfId="2" applyFont="1" applyFill="1" applyBorder="1"/>
    <xf numFmtId="0" fontId="19" fillId="0" borderId="20" xfId="2" applyFont="1" applyBorder="1"/>
    <xf numFmtId="0" fontId="19" fillId="9" borderId="20" xfId="2" applyFont="1" applyFill="1" applyBorder="1"/>
    <xf numFmtId="0" fontId="16" fillId="0" borderId="20" xfId="2" applyFont="1" applyBorder="1"/>
    <xf numFmtId="169" fontId="16" fillId="0" borderId="20" xfId="2" applyNumberFormat="1" applyFont="1" applyBorder="1"/>
    <xf numFmtId="169" fontId="16" fillId="9" borderId="20" xfId="2" applyNumberFormat="1" applyFont="1" applyFill="1" applyBorder="1"/>
    <xf numFmtId="169" fontId="20" fillId="0" borderId="20" xfId="2" applyNumberFormat="1" applyFont="1" applyBorder="1"/>
    <xf numFmtId="0" fontId="16" fillId="0" borderId="20" xfId="2" applyFont="1" applyBorder="1" applyAlignment="1">
      <alignment vertical="center" wrapText="1"/>
    </xf>
    <xf numFmtId="0" fontId="17" fillId="0" borderId="20" xfId="2" applyFont="1" applyBorder="1" applyAlignment="1">
      <alignment vertical="top" wrapText="1"/>
    </xf>
    <xf numFmtId="0" fontId="19" fillId="0" borderId="20" xfId="11" applyFont="1" applyBorder="1" applyAlignment="1">
      <alignment horizontal="center"/>
    </xf>
    <xf numFmtId="0" fontId="19" fillId="9" borderId="20" xfId="11" applyFont="1" applyFill="1" applyBorder="1"/>
    <xf numFmtId="0" fontId="19" fillId="0" borderId="0" xfId="11" applyFont="1"/>
    <xf numFmtId="169" fontId="22" fillId="0" borderId="0" xfId="12" applyNumberFormat="1" applyFont="1"/>
    <xf numFmtId="169" fontId="22" fillId="0" borderId="0" xfId="11" applyNumberFormat="1" applyFont="1"/>
    <xf numFmtId="0" fontId="22" fillId="0" borderId="0" xfId="11" applyFont="1"/>
    <xf numFmtId="0" fontId="19" fillId="0" borderId="21" xfId="11" applyFont="1" applyBorder="1" applyAlignment="1">
      <alignment horizontal="center"/>
    </xf>
    <xf numFmtId="169" fontId="16" fillId="0" borderId="23" xfId="11" applyNumberFormat="1" applyFont="1" applyBorder="1"/>
    <xf numFmtId="169" fontId="19" fillId="0" borderId="0" xfId="12" applyNumberFormat="1" applyFont="1"/>
    <xf numFmtId="169" fontId="19" fillId="0" borderId="0" xfId="11" applyNumberFormat="1" applyFont="1"/>
    <xf numFmtId="169" fontId="22" fillId="0" borderId="0" xfId="2" applyNumberFormat="1" applyFont="1"/>
    <xf numFmtId="0" fontId="19" fillId="0" borderId="0" xfId="9" applyFont="1" applyAlignment="1">
      <alignment horizontal="center"/>
    </xf>
    <xf numFmtId="0" fontId="19" fillId="0" borderId="0" xfId="9" applyFont="1"/>
    <xf numFmtId="0" fontId="19" fillId="0" borderId="1" xfId="9" applyFont="1" applyBorder="1" applyAlignment="1">
      <alignment horizontal="center"/>
    </xf>
    <xf numFmtId="0" fontId="19" fillId="0" borderId="1" xfId="9" applyFont="1" applyBorder="1"/>
    <xf numFmtId="168" fontId="21" fillId="8" borderId="28" xfId="7" applyNumberFormat="1" applyFont="1" applyFill="1" applyBorder="1"/>
    <xf numFmtId="0" fontId="19" fillId="0" borderId="0" xfId="9" applyFont="1" applyAlignment="1">
      <alignment vertical="center" wrapText="1"/>
    </xf>
    <xf numFmtId="0" fontId="16" fillId="0" borderId="0" xfId="9" applyFont="1"/>
    <xf numFmtId="168" fontId="21" fillId="0" borderId="29" xfId="7" applyNumberFormat="1" applyFont="1" applyBorder="1"/>
    <xf numFmtId="168" fontId="21" fillId="0" borderId="0" xfId="7" applyNumberFormat="1" applyFont="1"/>
    <xf numFmtId="169" fontId="16" fillId="0" borderId="20" xfId="8" applyNumberFormat="1" applyFont="1" applyBorder="1"/>
    <xf numFmtId="169" fontId="16" fillId="10" borderId="20" xfId="2" applyNumberFormat="1" applyFont="1" applyFill="1" applyBorder="1"/>
    <xf numFmtId="168" fontId="24" fillId="0" borderId="1" xfId="10" applyNumberFormat="1" applyFont="1" applyBorder="1"/>
    <xf numFmtId="169" fontId="25" fillId="0" borderId="20" xfId="2" applyNumberFormat="1" applyFont="1" applyBorder="1" applyAlignment="1">
      <alignment horizontal="center"/>
    </xf>
    <xf numFmtId="0" fontId="26" fillId="0" borderId="0" xfId="2" applyFont="1" applyAlignment="1">
      <alignment horizontal="right"/>
    </xf>
    <xf numFmtId="1" fontId="26" fillId="6" borderId="0" xfId="2" applyNumberFormat="1" applyFont="1" applyFill="1"/>
    <xf numFmtId="0" fontId="27" fillId="0" borderId="0" xfId="2" applyFont="1"/>
    <xf numFmtId="0" fontId="27" fillId="0" borderId="0" xfId="2" applyFont="1" applyAlignment="1">
      <alignment horizontal="center"/>
    </xf>
    <xf numFmtId="0" fontId="28" fillId="7" borderId="20" xfId="11" applyFont="1" applyFill="1" applyBorder="1" applyAlignment="1">
      <alignment horizontal="center" wrapText="1"/>
    </xf>
    <xf numFmtId="0" fontId="28" fillId="7" borderId="20" xfId="11" applyFont="1" applyFill="1" applyBorder="1" applyAlignment="1">
      <alignment horizontal="center"/>
    </xf>
    <xf numFmtId="0" fontId="28" fillId="7" borderId="20" xfId="11" applyFont="1" applyFill="1" applyBorder="1"/>
    <xf numFmtId="0" fontId="29" fillId="0" borderId="20" xfId="11" applyFont="1" applyBorder="1" applyAlignment="1">
      <alignment horizontal="center" vertical="center"/>
    </xf>
    <xf numFmtId="0" fontId="29" fillId="0" borderId="20" xfId="11" applyFont="1" applyBorder="1" applyAlignment="1">
      <alignment vertical="center" wrapText="1"/>
    </xf>
    <xf numFmtId="0" fontId="29" fillId="0" borderId="20" xfId="11" applyFont="1" applyFill="1" applyBorder="1" applyAlignment="1">
      <alignment horizontal="center" vertical="center"/>
    </xf>
    <xf numFmtId="0" fontId="29" fillId="0" borderId="20" xfId="11" applyFont="1" applyFill="1" applyBorder="1" applyAlignment="1">
      <alignment vertical="center" wrapText="1"/>
    </xf>
    <xf numFmtId="0" fontId="29" fillId="0" borderId="0" xfId="11" applyFont="1" applyAlignment="1">
      <alignment horizontal="center"/>
    </xf>
    <xf numFmtId="0" fontId="29" fillId="0" borderId="20" xfId="11" applyFont="1" applyBorder="1" applyAlignment="1">
      <alignment horizontal="left" vertical="center"/>
    </xf>
    <xf numFmtId="169" fontId="16" fillId="8" borderId="20" xfId="2" applyNumberFormat="1" applyFont="1" applyFill="1" applyBorder="1"/>
    <xf numFmtId="0" fontId="19" fillId="0" borderId="20" xfId="2" applyFont="1" applyFill="1" applyBorder="1" applyAlignment="1">
      <alignment vertical="center" wrapText="1"/>
    </xf>
    <xf numFmtId="0" fontId="19" fillId="0" borderId="20" xfId="2" applyFont="1" applyFill="1" applyBorder="1"/>
    <xf numFmtId="169" fontId="19" fillId="11" borderId="20" xfId="8" applyNumberFormat="1" applyFont="1" applyFill="1" applyBorder="1"/>
    <xf numFmtId="168" fontId="21" fillId="11" borderId="1" xfId="10" applyNumberFormat="1" applyFont="1" applyFill="1" applyBorder="1"/>
    <xf numFmtId="169" fontId="16" fillId="11" borderId="20" xfId="8" applyNumberFormat="1" applyFont="1" applyFill="1" applyBorder="1"/>
    <xf numFmtId="0" fontId="19" fillId="11" borderId="0" xfId="2" applyFont="1" applyFill="1"/>
    <xf numFmtId="169" fontId="19" fillId="8" borderId="20" xfId="8" applyNumberFormat="1" applyFont="1" applyFill="1" applyBorder="1"/>
    <xf numFmtId="0" fontId="16" fillId="0" borderId="20" xfId="2" applyFont="1" applyBorder="1" applyAlignment="1">
      <alignment horizontal="center"/>
    </xf>
    <xf numFmtId="0" fontId="16" fillId="11" borderId="20" xfId="2" applyFont="1" applyFill="1" applyBorder="1"/>
    <xf numFmtId="168" fontId="24" fillId="11" borderId="1" xfId="7" applyNumberFormat="1" applyFont="1" applyFill="1" applyBorder="1"/>
    <xf numFmtId="168" fontId="24" fillId="11" borderId="1" xfId="10" applyNumberFormat="1" applyFont="1" applyFill="1" applyBorder="1"/>
    <xf numFmtId="0" fontId="18" fillId="0" borderId="0" xfId="2" applyFont="1" applyBorder="1" applyAlignment="1"/>
    <xf numFmtId="0" fontId="16" fillId="0" borderId="0" xfId="9" applyFont="1" applyFill="1"/>
    <xf numFmtId="0" fontId="19" fillId="0" borderId="0" xfId="9" applyFont="1" applyFill="1"/>
    <xf numFmtId="172" fontId="19" fillId="0" borderId="0" xfId="9" applyNumberFormat="1" applyFont="1" applyFill="1"/>
    <xf numFmtId="0" fontId="16" fillId="0" borderId="0" xfId="9" applyFont="1" applyAlignment="1">
      <alignment horizontal="center"/>
    </xf>
    <xf numFmtId="1" fontId="16" fillId="6" borderId="0" xfId="11" applyNumberFormat="1" applyFont="1" applyFill="1" applyAlignment="1">
      <alignment horizontal="center"/>
    </xf>
    <xf numFmtId="0" fontId="16" fillId="0" borderId="0" xfId="9" applyFont="1" applyAlignment="1">
      <alignment horizontal="left"/>
    </xf>
    <xf numFmtId="0" fontId="16" fillId="3" borderId="1" xfId="9" applyFont="1" applyFill="1" applyBorder="1" applyAlignment="1">
      <alignment horizontal="center" vertical="center" wrapText="1"/>
    </xf>
    <xf numFmtId="0" fontId="16" fillId="3" borderId="1" xfId="9" quotePrefix="1" applyFont="1" applyFill="1" applyBorder="1" applyAlignment="1">
      <alignment horizontal="center"/>
    </xf>
    <xf numFmtId="0" fontId="19" fillId="0" borderId="1" xfId="2" applyFont="1" applyBorder="1" applyAlignment="1">
      <alignment horizontal="center" vertical="center"/>
    </xf>
    <xf numFmtId="166" fontId="19" fillId="4" borderId="1" xfId="15" applyFont="1" applyFill="1" applyBorder="1"/>
    <xf numFmtId="10" fontId="19" fillId="0" borderId="1" xfId="16" applyNumberFormat="1" applyFont="1" applyBorder="1"/>
    <xf numFmtId="9" fontId="22" fillId="0" borderId="0" xfId="17" applyFont="1"/>
    <xf numFmtId="164" fontId="22" fillId="0" borderId="0" xfId="9" applyNumberFormat="1" applyFont="1"/>
    <xf numFmtId="0" fontId="19" fillId="0" borderId="11" xfId="9" applyFont="1" applyBorder="1" applyAlignment="1">
      <alignment horizontal="center"/>
    </xf>
    <xf numFmtId="166" fontId="19" fillId="4" borderId="11" xfId="15" applyFont="1" applyFill="1" applyBorder="1"/>
    <xf numFmtId="10" fontId="19" fillId="0" borderId="11" xfId="16" applyNumberFormat="1" applyFont="1" applyBorder="1"/>
    <xf numFmtId="0" fontId="19" fillId="0" borderId="4" xfId="9" applyFont="1" applyBorder="1" applyAlignment="1">
      <alignment horizontal="center"/>
    </xf>
    <xf numFmtId="166" fontId="19" fillId="0" borderId="4" xfId="15" applyFont="1" applyBorder="1"/>
    <xf numFmtId="10" fontId="19" fillId="0" borderId="4" xfId="16" applyNumberFormat="1" applyFont="1" applyBorder="1"/>
    <xf numFmtId="173" fontId="19" fillId="0" borderId="0" xfId="17" applyNumberFormat="1" applyFont="1"/>
    <xf numFmtId="0" fontId="19" fillId="0" borderId="0" xfId="9" applyFont="1" applyBorder="1" applyAlignment="1">
      <alignment horizontal="center"/>
    </xf>
    <xf numFmtId="166" fontId="19" fillId="0" borderId="0" xfId="15" applyFont="1" applyBorder="1"/>
    <xf numFmtId="10" fontId="19" fillId="0" borderId="0" xfId="16" applyNumberFormat="1" applyFont="1" applyBorder="1"/>
    <xf numFmtId="0" fontId="19" fillId="0" borderId="0" xfId="9" applyFont="1" applyAlignment="1">
      <alignment horizontal="left"/>
    </xf>
    <xf numFmtId="0" fontId="19" fillId="0" borderId="1" xfId="2" applyFont="1" applyBorder="1" applyAlignment="1">
      <alignment horizontal="left" vertical="center"/>
    </xf>
    <xf numFmtId="0" fontId="19" fillId="0" borderId="1" xfId="9" applyFont="1" applyBorder="1" applyAlignment="1">
      <alignment horizontal="left"/>
    </xf>
    <xf numFmtId="0" fontId="19" fillId="0" borderId="11" xfId="9" applyFont="1" applyBorder="1" applyAlignment="1">
      <alignment horizontal="left"/>
    </xf>
    <xf numFmtId="0" fontId="16" fillId="0" borderId="4" xfId="9" applyFont="1" applyBorder="1" applyAlignment="1">
      <alignment horizontal="left"/>
    </xf>
    <xf numFmtId="0" fontId="16" fillId="0" borderId="0" xfId="9" applyFont="1" applyBorder="1" applyAlignment="1">
      <alignment horizontal="left"/>
    </xf>
    <xf numFmtId="167" fontId="19" fillId="0" borderId="0" xfId="9" applyNumberFormat="1" applyFont="1"/>
    <xf numFmtId="167" fontId="16" fillId="0" borderId="0" xfId="9" applyNumberFormat="1" applyFont="1" applyAlignment="1">
      <alignment horizontal="center"/>
    </xf>
    <xf numFmtId="167" fontId="16" fillId="3" borderId="1" xfId="9" applyNumberFormat="1" applyFont="1" applyFill="1" applyBorder="1" applyAlignment="1">
      <alignment horizontal="center" vertical="center" wrapText="1"/>
    </xf>
    <xf numFmtId="167" fontId="16" fillId="3" borderId="1" xfId="9" quotePrefix="1" applyNumberFormat="1" applyFont="1" applyFill="1" applyBorder="1" applyAlignment="1">
      <alignment horizontal="center"/>
    </xf>
    <xf numFmtId="167" fontId="19" fillId="4" borderId="1" xfId="14" applyNumberFormat="1" applyFont="1" applyFill="1" applyBorder="1"/>
    <xf numFmtId="167" fontId="19" fillId="4" borderId="11" xfId="14" applyNumberFormat="1" applyFont="1" applyFill="1" applyBorder="1"/>
    <xf numFmtId="167" fontId="19" fillId="0" borderId="4" xfId="14" applyNumberFormat="1" applyFont="1" applyBorder="1"/>
    <xf numFmtId="167" fontId="34" fillId="0" borderId="0" xfId="18" applyNumberFormat="1" applyFont="1"/>
    <xf numFmtId="167" fontId="19" fillId="0" borderId="0" xfId="14" applyNumberFormat="1" applyFont="1" applyBorder="1"/>
    <xf numFmtId="167" fontId="19" fillId="0" borderId="1" xfId="14" applyNumberFormat="1" applyFont="1" applyFill="1" applyBorder="1"/>
    <xf numFmtId="167" fontId="19" fillId="0" borderId="11" xfId="14" applyNumberFormat="1" applyFont="1" applyFill="1" applyBorder="1"/>
    <xf numFmtId="167" fontId="19" fillId="4" borderId="1" xfId="7" applyNumberFormat="1" applyFont="1" applyFill="1" applyBorder="1"/>
    <xf numFmtId="167" fontId="16" fillId="3" borderId="1" xfId="9" quotePrefix="1" applyNumberFormat="1" applyFont="1" applyFill="1" applyBorder="1" applyAlignment="1">
      <alignment horizontal="center" wrapText="1"/>
    </xf>
    <xf numFmtId="167" fontId="19" fillId="0" borderId="1" xfId="14" applyNumberFormat="1" applyFont="1" applyBorder="1"/>
    <xf numFmtId="167" fontId="19" fillId="0" borderId="11" xfId="14" applyNumberFormat="1" applyFont="1" applyBorder="1"/>
    <xf numFmtId="167" fontId="19" fillId="0" borderId="0" xfId="9" applyNumberFormat="1" applyFont="1" applyFill="1"/>
    <xf numFmtId="167" fontId="19" fillId="0" borderId="1" xfId="9" applyNumberFormat="1" applyFont="1" applyBorder="1"/>
    <xf numFmtId="167" fontId="16" fillId="0" borderId="0" xfId="9" applyNumberFormat="1" applyFont="1" applyFill="1"/>
    <xf numFmtId="167" fontId="19" fillId="0" borderId="28" xfId="9" applyNumberFormat="1" applyFont="1" applyFill="1" applyBorder="1" applyAlignment="1">
      <alignment horizontal="right" vertical="top"/>
    </xf>
    <xf numFmtId="167" fontId="19" fillId="0" borderId="0" xfId="9" applyNumberFormat="1" applyFont="1" applyFill="1" applyAlignment="1">
      <alignment horizontal="right" vertical="top"/>
    </xf>
    <xf numFmtId="167" fontId="16" fillId="0" borderId="1" xfId="14" applyNumberFormat="1" applyFont="1" applyBorder="1"/>
    <xf numFmtId="167" fontId="34" fillId="0" borderId="0" xfId="9" applyNumberFormat="1" applyFont="1"/>
    <xf numFmtId="167" fontId="19" fillId="0" borderId="0" xfId="9" applyNumberFormat="1" applyFont="1" applyAlignment="1"/>
    <xf numFmtId="167" fontId="16" fillId="0" borderId="0" xfId="9" applyNumberFormat="1" applyFont="1" applyAlignment="1"/>
    <xf numFmtId="167" fontId="16" fillId="3" borderId="1" xfId="9" applyNumberFormat="1" applyFont="1" applyFill="1" applyBorder="1" applyAlignment="1">
      <alignment vertical="center" wrapText="1"/>
    </xf>
    <xf numFmtId="167" fontId="16" fillId="3" borderId="1" xfId="9" quotePrefix="1" applyNumberFormat="1" applyFont="1" applyFill="1" applyBorder="1" applyAlignment="1"/>
    <xf numFmtId="167" fontId="19" fillId="0" borderId="1" xfId="2" applyNumberFormat="1" applyFont="1" applyBorder="1" applyAlignment="1">
      <alignment vertical="center"/>
    </xf>
    <xf numFmtId="167" fontId="19" fillId="4" borderId="1" xfId="14" applyNumberFormat="1" applyFont="1" applyFill="1" applyBorder="1" applyAlignment="1"/>
    <xf numFmtId="167" fontId="19" fillId="4" borderId="11" xfId="14" applyNumberFormat="1" applyFont="1" applyFill="1" applyBorder="1" applyAlignment="1"/>
    <xf numFmtId="167" fontId="19" fillId="0" borderId="4" xfId="14" applyNumberFormat="1" applyFont="1" applyBorder="1" applyAlignment="1"/>
    <xf numFmtId="167" fontId="34" fillId="0" borderId="0" xfId="18" applyNumberFormat="1" applyFont="1" applyAlignment="1"/>
    <xf numFmtId="167" fontId="19" fillId="0" borderId="0" xfId="14" applyNumberFormat="1" applyFont="1" applyBorder="1" applyAlignment="1"/>
    <xf numFmtId="0" fontId="32" fillId="0" borderId="0" xfId="2" applyFont="1"/>
    <xf numFmtId="0" fontId="32" fillId="0" borderId="0" xfId="2" applyFont="1" applyAlignment="1">
      <alignment horizontal="center" vertical="center"/>
    </xf>
    <xf numFmtId="0" fontId="35" fillId="0" borderId="0" xfId="2" applyFont="1"/>
    <xf numFmtId="171" fontId="32" fillId="0" borderId="0" xfId="2" applyNumberFormat="1" applyFont="1" applyAlignment="1">
      <alignment horizontal="center" vertical="center"/>
    </xf>
    <xf numFmtId="165" fontId="32" fillId="0" borderId="0" xfId="2" applyNumberFormat="1" applyFont="1" applyAlignment="1">
      <alignment horizontal="center" vertical="center"/>
    </xf>
    <xf numFmtId="1" fontId="16" fillId="0" borderId="0" xfId="2" applyNumberFormat="1" applyFont="1" applyAlignment="1">
      <alignment horizontal="center" vertical="center"/>
    </xf>
    <xf numFmtId="0" fontId="32" fillId="0" borderId="0" xfId="2" applyFont="1" applyAlignment="1">
      <alignment horizontal="center"/>
    </xf>
    <xf numFmtId="0" fontId="31" fillId="0" borderId="0" xfId="2" applyFont="1" applyAlignment="1">
      <alignment horizontal="center" wrapText="1"/>
    </xf>
    <xf numFmtId="0" fontId="31" fillId="0" borderId="0" xfId="2" applyFont="1" applyAlignment="1">
      <alignment horizontal="center" vertical="center" wrapText="1"/>
    </xf>
    <xf numFmtId="0" fontId="36" fillId="0" borderId="0" xfId="2" applyFont="1"/>
    <xf numFmtId="0" fontId="37" fillId="0" borderId="30" xfId="2" applyFont="1" applyBorder="1"/>
    <xf numFmtId="0" fontId="37" fillId="0" borderId="31" xfId="2" applyFont="1" applyBorder="1" applyAlignment="1">
      <alignment horizontal="center"/>
    </xf>
    <xf numFmtId="0" fontId="37" fillId="0" borderId="31" xfId="2" applyFont="1" applyBorder="1" applyAlignment="1">
      <alignment horizontal="center" vertical="center"/>
    </xf>
    <xf numFmtId="0" fontId="37" fillId="0" borderId="7" xfId="2" applyFont="1" applyBorder="1" applyAlignment="1">
      <alignment horizontal="center" vertical="center"/>
    </xf>
    <xf numFmtId="0" fontId="37" fillId="0" borderId="8" xfId="2" applyFont="1" applyBorder="1"/>
    <xf numFmtId="0" fontId="37" fillId="0" borderId="1" xfId="2" applyFont="1" applyBorder="1" applyAlignment="1">
      <alignment horizontal="center"/>
    </xf>
    <xf numFmtId="0" fontId="32" fillId="0" borderId="1" xfId="2" applyFont="1" applyBorder="1" applyAlignment="1">
      <alignment horizontal="center" vertical="center"/>
    </xf>
    <xf numFmtId="0" fontId="32" fillId="0" borderId="1" xfId="2" applyFont="1" applyBorder="1"/>
    <xf numFmtId="0" fontId="32" fillId="0" borderId="9" xfId="2" applyFont="1" applyBorder="1"/>
    <xf numFmtId="171" fontId="1" fillId="0" borderId="1" xfId="13" applyNumberFormat="1" applyFont="1" applyBorder="1" applyAlignment="1">
      <alignment horizontal="center" vertical="center"/>
    </xf>
    <xf numFmtId="171" fontId="1" fillId="0" borderId="9" xfId="13" applyNumberFormat="1" applyFont="1" applyBorder="1" applyAlignment="1">
      <alignment horizontal="center" vertical="center"/>
    </xf>
    <xf numFmtId="0" fontId="37" fillId="0" borderId="32" xfId="2" applyFont="1" applyBorder="1"/>
    <xf numFmtId="0" fontId="37" fillId="0" borderId="33" xfId="2" applyFont="1" applyBorder="1" applyAlignment="1">
      <alignment horizontal="center"/>
    </xf>
    <xf numFmtId="171" fontId="1" fillId="0" borderId="33" xfId="13" applyNumberFormat="1" applyFont="1" applyBorder="1" applyAlignment="1">
      <alignment horizontal="center" vertical="center"/>
    </xf>
    <xf numFmtId="171" fontId="1" fillId="0" borderId="34" xfId="13" applyNumberFormat="1" applyFont="1" applyBorder="1" applyAlignment="1">
      <alignment horizontal="center" vertical="center"/>
    </xf>
    <xf numFmtId="0" fontId="37" fillId="0" borderId="0" xfId="2" applyFont="1" applyAlignment="1">
      <alignment wrapText="1"/>
    </xf>
    <xf numFmtId="0" fontId="37" fillId="0" borderId="0" xfId="2" applyFont="1" applyAlignment="1">
      <alignment horizontal="center"/>
    </xf>
    <xf numFmtId="171" fontId="1" fillId="0" borderId="0" xfId="13" applyNumberFormat="1" applyFont="1" applyAlignment="1">
      <alignment horizontal="center" vertical="center"/>
    </xf>
    <xf numFmtId="0" fontId="37" fillId="0" borderId="1" xfId="2" applyFont="1" applyBorder="1" applyAlignment="1">
      <alignment horizontal="center" vertical="center"/>
    </xf>
    <xf numFmtId="0" fontId="37" fillId="0" borderId="9" xfId="2" applyFont="1" applyBorder="1" applyAlignment="1">
      <alignment horizontal="center" vertical="center"/>
    </xf>
    <xf numFmtId="0" fontId="37" fillId="0" borderId="8" xfId="2" applyFont="1" applyBorder="1" applyAlignment="1">
      <alignment wrapText="1"/>
    </xf>
    <xf numFmtId="0" fontId="37" fillId="0" borderId="8" xfId="2" applyFont="1" applyBorder="1" applyAlignment="1">
      <alignment horizontal="center"/>
    </xf>
    <xf numFmtId="171" fontId="32" fillId="0" borderId="1" xfId="2" applyNumberFormat="1" applyFont="1" applyBorder="1" applyAlignment="1">
      <alignment horizontal="center" vertical="center"/>
    </xf>
    <xf numFmtId="171" fontId="37" fillId="0" borderId="1" xfId="13" applyNumberFormat="1" applyFont="1" applyBorder="1" applyAlignment="1">
      <alignment horizontal="center" vertical="center"/>
    </xf>
    <xf numFmtId="171" fontId="37" fillId="0" borderId="9" xfId="13" applyNumberFormat="1" applyFont="1" applyBorder="1" applyAlignment="1">
      <alignment horizontal="center" vertical="center"/>
    </xf>
    <xf numFmtId="0" fontId="38" fillId="0" borderId="8" xfId="2" applyFont="1" applyBorder="1"/>
    <xf numFmtId="0" fontId="39" fillId="0" borderId="1" xfId="2" applyFont="1" applyBorder="1" applyAlignment="1">
      <alignment horizontal="center"/>
    </xf>
    <xf numFmtId="171" fontId="38" fillId="8" borderId="1" xfId="13" applyNumberFormat="1" applyFont="1" applyFill="1" applyBorder="1" applyAlignment="1">
      <alignment horizontal="center" vertical="center"/>
    </xf>
    <xf numFmtId="171" fontId="38" fillId="8" borderId="9" xfId="13" applyNumberFormat="1" applyFont="1" applyFill="1" applyBorder="1" applyAlignment="1">
      <alignment horizontal="center" vertical="center"/>
    </xf>
    <xf numFmtId="0" fontId="35" fillId="0" borderId="8" xfId="2" applyFont="1" applyBorder="1"/>
    <xf numFmtId="171" fontId="35" fillId="0" borderId="1" xfId="13" applyNumberFormat="1" applyFont="1" applyBorder="1" applyAlignment="1">
      <alignment horizontal="center" vertical="center"/>
    </xf>
    <xf numFmtId="171" fontId="35" fillId="0" borderId="9" xfId="13" applyNumberFormat="1" applyFont="1" applyBorder="1" applyAlignment="1">
      <alignment horizontal="center" vertical="center"/>
    </xf>
    <xf numFmtId="0" fontId="35" fillId="0" borderId="32" xfId="2" applyFont="1" applyBorder="1"/>
    <xf numFmtId="171" fontId="35" fillId="0" borderId="33" xfId="13" applyNumberFormat="1" applyFont="1" applyBorder="1" applyAlignment="1">
      <alignment horizontal="center" vertical="center"/>
    </xf>
    <xf numFmtId="171" fontId="35" fillId="0" borderId="34" xfId="13" applyNumberFormat="1" applyFont="1" applyBorder="1" applyAlignment="1">
      <alignment horizontal="center" vertical="center"/>
    </xf>
    <xf numFmtId="0" fontId="31" fillId="0" borderId="0" xfId="2" applyFont="1" applyAlignment="1">
      <alignment horizontal="center"/>
    </xf>
    <xf numFmtId="1" fontId="16" fillId="0" borderId="0" xfId="2" applyNumberFormat="1" applyFont="1" applyAlignment="1">
      <alignment vertical="center"/>
    </xf>
    <xf numFmtId="0" fontId="37" fillId="0" borderId="0" xfId="2" applyFont="1" applyBorder="1"/>
    <xf numFmtId="0" fontId="37" fillId="0" borderId="0" xfId="2" applyFont="1" applyBorder="1" applyAlignment="1">
      <alignment horizontal="center"/>
    </xf>
    <xf numFmtId="171" fontId="37" fillId="0" borderId="0" xfId="13" applyNumberFormat="1" applyFont="1" applyBorder="1" applyAlignment="1">
      <alignment horizontal="center" vertical="center"/>
    </xf>
    <xf numFmtId="171" fontId="37" fillId="0" borderId="33" xfId="13" applyNumberFormat="1" applyFont="1" applyBorder="1" applyAlignment="1">
      <alignment horizontal="center" vertical="center"/>
    </xf>
    <xf numFmtId="171" fontId="37" fillId="0" borderId="34" xfId="13" applyNumberFormat="1" applyFont="1" applyBorder="1" applyAlignment="1">
      <alignment horizontal="center" vertical="center"/>
    </xf>
    <xf numFmtId="171" fontId="1" fillId="0" borderId="31" xfId="13" applyNumberFormat="1" applyFont="1" applyBorder="1" applyAlignment="1">
      <alignment horizontal="center" vertical="center"/>
    </xf>
    <xf numFmtId="171" fontId="32" fillId="0" borderId="31" xfId="2" applyNumberFormat="1" applyFont="1" applyBorder="1" applyAlignment="1">
      <alignment horizontal="center" vertical="center"/>
    </xf>
    <xf numFmtId="171" fontId="1" fillId="0" borderId="7" xfId="13" applyNumberFormat="1" applyFont="1" applyBorder="1" applyAlignment="1">
      <alignment horizontal="center" vertical="center"/>
    </xf>
    <xf numFmtId="167" fontId="16" fillId="0" borderId="0" xfId="9" applyNumberFormat="1" applyFont="1"/>
    <xf numFmtId="0" fontId="26" fillId="0" borderId="0" xfId="2" applyFont="1"/>
    <xf numFmtId="0" fontId="37" fillId="0" borderId="0" xfId="2" applyFont="1"/>
    <xf numFmtId="0" fontId="16" fillId="0" borderId="1" xfId="11" applyFont="1" applyBorder="1" applyAlignment="1"/>
    <xf numFmtId="0" fontId="26" fillId="0" borderId="0" xfId="2" applyFont="1" applyAlignment="1">
      <alignment horizontal="center" vertical="top"/>
    </xf>
    <xf numFmtId="0" fontId="16" fillId="0" borderId="1" xfId="11" applyFont="1" applyBorder="1" applyAlignment="1">
      <alignment horizontal="left"/>
    </xf>
    <xf numFmtId="0" fontId="16" fillId="7" borderId="20" xfId="2" applyFont="1" applyFill="1" applyBorder="1" applyAlignment="1">
      <alignment horizontal="center"/>
    </xf>
    <xf numFmtId="0" fontId="16" fillId="0" borderId="27" xfId="11" applyFont="1" applyBorder="1" applyAlignment="1">
      <alignment horizontal="left"/>
    </xf>
    <xf numFmtId="0" fontId="16" fillId="7" borderId="21" xfId="2" applyFont="1" applyFill="1" applyBorder="1" applyAlignment="1">
      <alignment horizontal="center"/>
    </xf>
    <xf numFmtId="0" fontId="16" fillId="7" borderId="22" xfId="2" applyFont="1" applyFill="1" applyBorder="1" applyAlignment="1">
      <alignment horizontal="center"/>
    </xf>
    <xf numFmtId="0" fontId="16" fillId="7" borderId="23" xfId="2" applyFont="1" applyFill="1" applyBorder="1" applyAlignment="1">
      <alignment horizontal="center"/>
    </xf>
    <xf numFmtId="0" fontId="16" fillId="0" borderId="0" xfId="9" applyFont="1" applyAlignment="1">
      <alignment horizontal="center"/>
    </xf>
    <xf numFmtId="0" fontId="16" fillId="3" borderId="1" xfId="9" applyFont="1" applyFill="1" applyBorder="1" applyAlignment="1">
      <alignment vertical="center"/>
    </xf>
    <xf numFmtId="0" fontId="16" fillId="3" borderId="1" xfId="9" applyFont="1" applyFill="1" applyBorder="1" applyAlignment="1">
      <alignment horizontal="left" vertical="center"/>
    </xf>
    <xf numFmtId="167" fontId="16" fillId="3" borderId="1" xfId="9" applyNumberFormat="1" applyFont="1" applyFill="1" applyBorder="1" applyAlignment="1">
      <alignment horizontal="center" vertical="center" wrapText="1"/>
    </xf>
    <xf numFmtId="167" fontId="19" fillId="0" borderId="1" xfId="9" applyNumberFormat="1" applyFont="1" applyBorder="1" applyAlignment="1">
      <alignment horizontal="center" wrapText="1"/>
    </xf>
    <xf numFmtId="0" fontId="3" fillId="0" borderId="0" xfId="2" applyAlignment="1" applyProtection="1">
      <alignment horizontal="left" vertical="center" wrapText="1"/>
      <protection locked="0"/>
    </xf>
    <xf numFmtId="0" fontId="3" fillId="0" borderId="0" xfId="2" applyAlignment="1" applyProtection="1">
      <alignment horizontal="left" wrapText="1"/>
      <protection locked="0"/>
    </xf>
    <xf numFmtId="0" fontId="3" fillId="0" borderId="0" xfId="2" applyAlignment="1" applyProtection="1">
      <alignment horizontal="left" vertical="top" wrapText="1"/>
      <protection locked="0"/>
    </xf>
    <xf numFmtId="0" fontId="5" fillId="0" borderId="0" xfId="2" applyFont="1" applyAlignment="1" applyProtection="1">
      <alignment horizontal="center"/>
      <protection locked="0"/>
    </xf>
    <xf numFmtId="0" fontId="4" fillId="5" borderId="2" xfId="2" applyFont="1" applyFill="1" applyBorder="1" applyAlignment="1" applyProtection="1">
      <alignment horizontal="center" wrapText="1"/>
      <protection locked="0"/>
    </xf>
    <xf numFmtId="0" fontId="4" fillId="5" borderId="3" xfId="2" applyFont="1" applyFill="1" applyBorder="1" applyAlignment="1" applyProtection="1">
      <alignment horizontal="center" wrapText="1"/>
      <protection locked="0"/>
    </xf>
    <xf numFmtId="0" fontId="4" fillId="5" borderId="0" xfId="2" applyFont="1" applyFill="1" applyAlignment="1" applyProtection="1">
      <alignment horizontal="center" vertical="center" wrapText="1"/>
      <protection locked="0"/>
    </xf>
    <xf numFmtId="0" fontId="10" fillId="0" borderId="0" xfId="2" applyFont="1" applyAlignment="1" applyProtection="1">
      <alignment horizontal="left" vertical="center" wrapText="1"/>
      <protection locked="0"/>
    </xf>
    <xf numFmtId="0" fontId="3" fillId="0" borderId="0" xfId="2" applyAlignment="1" applyProtection="1">
      <alignment horizontal="left" vertical="center" wrapText="1" indent="2"/>
      <protection locked="0"/>
    </xf>
  </cellXfs>
  <cellStyles count="19">
    <cellStyle name="Comma 2" xfId="18" xr:uid="{00000000-0005-0000-0000-000000000000}"/>
    <cellStyle name="Comma 2 11" xfId="13" xr:uid="{00000000-0005-0000-0000-000001000000}"/>
    <cellStyle name="Comma 5" xfId="5" xr:uid="{00000000-0005-0000-0000-000002000000}"/>
    <cellStyle name="Comma 8 2" xfId="15" xr:uid="{00000000-0005-0000-0000-000003000000}"/>
    <cellStyle name="Currency" xfId="8" builtinId="4"/>
    <cellStyle name="Currency 2 6 2" xfId="10" xr:uid="{00000000-0005-0000-0000-000005000000}"/>
    <cellStyle name="Currency 4" xfId="4" xr:uid="{00000000-0005-0000-0000-000006000000}"/>
    <cellStyle name="Currency 5" xfId="12" xr:uid="{00000000-0005-0000-0000-000007000000}"/>
    <cellStyle name="Currency 5 5" xfId="14" xr:uid="{00000000-0005-0000-0000-000008000000}"/>
    <cellStyle name="Currency 6" xfId="7" xr:uid="{00000000-0005-0000-0000-000009000000}"/>
    <cellStyle name="Good" xfId="1" builtinId="26"/>
    <cellStyle name="Normal" xfId="0" builtinId="0"/>
    <cellStyle name="Normal 2" xfId="2" xr:uid="{00000000-0005-0000-0000-00000C000000}"/>
    <cellStyle name="Normal 2 2" xfId="11" xr:uid="{00000000-0005-0000-0000-00000D000000}"/>
    <cellStyle name="Normal 2 2 3" xfId="9" xr:uid="{00000000-0005-0000-0000-00000E000000}"/>
    <cellStyle name="Normal 7" xfId="3" xr:uid="{00000000-0005-0000-0000-00000F000000}"/>
    <cellStyle name="Percent 10 3" xfId="16" xr:uid="{00000000-0005-0000-0000-000010000000}"/>
    <cellStyle name="Percent 2" xfId="17" xr:uid="{00000000-0005-0000-0000-000011000000}"/>
    <cellStyle name="Percent 5" xfId="6"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23812</xdr:colOff>
      <xdr:row>63</xdr:row>
      <xdr:rowOff>95250</xdr:rowOff>
    </xdr:from>
    <xdr:to>
      <xdr:col>13</xdr:col>
      <xdr:colOff>202406</xdr:colOff>
      <xdr:row>63</xdr:row>
      <xdr:rowOff>95250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bwMode="auto">
        <a:xfrm flipH="1">
          <a:off x="13587412" y="443769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23812</xdr:colOff>
      <xdr:row>132</xdr:row>
      <xdr:rowOff>95250</xdr:rowOff>
    </xdr:from>
    <xdr:to>
      <xdr:col>13</xdr:col>
      <xdr:colOff>202406</xdr:colOff>
      <xdr:row>132</xdr:row>
      <xdr:rowOff>95250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bwMode="auto">
        <a:xfrm flipH="1">
          <a:off x="13587412" y="5933122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23812</xdr:colOff>
      <xdr:row>201</xdr:row>
      <xdr:rowOff>95250</xdr:rowOff>
    </xdr:from>
    <xdr:to>
      <xdr:col>13</xdr:col>
      <xdr:colOff>202406</xdr:colOff>
      <xdr:row>201</xdr:row>
      <xdr:rowOff>95250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bwMode="auto">
        <a:xfrm flipH="1">
          <a:off x="13587412" y="742854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23812</xdr:colOff>
      <xdr:row>270</xdr:row>
      <xdr:rowOff>95250</xdr:rowOff>
    </xdr:from>
    <xdr:to>
      <xdr:col>13</xdr:col>
      <xdr:colOff>202406</xdr:colOff>
      <xdr:row>270</xdr:row>
      <xdr:rowOff>95250</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bwMode="auto">
        <a:xfrm flipH="1">
          <a:off x="13587412" y="888015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300790</xdr:colOff>
      <xdr:row>0</xdr:row>
      <xdr:rowOff>0</xdr:rowOff>
    </xdr:from>
    <xdr:to>
      <xdr:col>16</xdr:col>
      <xdr:colOff>304800</xdr:colOff>
      <xdr:row>418</xdr:row>
      <xdr:rowOff>114300</xdr:rowOff>
    </xdr:to>
    <xdr:cxnSp macro="">
      <xdr:nvCxnSpPr>
        <xdr:cNvPr id="11" name="Straight Connector 10">
          <a:extLst>
            <a:ext uri="{FF2B5EF4-FFF2-40B4-BE49-F238E27FC236}">
              <a16:creationId xmlns:a16="http://schemas.microsoft.com/office/drawing/2014/main" id="{00000000-0008-0000-0000-00000B000000}"/>
            </a:ext>
          </a:extLst>
        </xdr:cNvPr>
        <xdr:cNvCxnSpPr/>
      </xdr:nvCxnSpPr>
      <xdr:spPr bwMode="auto">
        <a:xfrm>
          <a:off x="14674015" y="0"/>
          <a:ext cx="4010" cy="70332600"/>
        </a:xfrm>
        <a:prstGeom prst="line">
          <a:avLst/>
        </a:prstGeom>
        <a:ln>
          <a:headEnd type="none" w="med" len="med"/>
          <a:tailEnd type="none" w="med" len="med"/>
        </a:ln>
        <a:extLst/>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95252</xdr:colOff>
      <xdr:row>10</xdr:row>
      <xdr:rowOff>0</xdr:rowOff>
    </xdr:from>
    <xdr:to>
      <xdr:col>1</xdr:col>
      <xdr:colOff>295275</xdr:colOff>
      <xdr:row>17</xdr:row>
      <xdr:rowOff>0</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1057277" y="3133725"/>
          <a:ext cx="200023" cy="1343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1\Departments\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1\Departments\5.%20TESI%20UTILITIES\CPUC\CPUC%202019%20CoS\Settlement%20Agreement\CPUC%20IRR_2019%20CoS%20Data%20Vault%2020190515.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1\Departments\5.%20TESI%20UTILITIES\ORPC\Application\Models\FInal%20Models\EB-2014-0105%202016%20ORPC%20Filing_Requirements_Chapter2_Appendices_Aug%2028%202015.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1\Departments\Users\Manuela\Documents\TESI\TESI%20UTILITIES\CHEC\CHEC%20Models\CHEC_Rate%20Design%20Model.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1\Departments\Documents%20and%20Settings\martine\Local%20Settings\Temporary%20Internet%20Files\Content.IE5\4JL8EBEO\Finance\Rates\RATE%20APPLICATION%20-%202009\ERA%20Model%20Info\2009%20Model\RateMak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5.%20TESI%20UTILITIES\Algoma\2020%20Algoma%20CoS\April%2028%20updates%20to%20Ch2%20Append\API%202019%20CoS%20Data%20Vault%20(1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1\Departments\5.%20TESI%20UTILITIES\CPUC\CPUC%202019%20CoS\Settlement%20Agreement\CPUC%20ADR_2019%20CoS%20Data%20Vault%202019051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inance\AppData\Local\Microsoft\Windows\INetCache\Content.Outlook\4DJWTX4A\CPUC%202019%20CoS%20Data%20Vault%202018083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1\Departments\2.%20TESI%20CODES%20&amp;%20POLICIES\Minimum%20Filing%20Requirements\2017%20Minimum%20Filing%20Requirements\2017_Filing_Requirements_Chapter2_Appendice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1\Departments\5.%20TESI%20UTILITIES\Renfrew\Cost%20of%20Service\FINAL%20APPLICATION%20JUNE%2014\EB-2016-0166%20RHI%202017%20%20OEB%20App_Fixed%20Asset%20Cont.%20Sch.%202016061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2.4 Table 5-A DSP"/>
      <sheetName val="FIXED ASSET CONTINUITY STMT -&gt;"/>
      <sheetName val="2.5 Service Life Comp"/>
      <sheetName val="2.6 Fixed Asset Cont Stmt"/>
      <sheetName val="2.7 Overhead"/>
      <sheetName val="Reconciliation Sheet"/>
      <sheetName val="2.6 Capex Vs RRR"/>
      <sheetName val="Balance of 1576"/>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PILs -&gt;"/>
      <sheetName val="3.3 PILs.TaxRate"/>
      <sheetName val="3.4 PILs.Sch 8 UCC"/>
      <sheetName val="3.5 PILs.Sch 10 CEC"/>
      <sheetName val="3.6 PILs Sch 7 LCF"/>
      <sheetName val="3.7 PILs.Reserves"/>
      <sheetName val="3.8 PILs.TxblIncome"/>
      <sheetName val="3.9 PILs.Final PILs"/>
      <sheetName val="3.2 Other_Oper_Rev Sum"/>
      <sheetName val="LOAD FORECAST -&gt;"/>
      <sheetName val="3.10 Load Forecast Inputs"/>
      <sheetName val="3.11 LoadForecast"/>
      <sheetName val="Exhibit 4 -&gt;"/>
      <sheetName val="OM&amp;A -&gt;"/>
      <sheetName val="4.1 OM&amp;A_Detailed_Analysis"/>
      <sheetName val="Table of Conten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Appendix 2-R"/>
      <sheetName val="Settlement Conference Tables"/>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sheetData sheetId="2"/>
      <sheetData sheetId="3"/>
      <sheetData sheetId="4"/>
      <sheetData sheetId="5"/>
      <sheetData sheetId="6">
        <row r="530">
          <cell r="M530">
            <v>72024.75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31">
          <cell r="K31">
            <v>6.0176000000000014E-2</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APP 2-BA 2015"/>
      <sheetName val="2.6 FA Cont Stmt - DLI"/>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C.2 Res Rate Design Seasonal"/>
      <sheetName val="D. Rev_Reconciliation"/>
      <sheetName val="F.Cost Allocation"/>
      <sheetName val="Intergrity Check"/>
      <sheetName val="Integrity Check"/>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Sum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refreshError="1"/>
      <sheetData sheetId="1" refreshError="1"/>
      <sheetData sheetId="2">
        <row r="23">
          <cell r="E23">
            <v>2019</v>
          </cell>
        </row>
        <row r="25">
          <cell r="E25">
            <v>2020</v>
          </cell>
        </row>
        <row r="27">
          <cell r="E27">
            <v>2015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ow r="4">
          <cell r="A4">
            <v>1611</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ow r="1">
          <cell r="I1" t="str">
            <v>OEB Account</v>
          </cell>
        </row>
      </sheetData>
      <sheetData sheetId="89" refreshError="1"/>
      <sheetData sheetId="90">
        <row r="2">
          <cell r="I2" t="str">
            <v>OEB Account</v>
          </cell>
        </row>
      </sheetData>
      <sheetData sheetId="91" refreshError="1"/>
      <sheetData sheetId="92"/>
      <sheetData sheetId="93" refreshError="1"/>
      <sheetData sheetId="94"/>
      <sheetData sheetId="95" refreshError="1"/>
      <sheetData sheetId="96">
        <row r="2">
          <cell r="I2" t="str">
            <v>OEB Account</v>
          </cell>
        </row>
      </sheetData>
      <sheetData sheetId="97" refreshError="1"/>
      <sheetData sheetId="98">
        <row r="3">
          <cell r="AA3" t="str">
            <v>Adjusted Dep Expense</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2.4 Table 5-A DSP"/>
      <sheetName val="FIXED ASSET CONTINUITY STMT -&gt;"/>
      <sheetName val="2.5 Service Life Comp"/>
      <sheetName val="2.6 Fixed Asset Cont Stmt"/>
      <sheetName val="2.7 Overhead"/>
      <sheetName val="Reconciliation Sheet"/>
      <sheetName val="2.6 Capex Vs RRR"/>
      <sheetName val="Balance of 1576"/>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PILs -&gt;"/>
      <sheetName val="3.3 PILs.TaxRate"/>
      <sheetName val="3.4 PILs.Sch 8 UCC"/>
      <sheetName val="3.5 PILs.Sch 10 CEC"/>
      <sheetName val="3.6 PILs Sch 7 LCF"/>
      <sheetName val="3.7 PILs.Reserves"/>
      <sheetName val="3.8 PILs.TxblIncome"/>
      <sheetName val="3.9 PILs.Final PILs"/>
      <sheetName val="3.2 Other_Oper_Rev Sum"/>
      <sheetName val="3.11 LoadForecast"/>
      <sheetName val="LOAD FORECAST -&gt;"/>
      <sheetName val="3.10 Load Forecast Inputs"/>
      <sheetName val="Exhibit 4 -&gt;"/>
      <sheetName val="OM&amp;A -&gt;"/>
      <sheetName val="4.1 OM&amp;A_Detailed_Analysis"/>
      <sheetName val="Table of Conten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Appendix 2-R"/>
      <sheetName val="Settlement Conference Tables"/>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row r="23">
          <cell r="E23">
            <v>2018</v>
          </cell>
        </row>
        <row r="25">
          <cell r="E25">
            <v>2019</v>
          </cell>
        </row>
        <row r="27">
          <cell r="E27">
            <v>2012</v>
          </cell>
        </row>
      </sheetData>
      <sheetData sheetId="2"/>
      <sheetData sheetId="3"/>
      <sheetData sheetId="4"/>
      <sheetData sheetId="5"/>
      <sheetData sheetId="6">
        <row r="198">
          <cell r="J198">
            <v>2562036.5700000003</v>
          </cell>
        </row>
      </sheetData>
      <sheetData sheetId="7">
        <row r="198">
          <cell r="G198">
            <v>3920787.1</v>
          </cell>
        </row>
      </sheetData>
      <sheetData sheetId="8"/>
      <sheetData sheetId="9"/>
      <sheetData sheetId="10"/>
      <sheetData sheetId="11"/>
      <sheetData sheetId="12"/>
      <sheetData sheetId="13"/>
      <sheetData sheetId="14"/>
      <sheetData sheetId="15"/>
      <sheetData sheetId="16">
        <row r="69">
          <cell r="W69">
            <v>2099989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Exhibit 2 -&gt;"/>
      <sheetName val="2.1. Rate Base Trend "/>
      <sheetName val="2.2 RateBase VarAnalysis"/>
      <sheetName val="2.3 Summary of Capital Projects"/>
      <sheetName val="2.5 DSP Input Tables"/>
      <sheetName val="FIXED ASSET CONTINUITY STMT -&gt;"/>
      <sheetName val="2.5 Service Life Comp"/>
      <sheetName val="2.6 Fixed Asset Cont Stmt"/>
      <sheetName val="2.7 Overhead"/>
      <sheetName val="Reconciliation Sheet"/>
      <sheetName val="2.6 Capex Vs RRR"/>
      <sheetName val="Balance of 1576"/>
      <sheetName val="DEPRECIATION EXPENSES -&gt;"/>
      <sheetName val="2.9 Depreciation Expenses"/>
      <sheetName val="2.10 DeprExp Bridge NewGAAP"/>
      <sheetName val="2.11 DeprExp Test NewGAAP"/>
      <sheetName val="2.12 Proposed REG Invest."/>
      <sheetName val="Exhibit 3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1 OM&amp;A_Detailed_Analysis"/>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8.1 Loss Factors"/>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row r="23">
          <cell r="E23">
            <v>2018</v>
          </cell>
        </row>
        <row r="25">
          <cell r="E25">
            <v>2019</v>
          </cell>
        </row>
      </sheetData>
      <sheetData sheetId="2"/>
      <sheetData sheetId="3"/>
      <sheetData sheetId="4"/>
      <sheetData sheetId="5"/>
      <sheetData sheetId="6">
        <row r="200">
          <cell r="J200">
            <v>-1478772.42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App.2-B_Acct Instructions"/>
      <sheetName val="Reconciliation Sheet"/>
      <sheetName val="App.2-BA_FA Cont 2010 OldCGAAP"/>
      <sheetName val="App.2-BA_FA Cont 2011 OldCGAAP"/>
      <sheetName val="App.2-BA_FA Cont 2012 OldCGAAP"/>
      <sheetName val="App.2-BA_FA Cont 2013 OldCGAAP"/>
      <sheetName val="App.2-BA_FA Cont 2013_OldCGAAP"/>
      <sheetName val="App.2-BA_FA Cont 2014_OldCGAAP"/>
      <sheetName val="App.2-BA_FA Cont 2015_Old CGAAP"/>
      <sheetName val="App.2-BA_FA Cont 2016_Old CGAAP"/>
      <sheetName val="App.2-BA_FA Cont 2017_Old CGAAP"/>
      <sheetName val="App.2-CA_OldCGAAP_DepExp_2010"/>
      <sheetName val="App.2-CA_OldCGAAP_DepExp_2011"/>
      <sheetName val="App.2-CA_OldCGAAP_DepExp_2012"/>
      <sheetName val="App.2-CA_OldCGAAP_DepExp_2013"/>
      <sheetName val="App.2-CA_OldCGAAP_DepExp_2014"/>
      <sheetName val="App.2-CA_OldCGAAP_DepExp_2015"/>
      <sheetName val="App.2-CA_OldCGAAP_DepExp_2016"/>
      <sheetName val="App.2-CA_OldCGAAP_DepExp_2017"/>
      <sheetName val="Appendix 2-BB Service Life  "/>
      <sheetName val="App.2-BA_FA Cont 2013 NewCGAAP"/>
      <sheetName val="App.2-BA_FA Cont 2014 NewCGAAP"/>
      <sheetName val="App.2-BA_FA Cont 2015 NewCGAAP"/>
      <sheetName val="App.2-BA_FA Cont 2014 MIFRS-"/>
      <sheetName val="App.2-BA_FA Cont 2015 MIFRS"/>
      <sheetName val="App.2-BA_FA Cont 2016 MIFRS"/>
      <sheetName val="App.2-BA_FA Cont 2017 MIFRS"/>
      <sheetName val="App.2-CC_NewCGAAP_DepExp_2013"/>
      <sheetName val="App.2-BA_FA Cont 2014 MIFRS"/>
      <sheetName val="App.2-CD_NewCGAAP_DepExp_2014"/>
      <sheetName val="App.2-CD_MIFRS_DepExp_2014"/>
      <sheetName val="App.2-CD_MIFRS_DepExp_2015"/>
      <sheetName val="App.2-CD_MIFRS_DepExp_2016"/>
      <sheetName val="App.2-CE_MIFRS_DepExp_2017"/>
      <sheetName val="App.2-EC_Account 1576"/>
      <sheetName val="App.2-EA_1575 (2015)"/>
      <sheetName val="App.2-CF_OldCGAAP_DepExp_2013"/>
      <sheetName val="App.2-CG_NewCGAAP_DepExp_2013"/>
      <sheetName val="App.2-CH_MIFRS_DepExp_2014"/>
      <sheetName val="App.2-CI MIFRS_DepExp_2015"/>
      <sheetName val="App.2-FA Proposed REG Inves (2"/>
      <sheetName val="App.2-FB Calc of REG Improv (2"/>
      <sheetName val="App.2-FC Calc of REG Expans (2"/>
      <sheetName val="lists"/>
      <sheetName val="lists2"/>
      <sheetName val="Sheet19"/>
      <sheetName val="Sheet1"/>
    </sheetNames>
    <sheetDataSet>
      <sheetData sheetId="0">
        <row r="16">
          <cell r="E16" t="str">
            <v>EB-2016-0166</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cell r="L7">
            <v>0</v>
          </cell>
          <cell r="Z7">
            <v>0</v>
          </cell>
          <cell r="AA7">
            <v>0</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cell r="L13">
            <v>0</v>
          </cell>
          <cell r="Z13">
            <v>0</v>
          </cell>
          <cell r="AA13">
            <v>0</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45"/>
      <sheetData sheetId="46"/>
      <sheetData sheetId="4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5">
    <tabColor rgb="FFFF0000"/>
    <pageSetUpPr fitToPage="1"/>
  </sheetPr>
  <dimension ref="A1:M40"/>
  <sheetViews>
    <sheetView showGridLines="0" tabSelected="1" zoomScaleNormal="100" zoomScaleSheetLayoutView="85" workbookViewId="0">
      <selection activeCell="L40" sqref="L40"/>
    </sheetView>
  </sheetViews>
  <sheetFormatPr defaultRowHeight="12.75" x14ac:dyDescent="0.2"/>
  <cols>
    <col min="1" max="1" width="5.85546875" style="176" bestFit="1" customWidth="1"/>
    <col min="2" max="2" width="9.140625" style="177"/>
    <col min="3" max="3" width="40.85546875" style="176" bestFit="1" customWidth="1"/>
    <col min="4" max="4" width="14.140625" style="182" bestFit="1" customWidth="1"/>
    <col min="5" max="7" width="12.5703125" style="176" bestFit="1" customWidth="1"/>
    <col min="8" max="8" width="12.85546875" style="176" bestFit="1" customWidth="1"/>
    <col min="9" max="9" width="12.5703125" style="176" bestFit="1" customWidth="1"/>
    <col min="10" max="10" width="12.5703125" style="181" bestFit="1" customWidth="1"/>
    <col min="11" max="13" width="14.85546875" style="176" customWidth="1"/>
    <col min="14" max="16384" width="9.140625" style="176"/>
  </cols>
  <sheetData>
    <row r="1" spans="1:13" s="181" customFormat="1" x14ac:dyDescent="0.2">
      <c r="A1" s="176"/>
      <c r="B1" s="177"/>
      <c r="C1" s="178"/>
      <c r="D1" s="179"/>
      <c r="E1" s="176"/>
      <c r="F1" s="180"/>
      <c r="G1" s="180"/>
      <c r="H1" s="180"/>
      <c r="I1" s="180"/>
      <c r="K1" s="176"/>
      <c r="L1" s="176"/>
      <c r="M1" s="176"/>
    </row>
    <row r="2" spans="1:13" s="181" customFormat="1" x14ac:dyDescent="0.2">
      <c r="A2" s="176"/>
      <c r="B2" s="177"/>
      <c r="C2" s="176"/>
      <c r="D2" s="182"/>
      <c r="E2" s="176"/>
      <c r="F2" s="176"/>
      <c r="G2" s="183"/>
      <c r="H2" s="176"/>
      <c r="I2" s="184"/>
      <c r="K2" s="176"/>
      <c r="L2" s="176"/>
      <c r="M2" s="176"/>
    </row>
    <row r="3" spans="1:13" s="181" customFormat="1" ht="18.75" x14ac:dyDescent="0.3">
      <c r="A3" s="176"/>
      <c r="B3" s="177"/>
      <c r="C3" s="185" t="s">
        <v>169</v>
      </c>
      <c r="D3" s="182"/>
      <c r="E3" s="176"/>
      <c r="F3" s="176"/>
      <c r="G3" s="176"/>
      <c r="H3" s="176"/>
      <c r="I3" s="176"/>
      <c r="K3" s="176"/>
      <c r="L3" s="176"/>
      <c r="M3" s="176"/>
    </row>
    <row r="4" spans="1:13" s="181" customFormat="1" ht="13.5" thickBot="1" x14ac:dyDescent="0.25">
      <c r="A4" s="176"/>
      <c r="B4" s="177"/>
      <c r="C4" s="176"/>
      <c r="D4" s="182"/>
      <c r="E4" s="176"/>
      <c r="F4" s="176"/>
      <c r="G4" s="176"/>
      <c r="H4" s="176"/>
      <c r="I4" s="176"/>
      <c r="K4" s="176"/>
      <c r="L4" s="176"/>
      <c r="M4" s="176"/>
    </row>
    <row r="5" spans="1:13" s="181" customFormat="1" x14ac:dyDescent="0.2">
      <c r="A5" s="176"/>
      <c r="B5" s="177"/>
      <c r="C5" s="186" t="s">
        <v>128</v>
      </c>
      <c r="D5" s="187"/>
      <c r="E5" s="188" t="s">
        <v>105</v>
      </c>
      <c r="F5" s="188" t="s">
        <v>104</v>
      </c>
      <c r="G5" s="188" t="s">
        <v>103</v>
      </c>
      <c r="H5" s="188" t="s">
        <v>102</v>
      </c>
      <c r="I5" s="188" t="s">
        <v>101</v>
      </c>
      <c r="J5" s="189" t="s">
        <v>171</v>
      </c>
      <c r="K5" s="176"/>
      <c r="L5" s="176"/>
      <c r="M5" s="176"/>
    </row>
    <row r="6" spans="1:13" s="181" customFormat="1" x14ac:dyDescent="0.2">
      <c r="A6" s="176"/>
      <c r="B6" s="177"/>
      <c r="C6" s="190"/>
      <c r="D6" s="191"/>
      <c r="E6" s="192"/>
      <c r="F6" s="193"/>
      <c r="G6" s="192"/>
      <c r="H6" s="192"/>
      <c r="I6" s="193"/>
      <c r="J6" s="194"/>
      <c r="K6" s="176"/>
      <c r="L6" s="176"/>
      <c r="M6" s="176"/>
    </row>
    <row r="7" spans="1:13" s="181" customFormat="1" ht="15" x14ac:dyDescent="0.2">
      <c r="A7" s="176"/>
      <c r="B7" s="177"/>
      <c r="C7" s="190" t="s">
        <v>162</v>
      </c>
      <c r="D7" s="191" t="s">
        <v>163</v>
      </c>
      <c r="E7" s="195">
        <f>'2.6 Fixed Asset Cont Stmt'!D60</f>
        <v>150897923.56999993</v>
      </c>
      <c r="F7" s="195">
        <f>SUM(E7:E9)</f>
        <v>159147934.68999994</v>
      </c>
      <c r="G7" s="195">
        <f t="shared" ref="G7:J7" si="0">SUM(F7:F9)</f>
        <v>166891219.83999994</v>
      </c>
      <c r="H7" s="195">
        <f t="shared" si="0"/>
        <v>173161293.51999995</v>
      </c>
      <c r="I7" s="195">
        <f t="shared" si="0"/>
        <v>180024699.97999996</v>
      </c>
      <c r="J7" s="196">
        <f t="shared" si="0"/>
        <v>191735585.33999994</v>
      </c>
      <c r="K7" s="176"/>
      <c r="L7" s="176"/>
      <c r="M7" s="176"/>
    </row>
    <row r="8" spans="1:13" s="181" customFormat="1" ht="15" x14ac:dyDescent="0.2">
      <c r="A8" s="176"/>
      <c r="B8" s="177"/>
      <c r="C8" s="190"/>
      <c r="D8" s="191" t="s">
        <v>164</v>
      </c>
      <c r="E8" s="195">
        <f>'2.6 Fixed Asset Cont Stmt'!E60</f>
        <v>10773665.059999997</v>
      </c>
      <c r="F8" s="195">
        <f>'2.6 Fixed Asset Cont Stmt'!E129</f>
        <v>8652454.1900000013</v>
      </c>
      <c r="G8" s="195">
        <f>'2.6 Fixed Asset Cont Stmt'!E198</f>
        <v>7153384.9500000058</v>
      </c>
      <c r="H8" s="195">
        <f>'2.6 Fixed Asset Cont Stmt'!E267</f>
        <v>7237995.8399999999</v>
      </c>
      <c r="I8" s="195">
        <f>'2.6 Fixed Asset Cont Stmt'!E336</f>
        <v>11257664.099999998</v>
      </c>
      <c r="J8" s="196">
        <f>'2.6 Fixed Asset Cont Stmt'!E404</f>
        <v>8743776.0599999987</v>
      </c>
      <c r="K8" s="176"/>
      <c r="L8" s="176"/>
      <c r="M8" s="176"/>
    </row>
    <row r="9" spans="1:13" s="181" customFormat="1" ht="15" x14ac:dyDescent="0.2">
      <c r="A9" s="176"/>
      <c r="B9" s="177"/>
      <c r="C9" s="190"/>
      <c r="D9" s="191" t="s">
        <v>165</v>
      </c>
      <c r="E9" s="195">
        <f>'2.6 Fixed Asset Cont Stmt'!F63</f>
        <v>-2523653.94</v>
      </c>
      <c r="F9" s="195">
        <f>'2.6 Fixed Asset Cont Stmt'!F129</f>
        <v>-909169.04</v>
      </c>
      <c r="G9" s="195">
        <f>'2.6 Fixed Asset Cont Stmt'!F198</f>
        <v>-883311.27</v>
      </c>
      <c r="H9" s="195">
        <f>'2.6 Fixed Asset Cont Stmt'!F267</f>
        <v>-374589.38</v>
      </c>
      <c r="I9" s="195">
        <f>'2.6 Fixed Asset Cont Stmt'!F336</f>
        <v>453221.25999999995</v>
      </c>
      <c r="J9" s="196">
        <f>'2.6 Fixed Asset Cont Stmt'!F404</f>
        <v>0</v>
      </c>
      <c r="K9" s="176"/>
      <c r="L9" s="176"/>
      <c r="M9" s="176"/>
    </row>
    <row r="10" spans="1:13" s="181" customFormat="1" ht="15" x14ac:dyDescent="0.2">
      <c r="A10" s="176"/>
      <c r="B10" s="177"/>
      <c r="C10" s="190"/>
      <c r="D10" s="191"/>
      <c r="E10" s="195"/>
      <c r="F10" s="195"/>
      <c r="G10" s="195"/>
      <c r="H10" s="195"/>
      <c r="I10" s="195"/>
      <c r="J10" s="196"/>
      <c r="K10" s="176"/>
      <c r="L10" s="176"/>
      <c r="M10" s="176"/>
    </row>
    <row r="11" spans="1:13" s="181" customFormat="1" ht="15" x14ac:dyDescent="0.2">
      <c r="A11" s="176"/>
      <c r="B11" s="177"/>
      <c r="C11" s="190" t="s">
        <v>172</v>
      </c>
      <c r="D11" s="191" t="s">
        <v>163</v>
      </c>
      <c r="E11" s="195">
        <f>'2.6 Fixed Asset Cont Stmt'!D61</f>
        <v>2531964.65</v>
      </c>
      <c r="F11" s="195">
        <f>'2.6 Fixed Asset Cont Stmt'!D130</f>
        <v>2490144.13</v>
      </c>
      <c r="G11" s="195">
        <f>'2.6 Fixed Asset Cont Stmt'!D199</f>
        <v>2444534.79</v>
      </c>
      <c r="H11" s="195">
        <f>'2.6 Fixed Asset Cont Stmt'!D268</f>
        <v>2626919.88</v>
      </c>
      <c r="I11" s="195">
        <f>'2.6 Fixed Asset Cont Stmt'!D337</f>
        <v>4829895.4499999993</v>
      </c>
      <c r="J11" s="196">
        <f>'2.6 Fixed Asset Cont Stmt'!D405</f>
        <v>1856895.4499999993</v>
      </c>
      <c r="K11" s="176"/>
      <c r="L11" s="176"/>
      <c r="M11" s="176"/>
    </row>
    <row r="12" spans="1:13" s="181" customFormat="1" ht="15" x14ac:dyDescent="0.2">
      <c r="A12" s="176"/>
      <c r="B12" s="177"/>
      <c r="C12" s="190" t="s">
        <v>172</v>
      </c>
      <c r="D12" s="191" t="s">
        <v>164</v>
      </c>
      <c r="E12" s="195">
        <f>'2.6 Fixed Asset Cont Stmt'!E61</f>
        <v>-41820.520000000019</v>
      </c>
      <c r="F12" s="195">
        <f>'2.6 Fixed Asset Cont Stmt'!E130</f>
        <v>-45609.34</v>
      </c>
      <c r="G12" s="195">
        <f>'2.6 Fixed Asset Cont Stmt'!E199</f>
        <v>182385.08999999985</v>
      </c>
      <c r="H12" s="195">
        <f>'2.6 Fixed Asset Cont Stmt'!E268</f>
        <v>2202975.5699999998</v>
      </c>
      <c r="I12" s="195">
        <f>'2.6 Fixed Asset Cont Stmt'!E337</f>
        <v>-2973000</v>
      </c>
      <c r="J12" s="196">
        <f>+'2.6 Fixed Asset Cont Stmt'!E405</f>
        <v>0</v>
      </c>
      <c r="K12" s="176"/>
      <c r="L12" s="176"/>
      <c r="M12" s="176"/>
    </row>
    <row r="13" spans="1:13" s="181" customFormat="1" ht="15" x14ac:dyDescent="0.2">
      <c r="A13" s="176"/>
      <c r="B13" s="177"/>
      <c r="C13" s="190" t="s">
        <v>172</v>
      </c>
      <c r="D13" s="191" t="s">
        <v>166</v>
      </c>
      <c r="E13" s="195">
        <f>SUM(E11:E12)</f>
        <v>2490144.13</v>
      </c>
      <c r="F13" s="195">
        <f t="shared" ref="F13:J13" si="1">SUM(F11:F12)</f>
        <v>2444534.79</v>
      </c>
      <c r="G13" s="195">
        <f t="shared" si="1"/>
        <v>2626919.88</v>
      </c>
      <c r="H13" s="195">
        <f t="shared" si="1"/>
        <v>4829895.4499999993</v>
      </c>
      <c r="I13" s="195">
        <f t="shared" si="1"/>
        <v>1856895.4499999993</v>
      </c>
      <c r="J13" s="196">
        <f t="shared" si="1"/>
        <v>1856895.4499999993</v>
      </c>
      <c r="K13" s="176"/>
      <c r="L13" s="176"/>
      <c r="M13" s="176"/>
    </row>
    <row r="14" spans="1:13" s="181" customFormat="1" ht="15" x14ac:dyDescent="0.2">
      <c r="A14" s="176"/>
      <c r="B14" s="177"/>
      <c r="C14" s="190"/>
      <c r="D14" s="191"/>
      <c r="E14" s="195"/>
      <c r="F14" s="195"/>
      <c r="G14" s="195"/>
      <c r="H14" s="195"/>
      <c r="I14" s="195"/>
      <c r="J14" s="196"/>
      <c r="K14" s="176"/>
      <c r="L14" s="176"/>
      <c r="M14" s="176"/>
    </row>
    <row r="15" spans="1:13" s="181" customFormat="1" ht="15.75" thickBot="1" x14ac:dyDescent="0.25">
      <c r="A15" s="176"/>
      <c r="B15" s="177"/>
      <c r="C15" s="197"/>
      <c r="D15" s="198" t="s">
        <v>166</v>
      </c>
      <c r="E15" s="199">
        <f>SUM(E7:E9)+E13</f>
        <v>161638078.81999993</v>
      </c>
      <c r="F15" s="199">
        <f t="shared" ref="F15:J15" si="2">SUM(F7:F9)+F13</f>
        <v>169335754.62999994</v>
      </c>
      <c r="G15" s="199">
        <f t="shared" si="2"/>
        <v>175788213.39999995</v>
      </c>
      <c r="H15" s="199">
        <f t="shared" si="2"/>
        <v>184854595.42999995</v>
      </c>
      <c r="I15" s="199">
        <f t="shared" si="2"/>
        <v>193592480.78999993</v>
      </c>
      <c r="J15" s="200">
        <f t="shared" si="2"/>
        <v>202336256.84999993</v>
      </c>
      <c r="K15" s="176"/>
      <c r="L15" s="176"/>
      <c r="M15" s="176"/>
    </row>
    <row r="16" spans="1:13" s="181" customFormat="1" ht="15.75" thickBot="1" x14ac:dyDescent="0.25">
      <c r="A16" s="176"/>
      <c r="B16" s="177"/>
      <c r="C16" s="201"/>
      <c r="D16" s="202"/>
      <c r="E16" s="203"/>
      <c r="F16" s="203"/>
      <c r="G16" s="203"/>
      <c r="H16" s="203"/>
      <c r="I16" s="203"/>
      <c r="J16" s="203"/>
      <c r="K16" s="176"/>
      <c r="L16" s="176"/>
      <c r="M16" s="176"/>
    </row>
    <row r="17" spans="1:13" s="181" customFormat="1" x14ac:dyDescent="0.2">
      <c r="A17" s="176"/>
      <c r="B17" s="177"/>
      <c r="C17" s="186" t="s">
        <v>128</v>
      </c>
      <c r="D17" s="187"/>
      <c r="E17" s="188" t="str">
        <f t="shared" ref="E17:J17" si="3">E5</f>
        <v>2015 MIFRS</v>
      </c>
      <c r="F17" s="188" t="str">
        <f t="shared" si="3"/>
        <v>2016 MIFRS</v>
      </c>
      <c r="G17" s="188" t="str">
        <f t="shared" si="3"/>
        <v>2017 MIFRS</v>
      </c>
      <c r="H17" s="188" t="str">
        <f t="shared" si="3"/>
        <v>2018 MIFRS</v>
      </c>
      <c r="I17" s="188" t="str">
        <f t="shared" si="3"/>
        <v>2019 MIFRS</v>
      </c>
      <c r="J17" s="189" t="str">
        <f t="shared" si="3"/>
        <v>2020 MIFRS</v>
      </c>
      <c r="K17" s="176"/>
      <c r="L17" s="176"/>
      <c r="M17" s="176"/>
    </row>
    <row r="18" spans="1:13" s="181" customFormat="1" x14ac:dyDescent="0.2">
      <c r="A18" s="176"/>
      <c r="B18" s="177"/>
      <c r="C18" s="190"/>
      <c r="D18" s="191"/>
      <c r="E18" s="204"/>
      <c r="F18" s="204"/>
      <c r="G18" s="204"/>
      <c r="H18" s="204"/>
      <c r="I18" s="204"/>
      <c r="J18" s="205"/>
      <c r="K18" s="176"/>
      <c r="L18" s="176"/>
      <c r="M18" s="176"/>
    </row>
    <row r="19" spans="1:13" s="181" customFormat="1" ht="15" x14ac:dyDescent="0.2">
      <c r="A19" s="176"/>
      <c r="B19" s="177"/>
      <c r="C19" s="206" t="s">
        <v>76</v>
      </c>
      <c r="D19" s="191" t="s">
        <v>163</v>
      </c>
      <c r="E19" s="195">
        <f>'2.6 Fixed Asset Cont Stmt'!I63</f>
        <v>62079396.629999995</v>
      </c>
      <c r="F19" s="195">
        <f>E23</f>
        <v>63226162.609999992</v>
      </c>
      <c r="G19" s="195">
        <f>F23</f>
        <v>65970163.25999999</v>
      </c>
      <c r="H19" s="195">
        <f t="shared" ref="H19:J19" si="4">G23</f>
        <v>69079764.039999992</v>
      </c>
      <c r="I19" s="195">
        <f t="shared" si="4"/>
        <v>72719034.36999999</v>
      </c>
      <c r="J19" s="196">
        <f t="shared" si="4"/>
        <v>76934177.48666665</v>
      </c>
      <c r="K19" s="176"/>
      <c r="L19" s="176"/>
      <c r="M19" s="176"/>
    </row>
    <row r="20" spans="1:13" s="181" customFormat="1" ht="15" x14ac:dyDescent="0.2">
      <c r="A20" s="176"/>
      <c r="B20" s="177"/>
      <c r="C20" s="207"/>
      <c r="D20" s="191" t="s">
        <v>164</v>
      </c>
      <c r="E20" s="195">
        <f>'2.6 Fixed Asset Cont Stmt'!J60</f>
        <v>3415759.8199999989</v>
      </c>
      <c r="F20" s="195">
        <f>'2.6 Fixed Asset Cont Stmt'!J132</f>
        <v>3646028.69</v>
      </c>
      <c r="G20" s="195">
        <f>'2.6 Fixed Asset Cont Stmt'!J201</f>
        <v>3785987.2899999996</v>
      </c>
      <c r="H20" s="195">
        <f>'2.6 Fixed Asset Cont Stmt'!J267</f>
        <v>3986777.19</v>
      </c>
      <c r="I20" s="195">
        <f>'2.6 Fixed Asset Cont Stmt'!J336</f>
        <v>4195204</v>
      </c>
      <c r="J20" s="196">
        <f>'2.6 Fixed Asset Cont Stmt'!J404</f>
        <v>4488904.3111111112</v>
      </c>
      <c r="K20" s="176"/>
      <c r="L20" s="176"/>
      <c r="M20" s="176"/>
    </row>
    <row r="21" spans="1:13" ht="15" x14ac:dyDescent="0.2">
      <c r="C21" s="190"/>
      <c r="D21" s="191" t="s">
        <v>165</v>
      </c>
      <c r="E21" s="195">
        <f>'2.6 Fixed Asset Cont Stmt'!K60</f>
        <v>-2268993.8400000003</v>
      </c>
      <c r="F21" s="195">
        <f>'2.6 Fixed Asset Cont Stmt'!K132</f>
        <v>-902028.04</v>
      </c>
      <c r="G21" s="195">
        <f>'2.6 Fixed Asset Cont Stmt'!K198</f>
        <v>-676386.51</v>
      </c>
      <c r="H21" s="195">
        <f>'2.6 Fixed Asset Cont Stmt'!K267</f>
        <v>-347506.86</v>
      </c>
      <c r="I21" s="195">
        <f>'2.6 Fixed Asset Cont Stmt'!K336</f>
        <v>19939.116666666669</v>
      </c>
      <c r="J21" s="196">
        <f>'2.6 Fixed Asset Cont Stmt'!K404</f>
        <v>0</v>
      </c>
    </row>
    <row r="22" spans="1:13" ht="15" x14ac:dyDescent="0.2">
      <c r="C22" s="190"/>
      <c r="D22" s="191"/>
      <c r="E22" s="195"/>
      <c r="F22" s="195"/>
      <c r="G22" s="195"/>
      <c r="H22" s="195"/>
      <c r="I22" s="195"/>
      <c r="J22" s="196"/>
    </row>
    <row r="23" spans="1:13" ht="15" x14ac:dyDescent="0.2">
      <c r="C23" s="190"/>
      <c r="D23" s="191" t="s">
        <v>168</v>
      </c>
      <c r="E23" s="195">
        <f>SUM(E19:E22)</f>
        <v>63226162.609999992</v>
      </c>
      <c r="F23" s="195">
        <f>SUM(F19:F21)</f>
        <v>65970163.25999999</v>
      </c>
      <c r="G23" s="195">
        <f>SUM(G19:G21)</f>
        <v>69079764.039999992</v>
      </c>
      <c r="H23" s="195">
        <f>SUM(H19:H21)</f>
        <v>72719034.36999999</v>
      </c>
      <c r="I23" s="195">
        <f>SUM(I19:I21)</f>
        <v>76934177.48666665</v>
      </c>
      <c r="J23" s="196">
        <f>SUM(J19:J21)</f>
        <v>81423081.797777757</v>
      </c>
    </row>
    <row r="24" spans="1:13" ht="15" x14ac:dyDescent="0.2">
      <c r="C24" s="190"/>
      <c r="D24" s="193"/>
      <c r="E24" s="195"/>
      <c r="F24" s="195"/>
      <c r="G24" s="195"/>
      <c r="H24" s="208"/>
      <c r="I24" s="195"/>
      <c r="J24" s="196"/>
    </row>
    <row r="25" spans="1:13" x14ac:dyDescent="0.2">
      <c r="C25" s="190" t="s">
        <v>83</v>
      </c>
      <c r="D25" s="191"/>
      <c r="E25" s="209">
        <f t="shared" ref="E25:J25" si="5">E15-E23</f>
        <v>98411916.209999949</v>
      </c>
      <c r="F25" s="209">
        <f t="shared" si="5"/>
        <v>103365591.36999995</v>
      </c>
      <c r="G25" s="209">
        <f t="shared" si="5"/>
        <v>106708449.35999995</v>
      </c>
      <c r="H25" s="209">
        <f t="shared" si="5"/>
        <v>112135561.05999996</v>
      </c>
      <c r="I25" s="209">
        <f t="shared" si="5"/>
        <v>116658303.30333328</v>
      </c>
      <c r="J25" s="210">
        <f t="shared" si="5"/>
        <v>120913175.05222218</v>
      </c>
    </row>
    <row r="26" spans="1:13" ht="13.5" thickBot="1" x14ac:dyDescent="0.25">
      <c r="C26" s="197"/>
      <c r="D26" s="198"/>
      <c r="E26" s="226"/>
      <c r="F26" s="226"/>
      <c r="G26" s="226"/>
      <c r="H26" s="226"/>
      <c r="I26" s="226"/>
      <c r="J26" s="227"/>
    </row>
    <row r="27" spans="1:13" ht="13.5" thickBot="1" x14ac:dyDescent="0.25">
      <c r="C27" s="223"/>
      <c r="D27" s="224"/>
      <c r="E27" s="225"/>
      <c r="F27" s="225"/>
      <c r="G27" s="225"/>
      <c r="H27" s="225"/>
      <c r="I27" s="225"/>
      <c r="J27" s="225"/>
    </row>
    <row r="28" spans="1:13" ht="15" x14ac:dyDescent="0.2">
      <c r="C28" s="186"/>
      <c r="D28" s="187"/>
      <c r="E28" s="228"/>
      <c r="F28" s="228"/>
      <c r="G28" s="228"/>
      <c r="H28" s="229"/>
      <c r="I28" s="228"/>
      <c r="J28" s="230"/>
    </row>
    <row r="29" spans="1:13" x14ac:dyDescent="0.2">
      <c r="C29" s="211" t="s">
        <v>173</v>
      </c>
      <c r="D29" s="212"/>
      <c r="E29" s="213">
        <v>-161699757.41</v>
      </c>
      <c r="F29" s="213">
        <v>-169421013.25999999</v>
      </c>
      <c r="G29" s="213">
        <v>-175899232.50999999</v>
      </c>
      <c r="H29" s="213">
        <v>-184982293.33000001</v>
      </c>
      <c r="I29" s="213">
        <f>-'2.6 Fixed Asset Cont Stmt'!G339+'2.6 Fixed Asset Cont Stmt'!L332</f>
        <v>-193737744.69000003</v>
      </c>
      <c r="J29" s="214">
        <f>-'2.6 Fixed Asset Cont Stmt'!G407+'2.6 Fixed Asset Cont Stmt'!L401</f>
        <v>-202500788.74999997</v>
      </c>
    </row>
    <row r="30" spans="1:13" x14ac:dyDescent="0.2">
      <c r="C30" s="215" t="s">
        <v>170</v>
      </c>
      <c r="D30" s="191"/>
      <c r="E30" s="216">
        <f t="shared" ref="E30:J30" si="6">E15+E29</f>
        <v>-61678.590000063181</v>
      </c>
      <c r="F30" s="216">
        <f t="shared" si="6"/>
        <v>-85258.630000054836</v>
      </c>
      <c r="G30" s="216">
        <f t="shared" si="6"/>
        <v>-111019.11000004411</v>
      </c>
      <c r="H30" s="216">
        <f t="shared" si="6"/>
        <v>-127697.90000006557</v>
      </c>
      <c r="I30" s="216">
        <f t="shared" si="6"/>
        <v>-145263.90000009537</v>
      </c>
      <c r="J30" s="217">
        <f t="shared" si="6"/>
        <v>-164531.90000003576</v>
      </c>
    </row>
    <row r="31" spans="1:13" x14ac:dyDescent="0.2">
      <c r="C31" s="215"/>
      <c r="D31" s="191"/>
      <c r="E31" s="216"/>
      <c r="F31" s="216"/>
      <c r="G31" s="216"/>
      <c r="H31" s="216"/>
      <c r="I31" s="216"/>
      <c r="J31" s="217"/>
    </row>
    <row r="32" spans="1:13" x14ac:dyDescent="0.2">
      <c r="C32" s="211" t="s">
        <v>175</v>
      </c>
      <c r="D32" s="212"/>
      <c r="E32" s="213">
        <v>-3136801.86</v>
      </c>
      <c r="F32" s="213">
        <v>-3326205.16</v>
      </c>
      <c r="G32" s="213">
        <v>-3438398.59</v>
      </c>
      <c r="H32" s="213">
        <f>-2863994.59-736165.48</f>
        <v>-3600160.07</v>
      </c>
      <c r="I32" s="213">
        <f>-'2.6 Fixed Asset Cont Stmt'!J349</f>
        <v>-3796858</v>
      </c>
      <c r="J32" s="214">
        <f>-'2.6 Fixed Asset Cont Stmt'!J417</f>
        <v>-4034602.3111111112</v>
      </c>
    </row>
    <row r="33" spans="1:13" x14ac:dyDescent="0.2">
      <c r="C33" s="211" t="s">
        <v>176</v>
      </c>
      <c r="D33" s="212"/>
      <c r="E33" s="213">
        <f>'2.6 Fixed Asset Cont Stmt'!J68</f>
        <v>-278957.96000000002</v>
      </c>
      <c r="F33" s="213">
        <f>'2.6 Fixed Asset Cont Stmt'!J137</f>
        <v>-319823.53000000003</v>
      </c>
      <c r="G33" s="213">
        <f>'2.6 Fixed Asset Cont Stmt'!J206</f>
        <v>-347588.7</v>
      </c>
      <c r="H33" s="213">
        <f>'2.6 Fixed Asset Cont Stmt'!J275</f>
        <v>-386617</v>
      </c>
      <c r="I33" s="213">
        <f>+'2.6 Fixed Asset Cont Stmt'!J344</f>
        <v>-398346</v>
      </c>
      <c r="J33" s="214">
        <f>+'2.6 Fixed Asset Cont Stmt'!J412</f>
        <v>-454302</v>
      </c>
    </row>
    <row r="34" spans="1:13" x14ac:dyDescent="0.2">
      <c r="C34" s="215" t="s">
        <v>170</v>
      </c>
      <c r="D34" s="191"/>
      <c r="E34" s="216">
        <f t="shared" ref="E34:G34" si="7">E20+E32+E33</f>
        <v>-9.8953023552894592E-10</v>
      </c>
      <c r="F34" s="216">
        <f t="shared" si="7"/>
        <v>0</v>
      </c>
      <c r="G34" s="216">
        <f t="shared" si="7"/>
        <v>0</v>
      </c>
      <c r="H34" s="216">
        <f>H20+H32+H33</f>
        <v>0.12000000011175871</v>
      </c>
      <c r="I34" s="216">
        <f t="shared" ref="I34:J34" si="8">I20+I32+I33</f>
        <v>0</v>
      </c>
      <c r="J34" s="217">
        <f t="shared" si="8"/>
        <v>0</v>
      </c>
    </row>
    <row r="35" spans="1:13" x14ac:dyDescent="0.2">
      <c r="C35" s="215"/>
      <c r="D35" s="191"/>
      <c r="E35" s="216"/>
      <c r="F35" s="216"/>
      <c r="G35" s="216"/>
      <c r="H35" s="216"/>
      <c r="I35" s="216"/>
      <c r="J35" s="217"/>
    </row>
    <row r="36" spans="1:13" x14ac:dyDescent="0.2">
      <c r="C36" s="215"/>
      <c r="D36" s="191"/>
      <c r="E36" s="216"/>
      <c r="F36" s="216"/>
      <c r="G36" s="216"/>
      <c r="H36" s="216"/>
      <c r="I36" s="216"/>
      <c r="J36" s="217"/>
    </row>
    <row r="37" spans="1:13" x14ac:dyDescent="0.2">
      <c r="C37" s="211" t="s">
        <v>177</v>
      </c>
      <c r="D37" s="212"/>
      <c r="E37" s="213">
        <v>-63287841.200000003</v>
      </c>
      <c r="F37" s="213">
        <v>-66055421.890000001</v>
      </c>
      <c r="G37" s="213">
        <v>-69190783.150000006</v>
      </c>
      <c r="H37" s="213">
        <v>-72846732.269999996</v>
      </c>
      <c r="I37" s="213">
        <f>-76934177.49+'2.6 Fixed Asset Cont Stmt'!L332</f>
        <v>-77079441.390000001</v>
      </c>
      <c r="J37" s="214">
        <f>-81423081.8+'2.6 Fixed Asset Cont Stmt'!L401</f>
        <v>-81587613.700000003</v>
      </c>
    </row>
    <row r="38" spans="1:13" ht="13.5" thickBot="1" x14ac:dyDescent="0.25">
      <c r="C38" s="218" t="s">
        <v>167</v>
      </c>
      <c r="D38" s="198"/>
      <c r="E38" s="219">
        <f>E23+E37</f>
        <v>-61678.590000011027</v>
      </c>
      <c r="F38" s="219">
        <f t="shared" ref="F38:J38" si="9">F23+F37</f>
        <v>-85258.630000010133</v>
      </c>
      <c r="G38" s="219">
        <f t="shared" si="9"/>
        <v>-111019.11000001431</v>
      </c>
      <c r="H38" s="219">
        <f t="shared" si="9"/>
        <v>-127697.90000000596</v>
      </c>
      <c r="I38" s="219">
        <f t="shared" si="9"/>
        <v>-145263.90333335102</v>
      </c>
      <c r="J38" s="220">
        <f t="shared" si="9"/>
        <v>-164531.90222224593</v>
      </c>
    </row>
    <row r="39" spans="1:13" x14ac:dyDescent="0.2">
      <c r="E39" s="184"/>
      <c r="G39" s="183"/>
      <c r="I39" s="184"/>
    </row>
    <row r="40" spans="1:13" s="222" customFormat="1" x14ac:dyDescent="0.2">
      <c r="A40" s="176"/>
      <c r="B40" s="177"/>
      <c r="C40" s="233" t="s">
        <v>179</v>
      </c>
      <c r="D40" s="182"/>
      <c r="E40" s="221"/>
      <c r="F40" s="176"/>
      <c r="G40" s="176"/>
      <c r="H40" s="176"/>
      <c r="I40" s="176"/>
      <c r="J40" s="181"/>
      <c r="K40" s="176"/>
      <c r="L40" s="176"/>
      <c r="M40" s="176"/>
    </row>
  </sheetData>
  <pageMargins left="0.7" right="0.7" top="0.75" bottom="0.75" header="0.3" footer="0.3"/>
  <pageSetup paperSize="9" scale="60" fitToHeight="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8"/>
  <sheetViews>
    <sheetView topLeftCell="A379" zoomScaleNormal="100" workbookViewId="0">
      <selection activeCell="J417" sqref="J417"/>
    </sheetView>
  </sheetViews>
  <sheetFormatPr defaultColWidth="9.140625" defaultRowHeight="12" x14ac:dyDescent="0.2"/>
  <cols>
    <col min="1" max="1" width="7.7109375" style="30" customWidth="1"/>
    <col min="2" max="2" width="6.42578125" style="30" customWidth="1"/>
    <col min="3" max="3" width="37.85546875" style="31" customWidth="1"/>
    <col min="4" max="4" width="14.42578125" style="31" customWidth="1"/>
    <col min="5" max="5" width="13" style="31" customWidth="1"/>
    <col min="6" max="6" width="15.7109375" style="31" bestFit="1" customWidth="1"/>
    <col min="7" max="7" width="14.140625" style="31" customWidth="1"/>
    <col min="8" max="8" width="1.7109375" style="31" customWidth="1"/>
    <col min="9" max="9" width="14.28515625" style="31" customWidth="1"/>
    <col min="10" max="10" width="13.42578125" style="31" customWidth="1"/>
    <col min="11" max="11" width="15.7109375" style="31" bestFit="1" customWidth="1"/>
    <col min="12" max="12" width="14.5703125" style="31" customWidth="1"/>
    <col min="13" max="13" width="14.140625" style="31" customWidth="1"/>
    <col min="14" max="14" width="4.140625" style="31" customWidth="1"/>
    <col min="15" max="16" width="14.140625" style="31" customWidth="1"/>
    <col min="17" max="16384" width="9.140625" style="31"/>
  </cols>
  <sheetData>
    <row r="1" spans="1:17" x14ac:dyDescent="0.2">
      <c r="L1" s="32"/>
      <c r="M1" s="33"/>
    </row>
    <row r="3" spans="1:17" ht="21" x14ac:dyDescent="0.2">
      <c r="A3" s="235" t="s">
        <v>174</v>
      </c>
      <c r="B3" s="235"/>
      <c r="C3" s="235"/>
      <c r="D3" s="235"/>
      <c r="E3" s="235"/>
      <c r="F3" s="235"/>
      <c r="G3" s="235"/>
      <c r="H3" s="235"/>
      <c r="I3" s="235"/>
      <c r="J3" s="235"/>
      <c r="K3" s="235"/>
      <c r="L3" s="235"/>
      <c r="M3" s="235"/>
    </row>
    <row r="5" spans="1:17" x14ac:dyDescent="0.2">
      <c r="A5" s="76"/>
      <c r="B5" s="76"/>
      <c r="C5" s="77"/>
      <c r="D5" s="77"/>
      <c r="E5" s="77"/>
      <c r="F5" s="77"/>
      <c r="G5" s="82"/>
      <c r="H5" s="77"/>
      <c r="J5" s="84"/>
    </row>
    <row r="6" spans="1:17" s="91" customFormat="1" ht="21" x14ac:dyDescent="0.35">
      <c r="A6" s="92"/>
      <c r="B6" s="92"/>
      <c r="E6" s="89" t="s">
        <v>74</v>
      </c>
      <c r="F6" s="90">
        <v>2015</v>
      </c>
      <c r="G6" s="232" t="s">
        <v>1</v>
      </c>
    </row>
    <row r="8" spans="1:17" x14ac:dyDescent="0.2">
      <c r="D8" s="237" t="s">
        <v>75</v>
      </c>
      <c r="E8" s="237"/>
      <c r="F8" s="237"/>
      <c r="G8" s="237"/>
      <c r="I8" s="34"/>
      <c r="J8" s="35" t="s">
        <v>76</v>
      </c>
      <c r="K8" s="35"/>
      <c r="L8" s="36"/>
    </row>
    <row r="9" spans="1:17" x14ac:dyDescent="0.2">
      <c r="A9" s="37" t="s">
        <v>77</v>
      </c>
      <c r="B9" s="38" t="s">
        <v>78</v>
      </c>
      <c r="C9" s="39" t="s">
        <v>3</v>
      </c>
      <c r="D9" s="37" t="s">
        <v>79</v>
      </c>
      <c r="E9" s="38" t="s">
        <v>80</v>
      </c>
      <c r="F9" s="38" t="s">
        <v>81</v>
      </c>
      <c r="G9" s="37" t="s">
        <v>82</v>
      </c>
      <c r="H9" s="40"/>
      <c r="I9" s="41" t="s">
        <v>79</v>
      </c>
      <c r="J9" s="42" t="s">
        <v>80</v>
      </c>
      <c r="K9" s="42" t="s">
        <v>81</v>
      </c>
      <c r="L9" s="43" t="s">
        <v>82</v>
      </c>
      <c r="M9" s="37" t="s">
        <v>83</v>
      </c>
      <c r="O9" s="44" t="s">
        <v>84</v>
      </c>
      <c r="P9" s="44" t="s">
        <v>85</v>
      </c>
    </row>
    <row r="10" spans="1:17" ht="24" x14ac:dyDescent="0.2">
      <c r="A10" s="45">
        <v>12</v>
      </c>
      <c r="B10" s="45">
        <v>1611</v>
      </c>
      <c r="C10" s="46" t="s">
        <v>106</v>
      </c>
      <c r="D10" s="47">
        <v>966807.23999999976</v>
      </c>
      <c r="E10" s="47">
        <v>9515.52</v>
      </c>
      <c r="F10" s="47">
        <v>0</v>
      </c>
      <c r="G10" s="48">
        <f>D10+E10+F10</f>
        <v>976322.75999999978</v>
      </c>
      <c r="H10" s="49"/>
      <c r="I10" s="50">
        <v>798333.24</v>
      </c>
      <c r="J10" s="50">
        <v>90850.52</v>
      </c>
      <c r="K10" s="50">
        <v>0</v>
      </c>
      <c r="L10" s="48">
        <f>I10+J10+K10</f>
        <v>889183.76</v>
      </c>
      <c r="M10" s="51">
        <f>G10-L10</f>
        <v>87138.999999999767</v>
      </c>
      <c r="O10" s="52">
        <f>AVERAGE(G10,D10)</f>
        <v>971564.99999999977</v>
      </c>
      <c r="P10" s="52">
        <f>AVERAGE(L10,I10)</f>
        <v>843758.5</v>
      </c>
      <c r="Q10" s="53"/>
    </row>
    <row r="11" spans="1:17" ht="24" x14ac:dyDescent="0.2">
      <c r="A11" s="45">
        <v>12</v>
      </c>
      <c r="B11" s="45" t="s">
        <v>107</v>
      </c>
      <c r="C11" s="46" t="s">
        <v>108</v>
      </c>
      <c r="D11" s="47">
        <v>1540525.81</v>
      </c>
      <c r="E11" s="47">
        <v>174910.32999999984</v>
      </c>
      <c r="F11" s="47">
        <v>0</v>
      </c>
      <c r="G11" s="48">
        <f>D11+E11+F11</f>
        <v>1715436.14</v>
      </c>
      <c r="H11" s="49"/>
      <c r="I11" s="50">
        <v>380130.78</v>
      </c>
      <c r="J11" s="50">
        <v>155477.37</v>
      </c>
      <c r="K11" s="50">
        <v>0</v>
      </c>
      <c r="L11" s="48">
        <f>I11+J11+K11</f>
        <v>535608.15</v>
      </c>
      <c r="M11" s="51">
        <f t="shared" ref="M11:M52" si="0">G11-L11</f>
        <v>1179827.9899999998</v>
      </c>
      <c r="O11" s="52">
        <f t="shared" ref="O11:O55" si="1">AVERAGE(G11,D11)</f>
        <v>1627980.9750000001</v>
      </c>
      <c r="P11" s="52">
        <f t="shared" ref="P11:P55" si="2">AVERAGE(L11,I11)</f>
        <v>457869.46500000003</v>
      </c>
      <c r="Q11" s="53"/>
    </row>
    <row r="12" spans="1:17" ht="24" x14ac:dyDescent="0.2">
      <c r="A12" s="45">
        <v>47</v>
      </c>
      <c r="B12" s="45">
        <v>1612</v>
      </c>
      <c r="C12" s="46" t="s">
        <v>86</v>
      </c>
      <c r="D12" s="47">
        <v>20627853.77</v>
      </c>
      <c r="E12" s="47">
        <v>105560.9</v>
      </c>
      <c r="F12" s="47">
        <v>0</v>
      </c>
      <c r="G12" s="48">
        <f t="shared" ref="G12:G55" si="3">D12+E12+F12</f>
        <v>20733414.669999998</v>
      </c>
      <c r="H12" s="49"/>
      <c r="I12" s="50">
        <v>3546170.77</v>
      </c>
      <c r="J12" s="50">
        <v>526328.87999999989</v>
      </c>
      <c r="K12" s="50">
        <v>0</v>
      </c>
      <c r="L12" s="48">
        <f t="shared" ref="L12:L55" si="4">I12+J12+K12</f>
        <v>4072499.65</v>
      </c>
      <c r="M12" s="51">
        <f t="shared" si="0"/>
        <v>16660915.019999998</v>
      </c>
      <c r="O12" s="52">
        <f t="shared" si="1"/>
        <v>20680634.219999999</v>
      </c>
      <c r="P12" s="52">
        <f t="shared" si="2"/>
        <v>3809335.21</v>
      </c>
      <c r="Q12" s="53"/>
    </row>
    <row r="13" spans="1:17" x14ac:dyDescent="0.2">
      <c r="A13" s="45" t="s">
        <v>52</v>
      </c>
      <c r="B13" s="45">
        <v>1805</v>
      </c>
      <c r="C13" s="46" t="s">
        <v>5</v>
      </c>
      <c r="D13" s="47">
        <v>568413.47</v>
      </c>
      <c r="E13" s="47">
        <v>54755.609999999986</v>
      </c>
      <c r="F13" s="47">
        <v>0</v>
      </c>
      <c r="G13" s="48">
        <f t="shared" si="3"/>
        <v>623169.07999999996</v>
      </c>
      <c r="H13" s="49"/>
      <c r="I13" s="50">
        <v>0</v>
      </c>
      <c r="J13" s="50">
        <v>0</v>
      </c>
      <c r="K13" s="50">
        <v>0</v>
      </c>
      <c r="L13" s="48">
        <f t="shared" si="4"/>
        <v>0</v>
      </c>
      <c r="M13" s="51">
        <f t="shared" si="0"/>
        <v>623169.07999999996</v>
      </c>
      <c r="O13" s="52">
        <f t="shared" si="1"/>
        <v>595791.27499999991</v>
      </c>
      <c r="P13" s="52">
        <f t="shared" si="2"/>
        <v>0</v>
      </c>
      <c r="Q13" s="53"/>
    </row>
    <row r="14" spans="1:17" x14ac:dyDescent="0.2">
      <c r="A14" s="45">
        <v>47</v>
      </c>
      <c r="B14" s="45">
        <v>1808</v>
      </c>
      <c r="C14" s="46" t="s">
        <v>109</v>
      </c>
      <c r="D14" s="47">
        <v>813813.38</v>
      </c>
      <c r="E14" s="47">
        <v>383886.41000000003</v>
      </c>
      <c r="F14" s="47">
        <v>0</v>
      </c>
      <c r="G14" s="48">
        <f t="shared" si="3"/>
        <v>1197699.79</v>
      </c>
      <c r="H14" s="49"/>
      <c r="I14" s="50">
        <v>347819.38</v>
      </c>
      <c r="J14" s="50">
        <v>17129.68</v>
      </c>
      <c r="K14" s="50">
        <v>0</v>
      </c>
      <c r="L14" s="48">
        <f t="shared" si="4"/>
        <v>364949.06</v>
      </c>
      <c r="M14" s="51">
        <f t="shared" si="0"/>
        <v>832750.73</v>
      </c>
      <c r="O14" s="52">
        <f t="shared" si="1"/>
        <v>1005756.585</v>
      </c>
      <c r="P14" s="52">
        <f t="shared" si="2"/>
        <v>356384.22</v>
      </c>
    </row>
    <row r="15" spans="1:17" x14ac:dyDescent="0.2">
      <c r="A15" s="45">
        <v>47</v>
      </c>
      <c r="B15" s="45" t="s">
        <v>110</v>
      </c>
      <c r="C15" s="46" t="s">
        <v>111</v>
      </c>
      <c r="D15" s="47">
        <v>229907.98</v>
      </c>
      <c r="E15" s="47">
        <v>96784.550000000017</v>
      </c>
      <c r="F15" s="47">
        <v>0</v>
      </c>
      <c r="G15" s="48">
        <f t="shared" si="3"/>
        <v>326692.53000000003</v>
      </c>
      <c r="H15" s="49"/>
      <c r="I15" s="50">
        <v>123765.98</v>
      </c>
      <c r="J15" s="50">
        <v>10960.55</v>
      </c>
      <c r="K15" s="50">
        <v>0</v>
      </c>
      <c r="L15" s="48">
        <f t="shared" si="4"/>
        <v>134726.53</v>
      </c>
      <c r="M15" s="51">
        <f t="shared" si="0"/>
        <v>191966.00000000003</v>
      </c>
      <c r="O15" s="52">
        <f t="shared" si="1"/>
        <v>278300.255</v>
      </c>
      <c r="P15" s="52">
        <f t="shared" si="2"/>
        <v>129246.255</v>
      </c>
    </row>
    <row r="16" spans="1:17" x14ac:dyDescent="0.2">
      <c r="A16" s="45">
        <v>13</v>
      </c>
      <c r="B16" s="45">
        <v>1810</v>
      </c>
      <c r="C16" s="46" t="s">
        <v>7</v>
      </c>
      <c r="D16" s="47">
        <v>0</v>
      </c>
      <c r="E16" s="47">
        <v>0</v>
      </c>
      <c r="F16" s="47">
        <v>0</v>
      </c>
      <c r="G16" s="48">
        <f t="shared" si="3"/>
        <v>0</v>
      </c>
      <c r="H16" s="49"/>
      <c r="I16" s="50">
        <v>0</v>
      </c>
      <c r="J16" s="50">
        <v>0</v>
      </c>
      <c r="K16" s="50">
        <v>0</v>
      </c>
      <c r="L16" s="48">
        <f t="shared" si="4"/>
        <v>0</v>
      </c>
      <c r="M16" s="51">
        <f t="shared" si="0"/>
        <v>0</v>
      </c>
      <c r="O16" s="52">
        <f t="shared" si="1"/>
        <v>0</v>
      </c>
      <c r="P16" s="52">
        <f t="shared" si="2"/>
        <v>0</v>
      </c>
    </row>
    <row r="17" spans="1:16" x14ac:dyDescent="0.2">
      <c r="A17" s="45">
        <v>47</v>
      </c>
      <c r="B17" s="45">
        <v>1815</v>
      </c>
      <c r="C17" s="46" t="s">
        <v>8</v>
      </c>
      <c r="D17" s="47">
        <v>0</v>
      </c>
      <c r="E17" s="47">
        <v>0</v>
      </c>
      <c r="F17" s="47">
        <v>0</v>
      </c>
      <c r="G17" s="48">
        <f t="shared" si="3"/>
        <v>0</v>
      </c>
      <c r="H17" s="49"/>
      <c r="I17" s="50">
        <v>0</v>
      </c>
      <c r="J17" s="50">
        <v>0</v>
      </c>
      <c r="K17" s="50">
        <v>0</v>
      </c>
      <c r="L17" s="48">
        <f t="shared" si="4"/>
        <v>0</v>
      </c>
      <c r="M17" s="51">
        <f t="shared" si="0"/>
        <v>0</v>
      </c>
      <c r="O17" s="52">
        <f t="shared" si="1"/>
        <v>0</v>
      </c>
      <c r="P17" s="52">
        <f t="shared" si="2"/>
        <v>0</v>
      </c>
    </row>
    <row r="18" spans="1:16" x14ac:dyDescent="0.2">
      <c r="A18" s="45">
        <v>47</v>
      </c>
      <c r="B18" s="45">
        <v>1820</v>
      </c>
      <c r="C18" s="46" t="s">
        <v>124</v>
      </c>
      <c r="D18" s="47">
        <v>9890513.7800000012</v>
      </c>
      <c r="E18" s="47">
        <v>2335621.5799999982</v>
      </c>
      <c r="F18" s="47">
        <v>0</v>
      </c>
      <c r="G18" s="48">
        <f t="shared" si="3"/>
        <v>12226135.359999999</v>
      </c>
      <c r="H18" s="49"/>
      <c r="I18" s="50">
        <v>4520053.78</v>
      </c>
      <c r="J18" s="50">
        <v>137677.45999999996</v>
      </c>
      <c r="K18" s="50">
        <v>0</v>
      </c>
      <c r="L18" s="48">
        <f t="shared" si="4"/>
        <v>4657731.24</v>
      </c>
      <c r="M18" s="51">
        <f t="shared" si="0"/>
        <v>7568404.1199999992</v>
      </c>
      <c r="O18" s="52">
        <f t="shared" si="1"/>
        <v>11058324.57</v>
      </c>
      <c r="P18" s="52">
        <f t="shared" si="2"/>
        <v>4588892.51</v>
      </c>
    </row>
    <row r="19" spans="1:16" ht="24" x14ac:dyDescent="0.2">
      <c r="A19" s="45">
        <v>47</v>
      </c>
      <c r="B19" s="45" t="s">
        <v>112</v>
      </c>
      <c r="C19" s="46" t="s">
        <v>113</v>
      </c>
      <c r="D19" s="47">
        <v>1446006.43</v>
      </c>
      <c r="E19" s="47">
        <v>718383.3600000001</v>
      </c>
      <c r="F19" s="47">
        <v>0</v>
      </c>
      <c r="G19" s="48">
        <f t="shared" si="3"/>
        <v>2164389.79</v>
      </c>
      <c r="H19" s="49"/>
      <c r="I19" s="50">
        <v>504782.43</v>
      </c>
      <c r="J19" s="50">
        <v>31615</v>
      </c>
      <c r="K19" s="50"/>
      <c r="L19" s="48">
        <f t="shared" si="4"/>
        <v>536397.42999999993</v>
      </c>
      <c r="M19" s="51">
        <f t="shared" si="0"/>
        <v>1627992.36</v>
      </c>
      <c r="O19" s="52">
        <f t="shared" si="1"/>
        <v>1805198.1099999999</v>
      </c>
      <c r="P19" s="52">
        <f t="shared" si="2"/>
        <v>520589.92999999993</v>
      </c>
    </row>
    <row r="20" spans="1:16" x14ac:dyDescent="0.2">
      <c r="A20" s="45">
        <v>47</v>
      </c>
      <c r="B20" s="45">
        <v>1825</v>
      </c>
      <c r="C20" s="46" t="s">
        <v>9</v>
      </c>
      <c r="D20" s="47">
        <v>0</v>
      </c>
      <c r="E20" s="47">
        <v>0</v>
      </c>
      <c r="F20" s="47">
        <v>0</v>
      </c>
      <c r="G20" s="48">
        <f t="shared" si="3"/>
        <v>0</v>
      </c>
      <c r="H20" s="49"/>
      <c r="I20" s="50">
        <v>0</v>
      </c>
      <c r="J20" s="50">
        <v>0</v>
      </c>
      <c r="K20" s="50">
        <v>0</v>
      </c>
      <c r="L20" s="48">
        <f t="shared" si="4"/>
        <v>0</v>
      </c>
      <c r="M20" s="51">
        <f t="shared" si="0"/>
        <v>0</v>
      </c>
      <c r="O20" s="52">
        <f t="shared" si="1"/>
        <v>0</v>
      </c>
      <c r="P20" s="52">
        <f t="shared" si="2"/>
        <v>0</v>
      </c>
    </row>
    <row r="21" spans="1:16" x14ac:dyDescent="0.2">
      <c r="A21" s="45">
        <v>47</v>
      </c>
      <c r="B21" s="45">
        <v>1830</v>
      </c>
      <c r="C21" s="46" t="s">
        <v>10</v>
      </c>
      <c r="D21" s="47">
        <v>54990624.359999999</v>
      </c>
      <c r="E21" s="47">
        <v>2128942.2899999991</v>
      </c>
      <c r="F21" s="47">
        <v>-55862</v>
      </c>
      <c r="G21" s="48">
        <f t="shared" si="3"/>
        <v>57063704.649999999</v>
      </c>
      <c r="H21" s="49"/>
      <c r="I21" s="50">
        <v>22552282.379999999</v>
      </c>
      <c r="J21" s="50">
        <v>877565.31</v>
      </c>
      <c r="K21" s="50">
        <v>-55825.05</v>
      </c>
      <c r="L21" s="48">
        <f t="shared" si="4"/>
        <v>23374022.639999997</v>
      </c>
      <c r="M21" s="51">
        <f t="shared" si="0"/>
        <v>33689682.010000005</v>
      </c>
      <c r="O21" s="52">
        <f t="shared" si="1"/>
        <v>56027164.504999995</v>
      </c>
      <c r="P21" s="52">
        <f t="shared" si="2"/>
        <v>22963152.509999998</v>
      </c>
    </row>
    <row r="22" spans="1:16" x14ac:dyDescent="0.2">
      <c r="A22" s="45">
        <v>47</v>
      </c>
      <c r="B22" s="45">
        <v>1835</v>
      </c>
      <c r="C22" s="46" t="s">
        <v>11</v>
      </c>
      <c r="D22" s="47">
        <v>27138336.66</v>
      </c>
      <c r="E22" s="47">
        <v>3518776.4699999988</v>
      </c>
      <c r="F22" s="47">
        <v>-12504.5</v>
      </c>
      <c r="G22" s="48">
        <f t="shared" si="3"/>
        <v>30644608.629999999</v>
      </c>
      <c r="H22" s="49"/>
      <c r="I22" s="50">
        <v>10302409.18</v>
      </c>
      <c r="J22" s="50">
        <v>447538.03</v>
      </c>
      <c r="K22" s="50">
        <v>-12504.5</v>
      </c>
      <c r="L22" s="48">
        <f t="shared" si="4"/>
        <v>10737442.709999999</v>
      </c>
      <c r="M22" s="51">
        <f t="shared" si="0"/>
        <v>19907165.920000002</v>
      </c>
      <c r="O22" s="52">
        <f t="shared" si="1"/>
        <v>28891472.645</v>
      </c>
      <c r="P22" s="52">
        <f t="shared" si="2"/>
        <v>10519925.945</v>
      </c>
    </row>
    <row r="23" spans="1:16" x14ac:dyDescent="0.2">
      <c r="A23" s="45">
        <v>47</v>
      </c>
      <c r="B23" s="45">
        <v>1840</v>
      </c>
      <c r="C23" s="46" t="s">
        <v>12</v>
      </c>
      <c r="D23" s="47">
        <v>0</v>
      </c>
      <c r="E23" s="47">
        <v>0</v>
      </c>
      <c r="F23" s="47">
        <v>0</v>
      </c>
      <c r="G23" s="48">
        <f t="shared" si="3"/>
        <v>0</v>
      </c>
      <c r="H23" s="49"/>
      <c r="I23" s="50">
        <v>0</v>
      </c>
      <c r="J23" s="50">
        <v>0</v>
      </c>
      <c r="K23" s="50">
        <v>0</v>
      </c>
      <c r="L23" s="48">
        <f t="shared" si="4"/>
        <v>0</v>
      </c>
      <c r="M23" s="51">
        <f t="shared" si="0"/>
        <v>0</v>
      </c>
      <c r="O23" s="52">
        <f t="shared" si="1"/>
        <v>0</v>
      </c>
      <c r="P23" s="52">
        <f t="shared" si="2"/>
        <v>0</v>
      </c>
    </row>
    <row r="24" spans="1:16" x14ac:dyDescent="0.2">
      <c r="A24" s="45">
        <v>47</v>
      </c>
      <c r="B24" s="45">
        <v>1845</v>
      </c>
      <c r="C24" s="46" t="s">
        <v>13</v>
      </c>
      <c r="D24" s="47">
        <v>1567811.75</v>
      </c>
      <c r="E24" s="47">
        <v>201810.32000000007</v>
      </c>
      <c r="F24" s="47">
        <v>0</v>
      </c>
      <c r="G24" s="48">
        <f t="shared" si="3"/>
        <v>1769622.07</v>
      </c>
      <c r="H24" s="49"/>
      <c r="I24" s="50">
        <v>382640.75</v>
      </c>
      <c r="J24" s="50">
        <v>36036.559999999998</v>
      </c>
      <c r="K24" s="50">
        <v>0</v>
      </c>
      <c r="L24" s="48">
        <f t="shared" si="4"/>
        <v>418677.31</v>
      </c>
      <c r="M24" s="51">
        <f t="shared" si="0"/>
        <v>1350944.76</v>
      </c>
      <c r="O24" s="52">
        <f t="shared" si="1"/>
        <v>1668716.9100000001</v>
      </c>
      <c r="P24" s="52">
        <f t="shared" si="2"/>
        <v>400659.03</v>
      </c>
    </row>
    <row r="25" spans="1:16" x14ac:dyDescent="0.2">
      <c r="A25" s="45">
        <v>47</v>
      </c>
      <c r="B25" s="45">
        <v>1850</v>
      </c>
      <c r="C25" s="46" t="s">
        <v>14</v>
      </c>
      <c r="D25" s="47">
        <v>11904267.130000001</v>
      </c>
      <c r="E25" s="47">
        <v>274945.21000000002</v>
      </c>
      <c r="F25" s="47">
        <v>0</v>
      </c>
      <c r="G25" s="48">
        <f t="shared" si="3"/>
        <v>12179212.340000002</v>
      </c>
      <c r="H25" s="49"/>
      <c r="I25" s="50">
        <v>6247848.3300000001</v>
      </c>
      <c r="J25" s="50">
        <v>183041.88999999966</v>
      </c>
      <c r="K25" s="50">
        <v>0</v>
      </c>
      <c r="L25" s="48">
        <f t="shared" si="4"/>
        <v>6430890.2199999997</v>
      </c>
      <c r="M25" s="51">
        <f t="shared" si="0"/>
        <v>5748322.120000002</v>
      </c>
      <c r="O25" s="52">
        <f t="shared" si="1"/>
        <v>12041739.735000001</v>
      </c>
      <c r="P25" s="52">
        <f t="shared" si="2"/>
        <v>6339369.2750000004</v>
      </c>
    </row>
    <row r="26" spans="1:16" x14ac:dyDescent="0.2">
      <c r="A26" s="45">
        <v>47</v>
      </c>
      <c r="B26" s="45">
        <v>1855</v>
      </c>
      <c r="C26" s="46" t="s">
        <v>15</v>
      </c>
      <c r="D26" s="47">
        <v>3361905.9</v>
      </c>
      <c r="E26" s="47">
        <v>0</v>
      </c>
      <c r="F26" s="47">
        <v>0</v>
      </c>
      <c r="G26" s="48">
        <f t="shared" si="3"/>
        <v>3361905.9</v>
      </c>
      <c r="H26" s="49"/>
      <c r="I26" s="50">
        <v>2174039.9</v>
      </c>
      <c r="J26" s="50">
        <v>41003</v>
      </c>
      <c r="K26" s="50">
        <v>0</v>
      </c>
      <c r="L26" s="48">
        <f t="shared" si="4"/>
        <v>2215042.9</v>
      </c>
      <c r="M26" s="51">
        <f t="shared" si="0"/>
        <v>1146863</v>
      </c>
      <c r="O26" s="52">
        <f t="shared" si="1"/>
        <v>3361905.9</v>
      </c>
      <c r="P26" s="52">
        <f t="shared" si="2"/>
        <v>2194541.4</v>
      </c>
    </row>
    <row r="27" spans="1:16" x14ac:dyDescent="0.2">
      <c r="A27" s="45">
        <v>47</v>
      </c>
      <c r="B27" s="45">
        <v>1860</v>
      </c>
      <c r="C27" s="46" t="s">
        <v>16</v>
      </c>
      <c r="D27" s="47">
        <v>2022669.7199999997</v>
      </c>
      <c r="E27" s="47">
        <v>30081.29</v>
      </c>
      <c r="F27" s="47">
        <v>-890528.93</v>
      </c>
      <c r="G27" s="48">
        <f t="shared" si="3"/>
        <v>1162222.0799999996</v>
      </c>
      <c r="H27" s="49"/>
      <c r="I27" s="50">
        <v>1444450.72</v>
      </c>
      <c r="J27" s="50">
        <v>19119.849999999999</v>
      </c>
      <c r="K27" s="50">
        <v>-673146.78</v>
      </c>
      <c r="L27" s="48">
        <f t="shared" si="4"/>
        <v>790423.79</v>
      </c>
      <c r="M27" s="51">
        <f t="shared" si="0"/>
        <v>371798.28999999957</v>
      </c>
      <c r="O27" s="52">
        <f t="shared" si="1"/>
        <v>1592445.8999999997</v>
      </c>
      <c r="P27" s="52">
        <f t="shared" si="2"/>
        <v>1117437.2549999999</v>
      </c>
    </row>
    <row r="28" spans="1:16" x14ac:dyDescent="0.2">
      <c r="A28" s="45">
        <v>47</v>
      </c>
      <c r="B28" s="45" t="s">
        <v>114</v>
      </c>
      <c r="C28" s="46" t="s">
        <v>17</v>
      </c>
      <c r="D28" s="47">
        <v>3546763.76</v>
      </c>
      <c r="E28" s="47">
        <v>45690.62</v>
      </c>
      <c r="F28" s="47">
        <v>0</v>
      </c>
      <c r="G28" s="48">
        <f t="shared" si="3"/>
        <v>3592454.38</v>
      </c>
      <c r="H28" s="49"/>
      <c r="I28" s="50">
        <v>1089664.76</v>
      </c>
      <c r="J28" s="50">
        <v>237184</v>
      </c>
      <c r="K28" s="50">
        <v>0</v>
      </c>
      <c r="L28" s="48">
        <f t="shared" si="4"/>
        <v>1326848.76</v>
      </c>
      <c r="M28" s="51">
        <f t="shared" si="0"/>
        <v>2265605.62</v>
      </c>
      <c r="O28" s="52">
        <f t="shared" si="1"/>
        <v>3569609.07</v>
      </c>
      <c r="P28" s="52">
        <f t="shared" si="2"/>
        <v>1208256.76</v>
      </c>
    </row>
    <row r="29" spans="1:16" x14ac:dyDescent="0.2">
      <c r="A29" s="45">
        <v>47</v>
      </c>
      <c r="B29" s="45" t="s">
        <v>115</v>
      </c>
      <c r="C29" s="46" t="s">
        <v>116</v>
      </c>
      <c r="D29" s="47">
        <v>244423.94</v>
      </c>
      <c r="E29" s="47">
        <v>4725</v>
      </c>
      <c r="F29" s="47">
        <v>0</v>
      </c>
      <c r="G29" s="48">
        <f t="shared" si="3"/>
        <v>249148.94</v>
      </c>
      <c r="H29" s="49"/>
      <c r="I29" s="50">
        <v>71132.94</v>
      </c>
      <c r="J29" s="50">
        <v>6918</v>
      </c>
      <c r="K29" s="50">
        <v>0</v>
      </c>
      <c r="L29" s="48">
        <f t="shared" si="4"/>
        <v>78050.94</v>
      </c>
      <c r="M29" s="51">
        <f t="shared" si="0"/>
        <v>171098</v>
      </c>
      <c r="O29" s="52">
        <f t="shared" si="1"/>
        <v>246786.44</v>
      </c>
      <c r="P29" s="52">
        <f t="shared" si="2"/>
        <v>74591.94</v>
      </c>
    </row>
    <row r="30" spans="1:16" x14ac:dyDescent="0.2">
      <c r="A30" s="45">
        <v>47</v>
      </c>
      <c r="B30" s="45">
        <v>1865</v>
      </c>
      <c r="C30" s="46" t="s">
        <v>117</v>
      </c>
      <c r="D30" s="47">
        <v>194063</v>
      </c>
      <c r="E30" s="47">
        <v>0</v>
      </c>
      <c r="F30" s="47">
        <v>0</v>
      </c>
      <c r="G30" s="48">
        <f t="shared" si="3"/>
        <v>194063</v>
      </c>
      <c r="H30" s="49"/>
      <c r="I30" s="50">
        <v>97427</v>
      </c>
      <c r="J30" s="50">
        <v>19406</v>
      </c>
      <c r="K30" s="50">
        <v>0</v>
      </c>
      <c r="L30" s="48">
        <f t="shared" si="4"/>
        <v>116833</v>
      </c>
      <c r="M30" s="51">
        <f t="shared" si="0"/>
        <v>77230</v>
      </c>
      <c r="O30" s="52">
        <f t="shared" si="1"/>
        <v>194063</v>
      </c>
      <c r="P30" s="52">
        <f t="shared" si="2"/>
        <v>107130</v>
      </c>
    </row>
    <row r="31" spans="1:16" x14ac:dyDescent="0.2">
      <c r="A31" s="45">
        <v>47</v>
      </c>
      <c r="B31" s="45">
        <v>1875</v>
      </c>
      <c r="C31" s="46" t="s">
        <v>118</v>
      </c>
      <c r="D31" s="47">
        <v>16522.64</v>
      </c>
      <c r="E31" s="47">
        <v>0</v>
      </c>
      <c r="F31" s="47">
        <v>0</v>
      </c>
      <c r="G31" s="48">
        <f t="shared" si="3"/>
        <v>16522.64</v>
      </c>
      <c r="H31" s="49"/>
      <c r="I31" s="50">
        <v>16522.64</v>
      </c>
      <c r="J31" s="50">
        <v>0</v>
      </c>
      <c r="K31" s="50">
        <v>0</v>
      </c>
      <c r="L31" s="48">
        <f t="shared" si="4"/>
        <v>16522.64</v>
      </c>
      <c r="M31" s="51">
        <f t="shared" si="0"/>
        <v>0</v>
      </c>
      <c r="O31" s="52">
        <f t="shared" si="1"/>
        <v>16522.64</v>
      </c>
      <c r="P31" s="52">
        <f t="shared" si="2"/>
        <v>16522.64</v>
      </c>
    </row>
    <row r="32" spans="1:16" x14ac:dyDescent="0.2">
      <c r="A32" s="45" t="s">
        <v>52</v>
      </c>
      <c r="B32" s="45">
        <v>1905</v>
      </c>
      <c r="C32" s="46" t="s">
        <v>5</v>
      </c>
      <c r="D32" s="47">
        <v>0</v>
      </c>
      <c r="E32" s="47">
        <v>0</v>
      </c>
      <c r="F32" s="47">
        <v>0</v>
      </c>
      <c r="G32" s="48">
        <f t="shared" si="3"/>
        <v>0</v>
      </c>
      <c r="H32" s="49"/>
      <c r="I32" s="50">
        <v>0</v>
      </c>
      <c r="J32" s="50">
        <v>0</v>
      </c>
      <c r="K32" s="50">
        <v>0</v>
      </c>
      <c r="L32" s="48">
        <f t="shared" si="4"/>
        <v>0</v>
      </c>
      <c r="M32" s="51">
        <f t="shared" si="0"/>
        <v>0</v>
      </c>
      <c r="O32" s="52">
        <f t="shared" si="1"/>
        <v>0</v>
      </c>
      <c r="P32" s="52">
        <f t="shared" si="2"/>
        <v>0</v>
      </c>
    </row>
    <row r="33" spans="1:16" x14ac:dyDescent="0.2">
      <c r="A33" s="45">
        <v>47</v>
      </c>
      <c r="B33" s="45">
        <v>1908</v>
      </c>
      <c r="C33" s="46" t="s">
        <v>18</v>
      </c>
      <c r="D33" s="47">
        <v>0</v>
      </c>
      <c r="E33" s="47">
        <v>0</v>
      </c>
      <c r="F33" s="47">
        <v>0</v>
      </c>
      <c r="G33" s="48">
        <f t="shared" si="3"/>
        <v>0</v>
      </c>
      <c r="H33" s="49"/>
      <c r="I33" s="50">
        <v>0</v>
      </c>
      <c r="J33" s="50">
        <v>0</v>
      </c>
      <c r="K33" s="50">
        <v>0</v>
      </c>
      <c r="L33" s="48">
        <f t="shared" si="4"/>
        <v>0</v>
      </c>
      <c r="M33" s="51">
        <f t="shared" si="0"/>
        <v>0</v>
      </c>
      <c r="O33" s="52">
        <f t="shared" si="1"/>
        <v>0</v>
      </c>
      <c r="P33" s="52">
        <f t="shared" si="2"/>
        <v>0</v>
      </c>
    </row>
    <row r="34" spans="1:16" x14ac:dyDescent="0.2">
      <c r="A34" s="45">
        <v>12</v>
      </c>
      <c r="B34" s="45">
        <v>1910</v>
      </c>
      <c r="C34" s="46" t="s">
        <v>7</v>
      </c>
      <c r="D34" s="47">
        <v>43398.25</v>
      </c>
      <c r="E34" s="47">
        <v>31962</v>
      </c>
      <c r="F34" s="47">
        <v>0</v>
      </c>
      <c r="G34" s="48">
        <f t="shared" si="3"/>
        <v>75360.25</v>
      </c>
      <c r="H34" s="49"/>
      <c r="I34" s="50">
        <v>43398.25</v>
      </c>
      <c r="J34" s="50">
        <v>3995</v>
      </c>
      <c r="K34" s="50">
        <v>0</v>
      </c>
      <c r="L34" s="48">
        <f t="shared" si="4"/>
        <v>47393.25</v>
      </c>
      <c r="M34" s="51">
        <f t="shared" si="0"/>
        <v>27967</v>
      </c>
      <c r="O34" s="52">
        <f t="shared" si="1"/>
        <v>59379.25</v>
      </c>
      <c r="P34" s="52">
        <f t="shared" si="2"/>
        <v>45395.75</v>
      </c>
    </row>
    <row r="35" spans="1:16" x14ac:dyDescent="0.2">
      <c r="A35" s="45">
        <v>8</v>
      </c>
      <c r="B35" s="45">
        <v>1915</v>
      </c>
      <c r="C35" s="46" t="s">
        <v>19</v>
      </c>
      <c r="D35" s="47">
        <v>1437049.4799999995</v>
      </c>
      <c r="E35" s="47">
        <v>18382.38</v>
      </c>
      <c r="F35" s="47">
        <v>-1089005.72</v>
      </c>
      <c r="G35" s="48">
        <f t="shared" si="3"/>
        <v>366426.13999999943</v>
      </c>
      <c r="H35" s="49"/>
      <c r="I35" s="50">
        <v>1290573.48</v>
      </c>
      <c r="J35" s="50">
        <v>45595.380000000005</v>
      </c>
      <c r="K35" s="50">
        <v>-1051764.72</v>
      </c>
      <c r="L35" s="48">
        <f t="shared" si="4"/>
        <v>284404.1399999999</v>
      </c>
      <c r="M35" s="51">
        <f t="shared" si="0"/>
        <v>82021.999999999534</v>
      </c>
      <c r="O35" s="52">
        <f t="shared" si="1"/>
        <v>901737.80999999947</v>
      </c>
      <c r="P35" s="52">
        <f t="shared" si="2"/>
        <v>787488.80999999994</v>
      </c>
    </row>
    <row r="36" spans="1:16" x14ac:dyDescent="0.2">
      <c r="A36" s="45">
        <v>8</v>
      </c>
      <c r="B36" s="45">
        <v>1915</v>
      </c>
      <c r="C36" s="46" t="s">
        <v>20</v>
      </c>
      <c r="D36" s="47">
        <v>0</v>
      </c>
      <c r="E36" s="47">
        <v>0</v>
      </c>
      <c r="F36" s="47">
        <v>0</v>
      </c>
      <c r="G36" s="48">
        <f t="shared" si="3"/>
        <v>0</v>
      </c>
      <c r="H36" s="49"/>
      <c r="I36" s="50">
        <v>0</v>
      </c>
      <c r="J36" s="50">
        <v>0</v>
      </c>
      <c r="K36" s="50">
        <v>0</v>
      </c>
      <c r="L36" s="48">
        <f t="shared" si="4"/>
        <v>0</v>
      </c>
      <c r="M36" s="51">
        <f t="shared" si="0"/>
        <v>0</v>
      </c>
      <c r="O36" s="52">
        <f t="shared" si="1"/>
        <v>0</v>
      </c>
      <c r="P36" s="52">
        <f t="shared" si="2"/>
        <v>0</v>
      </c>
    </row>
    <row r="37" spans="1:16" x14ac:dyDescent="0.2">
      <c r="A37" s="45">
        <v>50</v>
      </c>
      <c r="B37" s="45">
        <v>1920</v>
      </c>
      <c r="C37" s="46" t="s">
        <v>21</v>
      </c>
      <c r="D37" s="47">
        <v>1022787.98</v>
      </c>
      <c r="E37" s="47">
        <v>174074.49</v>
      </c>
      <c r="F37" s="47">
        <v>0</v>
      </c>
      <c r="G37" s="48">
        <f t="shared" si="3"/>
        <v>1196862.47</v>
      </c>
      <c r="H37" s="49"/>
      <c r="I37" s="50">
        <v>647539.56000000006</v>
      </c>
      <c r="J37" s="50">
        <v>135421.3899999999</v>
      </c>
      <c r="K37" s="50">
        <v>0</v>
      </c>
      <c r="L37" s="48">
        <f t="shared" si="4"/>
        <v>782960.95</v>
      </c>
      <c r="M37" s="51">
        <f t="shared" si="0"/>
        <v>413901.52</v>
      </c>
      <c r="O37" s="52">
        <f t="shared" si="1"/>
        <v>1109825.2250000001</v>
      </c>
      <c r="P37" s="52">
        <f t="shared" si="2"/>
        <v>715250.255</v>
      </c>
    </row>
    <row r="38" spans="1:16" x14ac:dyDescent="0.2">
      <c r="A38" s="45">
        <v>45</v>
      </c>
      <c r="B38" s="45">
        <v>1920</v>
      </c>
      <c r="C38" s="46" t="s">
        <v>22</v>
      </c>
      <c r="D38" s="47">
        <v>0</v>
      </c>
      <c r="E38" s="47">
        <v>0</v>
      </c>
      <c r="F38" s="47">
        <v>0</v>
      </c>
      <c r="G38" s="48">
        <f t="shared" si="3"/>
        <v>0</v>
      </c>
      <c r="H38" s="49"/>
      <c r="I38" s="50">
        <v>0</v>
      </c>
      <c r="J38" s="50">
        <v>0</v>
      </c>
      <c r="K38" s="50">
        <v>0</v>
      </c>
      <c r="L38" s="48">
        <f t="shared" si="4"/>
        <v>0</v>
      </c>
      <c r="M38" s="51">
        <f t="shared" si="0"/>
        <v>0</v>
      </c>
      <c r="O38" s="52">
        <f t="shared" si="1"/>
        <v>0</v>
      </c>
      <c r="P38" s="52">
        <f t="shared" si="2"/>
        <v>0</v>
      </c>
    </row>
    <row r="39" spans="1:16" x14ac:dyDescent="0.2">
      <c r="A39" s="45">
        <v>45.1</v>
      </c>
      <c r="B39" s="45">
        <v>1920</v>
      </c>
      <c r="C39" s="46" t="s">
        <v>23</v>
      </c>
      <c r="D39" s="47">
        <v>0</v>
      </c>
      <c r="E39" s="47">
        <v>0</v>
      </c>
      <c r="F39" s="47">
        <v>0</v>
      </c>
      <c r="G39" s="48">
        <f t="shared" si="3"/>
        <v>0</v>
      </c>
      <c r="H39" s="49"/>
      <c r="I39" s="50">
        <v>0</v>
      </c>
      <c r="J39" s="50">
        <v>0</v>
      </c>
      <c r="K39" s="50">
        <v>0</v>
      </c>
      <c r="L39" s="48">
        <f t="shared" si="4"/>
        <v>0</v>
      </c>
      <c r="M39" s="51">
        <f t="shared" si="0"/>
        <v>0</v>
      </c>
      <c r="O39" s="52">
        <f t="shared" si="1"/>
        <v>0</v>
      </c>
      <c r="P39" s="52">
        <f t="shared" si="2"/>
        <v>0</v>
      </c>
    </row>
    <row r="40" spans="1:16" x14ac:dyDescent="0.2">
      <c r="A40" s="45">
        <v>10</v>
      </c>
      <c r="B40" s="45">
        <v>1930</v>
      </c>
      <c r="C40" s="46" t="s">
        <v>119</v>
      </c>
      <c r="D40" s="47">
        <v>1269437</v>
      </c>
      <c r="E40" s="47">
        <v>57395.41</v>
      </c>
      <c r="F40" s="47">
        <v>-96496.21</v>
      </c>
      <c r="G40" s="48">
        <f t="shared" si="3"/>
        <v>1230336.2</v>
      </c>
      <c r="H40" s="49"/>
      <c r="I40" s="50">
        <v>804186.5299999998</v>
      </c>
      <c r="J40" s="50">
        <v>134983.77999999985</v>
      </c>
      <c r="K40" s="50">
        <v>-96496.21</v>
      </c>
      <c r="L40" s="48">
        <f t="shared" si="4"/>
        <v>842674.09999999963</v>
      </c>
      <c r="M40" s="51">
        <f t="shared" si="0"/>
        <v>387662.10000000033</v>
      </c>
      <c r="O40" s="52">
        <f t="shared" si="1"/>
        <v>1249886.6000000001</v>
      </c>
      <c r="P40" s="52">
        <f t="shared" si="2"/>
        <v>823430.31499999971</v>
      </c>
    </row>
    <row r="41" spans="1:16" x14ac:dyDescent="0.2">
      <c r="A41" s="45">
        <v>10</v>
      </c>
      <c r="B41" s="45" t="s">
        <v>120</v>
      </c>
      <c r="C41" s="46" t="s">
        <v>121</v>
      </c>
      <c r="D41" s="47">
        <v>3554358.46</v>
      </c>
      <c r="E41" s="47">
        <v>381246.39000000013</v>
      </c>
      <c r="F41" s="47">
        <v>-248836.21</v>
      </c>
      <c r="G41" s="48">
        <f t="shared" si="3"/>
        <v>3686768.6400000001</v>
      </c>
      <c r="H41" s="49"/>
      <c r="I41" s="50">
        <v>2465723.27</v>
      </c>
      <c r="J41" s="50">
        <v>143974.18</v>
      </c>
      <c r="K41" s="50">
        <v>-248836.21</v>
      </c>
      <c r="L41" s="48">
        <f t="shared" si="4"/>
        <v>2360861.2400000002</v>
      </c>
      <c r="M41" s="51">
        <f t="shared" si="0"/>
        <v>1325907.3999999999</v>
      </c>
      <c r="O41" s="52">
        <f t="shared" si="1"/>
        <v>3620563.55</v>
      </c>
      <c r="P41" s="52">
        <f t="shared" si="2"/>
        <v>2413292.2549999999</v>
      </c>
    </row>
    <row r="42" spans="1:16" x14ac:dyDescent="0.2">
      <c r="A42" s="30">
        <v>8</v>
      </c>
      <c r="B42" s="45">
        <v>1935</v>
      </c>
      <c r="C42" s="46" t="s">
        <v>24</v>
      </c>
      <c r="D42" s="47">
        <v>0</v>
      </c>
      <c r="E42" s="47">
        <v>0</v>
      </c>
      <c r="F42" s="47">
        <v>0</v>
      </c>
      <c r="G42" s="48">
        <f t="shared" si="3"/>
        <v>0</v>
      </c>
      <c r="H42" s="49"/>
      <c r="I42" s="50">
        <v>0</v>
      </c>
      <c r="J42" s="50">
        <v>0</v>
      </c>
      <c r="K42" s="50">
        <v>0</v>
      </c>
      <c r="L42" s="48">
        <f t="shared" si="4"/>
        <v>0</v>
      </c>
      <c r="M42" s="51">
        <f t="shared" si="0"/>
        <v>0</v>
      </c>
      <c r="O42" s="52">
        <f t="shared" si="1"/>
        <v>0</v>
      </c>
      <c r="P42" s="52">
        <f t="shared" si="2"/>
        <v>0</v>
      </c>
    </row>
    <row r="43" spans="1:16" x14ac:dyDescent="0.2">
      <c r="A43" s="45">
        <v>8</v>
      </c>
      <c r="B43" s="45">
        <v>1940</v>
      </c>
      <c r="C43" s="46" t="s">
        <v>25</v>
      </c>
      <c r="D43" s="47">
        <v>1866118.14</v>
      </c>
      <c r="E43" s="47">
        <v>31520.29</v>
      </c>
      <c r="F43" s="47">
        <v>-130420.37</v>
      </c>
      <c r="G43" s="48">
        <f t="shared" si="3"/>
        <v>1767218.06</v>
      </c>
      <c r="H43" s="49"/>
      <c r="I43" s="50">
        <v>1460792.14</v>
      </c>
      <c r="J43" s="50">
        <v>76459.59</v>
      </c>
      <c r="K43" s="50">
        <v>-130420.37</v>
      </c>
      <c r="L43" s="48">
        <f t="shared" si="4"/>
        <v>1406831.3599999999</v>
      </c>
      <c r="M43" s="51">
        <f t="shared" si="0"/>
        <v>360386.70000000019</v>
      </c>
      <c r="O43" s="52">
        <f t="shared" si="1"/>
        <v>1816668.1</v>
      </c>
      <c r="P43" s="52">
        <f t="shared" si="2"/>
        <v>1433811.75</v>
      </c>
    </row>
    <row r="44" spans="1:16" x14ac:dyDescent="0.2">
      <c r="A44" s="45">
        <v>8</v>
      </c>
      <c r="B44" s="45">
        <v>1945</v>
      </c>
      <c r="C44" s="46" t="s">
        <v>26</v>
      </c>
      <c r="D44" s="47">
        <v>208448.68</v>
      </c>
      <c r="E44" s="47">
        <v>16667.440000000002</v>
      </c>
      <c r="F44" s="47">
        <v>0</v>
      </c>
      <c r="G44" s="48">
        <f t="shared" si="3"/>
        <v>225116.12</v>
      </c>
      <c r="H44" s="49"/>
      <c r="I44" s="50">
        <v>121689.68</v>
      </c>
      <c r="J44" s="50">
        <v>11242.440000000002</v>
      </c>
      <c r="K44" s="50">
        <v>0</v>
      </c>
      <c r="L44" s="48">
        <f t="shared" si="4"/>
        <v>132932.12</v>
      </c>
      <c r="M44" s="51">
        <f t="shared" si="0"/>
        <v>92184</v>
      </c>
      <c r="O44" s="52">
        <f t="shared" si="1"/>
        <v>216782.4</v>
      </c>
      <c r="P44" s="52">
        <f t="shared" si="2"/>
        <v>127310.9</v>
      </c>
    </row>
    <row r="45" spans="1:16" x14ac:dyDescent="0.2">
      <c r="A45" s="45">
        <v>8</v>
      </c>
      <c r="B45" s="45">
        <v>1950</v>
      </c>
      <c r="C45" s="46" t="s">
        <v>27</v>
      </c>
      <c r="D45" s="47">
        <v>0</v>
      </c>
      <c r="E45" s="47">
        <v>0</v>
      </c>
      <c r="F45" s="47">
        <v>0</v>
      </c>
      <c r="G45" s="48">
        <f t="shared" si="3"/>
        <v>0</v>
      </c>
      <c r="H45" s="49"/>
      <c r="I45" s="50">
        <v>0</v>
      </c>
      <c r="J45" s="50">
        <v>0</v>
      </c>
      <c r="K45" s="50">
        <v>0</v>
      </c>
      <c r="L45" s="48">
        <f t="shared" si="4"/>
        <v>0</v>
      </c>
      <c r="M45" s="51">
        <f t="shared" si="0"/>
        <v>0</v>
      </c>
      <c r="O45" s="52">
        <f t="shared" si="1"/>
        <v>0</v>
      </c>
      <c r="P45" s="52">
        <f t="shared" si="2"/>
        <v>0</v>
      </c>
    </row>
    <row r="46" spans="1:16" x14ac:dyDescent="0.2">
      <c r="A46" s="30">
        <v>10</v>
      </c>
      <c r="B46" s="45">
        <v>1955</v>
      </c>
      <c r="C46" s="54" t="s">
        <v>28</v>
      </c>
      <c r="D46" s="47">
        <v>455981.62</v>
      </c>
      <c r="E46" s="47">
        <v>21575.320000000007</v>
      </c>
      <c r="F46" s="47">
        <v>0</v>
      </c>
      <c r="G46" s="48">
        <f t="shared" si="3"/>
        <v>477556.94</v>
      </c>
      <c r="H46" s="49"/>
      <c r="I46" s="50">
        <v>103150.62</v>
      </c>
      <c r="J46" s="50">
        <v>44452</v>
      </c>
      <c r="K46" s="50">
        <v>0</v>
      </c>
      <c r="L46" s="48">
        <f t="shared" si="4"/>
        <v>147602.62</v>
      </c>
      <c r="M46" s="51">
        <f t="shared" si="0"/>
        <v>329954.32</v>
      </c>
      <c r="O46" s="52">
        <f t="shared" si="1"/>
        <v>466769.28</v>
      </c>
      <c r="P46" s="52">
        <f t="shared" si="2"/>
        <v>125376.62</v>
      </c>
    </row>
    <row r="47" spans="1:16" x14ac:dyDescent="0.2">
      <c r="A47" s="45">
        <v>8</v>
      </c>
      <c r="B47" s="45">
        <v>1955</v>
      </c>
      <c r="C47" s="46" t="s">
        <v>29</v>
      </c>
      <c r="D47" s="47">
        <v>0</v>
      </c>
      <c r="E47" s="47">
        <v>0</v>
      </c>
      <c r="F47" s="47">
        <v>0</v>
      </c>
      <c r="G47" s="48">
        <f t="shared" si="3"/>
        <v>0</v>
      </c>
      <c r="H47" s="49"/>
      <c r="I47" s="50">
        <v>0</v>
      </c>
      <c r="J47" s="50">
        <v>0</v>
      </c>
      <c r="K47" s="50">
        <v>0</v>
      </c>
      <c r="L47" s="48">
        <f t="shared" si="4"/>
        <v>0</v>
      </c>
      <c r="M47" s="51">
        <f t="shared" si="0"/>
        <v>0</v>
      </c>
      <c r="O47" s="52">
        <f t="shared" si="1"/>
        <v>0</v>
      </c>
      <c r="P47" s="52">
        <f t="shared" si="2"/>
        <v>0</v>
      </c>
    </row>
    <row r="48" spans="1:16" x14ac:dyDescent="0.2">
      <c r="A48" s="45">
        <v>8</v>
      </c>
      <c r="B48" s="55">
        <v>1960</v>
      </c>
      <c r="C48" s="56" t="s">
        <v>125</v>
      </c>
      <c r="D48" s="47">
        <v>125106.98000000004</v>
      </c>
      <c r="E48" s="47">
        <v>6387.98</v>
      </c>
      <c r="F48" s="47">
        <v>0</v>
      </c>
      <c r="G48" s="48">
        <f t="shared" si="3"/>
        <v>131494.96000000005</v>
      </c>
      <c r="I48" s="50">
        <v>117498.98000000004</v>
      </c>
      <c r="J48" s="50">
        <v>2292.98</v>
      </c>
      <c r="K48" s="50">
        <v>0</v>
      </c>
      <c r="L48" s="48">
        <f t="shared" si="4"/>
        <v>119791.96000000004</v>
      </c>
      <c r="M48" s="51">
        <f t="shared" si="0"/>
        <v>11703.000000000015</v>
      </c>
      <c r="O48" s="52">
        <f t="shared" si="1"/>
        <v>128300.97000000004</v>
      </c>
      <c r="P48" s="52">
        <f t="shared" si="2"/>
        <v>118645.47000000003</v>
      </c>
    </row>
    <row r="49" spans="1:17" x14ac:dyDescent="0.2">
      <c r="A49" s="45">
        <v>8</v>
      </c>
      <c r="B49" s="55" t="s">
        <v>122</v>
      </c>
      <c r="C49" s="56" t="s">
        <v>123</v>
      </c>
      <c r="D49" s="47">
        <v>465747.67</v>
      </c>
      <c r="E49" s="47">
        <v>0</v>
      </c>
      <c r="F49" s="47">
        <v>0</v>
      </c>
      <c r="G49" s="48">
        <f t="shared" si="3"/>
        <v>465747.67</v>
      </c>
      <c r="I49" s="50">
        <v>465747.67</v>
      </c>
      <c r="J49" s="50">
        <v>0</v>
      </c>
      <c r="K49" s="50"/>
      <c r="L49" s="48">
        <f t="shared" si="4"/>
        <v>465747.67</v>
      </c>
      <c r="M49" s="51">
        <f t="shared" si="0"/>
        <v>0</v>
      </c>
      <c r="O49" s="52">
        <f t="shared" si="1"/>
        <v>465747.67</v>
      </c>
      <c r="P49" s="52">
        <f t="shared" si="2"/>
        <v>465747.67</v>
      </c>
    </row>
    <row r="50" spans="1:17" x14ac:dyDescent="0.2">
      <c r="A50" s="45">
        <v>47</v>
      </c>
      <c r="B50" s="55">
        <v>1970</v>
      </c>
      <c r="C50" s="56" t="s">
        <v>30</v>
      </c>
      <c r="D50" s="47">
        <v>0</v>
      </c>
      <c r="E50" s="47">
        <v>0</v>
      </c>
      <c r="F50" s="47">
        <v>0</v>
      </c>
      <c r="G50" s="48">
        <f t="shared" si="3"/>
        <v>0</v>
      </c>
      <c r="I50" s="50">
        <v>0</v>
      </c>
      <c r="J50" s="50">
        <v>0</v>
      </c>
      <c r="K50" s="50">
        <v>0</v>
      </c>
      <c r="L50" s="48">
        <f t="shared" si="4"/>
        <v>0</v>
      </c>
      <c r="M50" s="51">
        <f t="shared" si="0"/>
        <v>0</v>
      </c>
      <c r="O50" s="52">
        <f t="shared" si="1"/>
        <v>0</v>
      </c>
      <c r="P50" s="52">
        <f t="shared" si="2"/>
        <v>0</v>
      </c>
    </row>
    <row r="51" spans="1:17" x14ac:dyDescent="0.2">
      <c r="A51" s="45">
        <v>47</v>
      </c>
      <c r="B51" s="55">
        <v>1975</v>
      </c>
      <c r="C51" s="56" t="s">
        <v>31</v>
      </c>
      <c r="D51" s="47">
        <v>0</v>
      </c>
      <c r="E51" s="47">
        <v>0</v>
      </c>
      <c r="F51" s="47">
        <v>0</v>
      </c>
      <c r="G51" s="48">
        <f t="shared" si="3"/>
        <v>0</v>
      </c>
      <c r="I51" s="50">
        <v>0</v>
      </c>
      <c r="J51" s="50">
        <v>0</v>
      </c>
      <c r="K51" s="50">
        <v>0</v>
      </c>
      <c r="L51" s="48">
        <f t="shared" si="4"/>
        <v>0</v>
      </c>
      <c r="M51" s="51">
        <f t="shared" si="0"/>
        <v>0</v>
      </c>
      <c r="O51" s="52">
        <f t="shared" si="1"/>
        <v>0</v>
      </c>
      <c r="P51" s="52">
        <f t="shared" si="2"/>
        <v>0</v>
      </c>
    </row>
    <row r="52" spans="1:17" x14ac:dyDescent="0.2">
      <c r="A52" s="45">
        <v>47</v>
      </c>
      <c r="B52" s="55">
        <v>1980</v>
      </c>
      <c r="C52" s="56" t="s">
        <v>32</v>
      </c>
      <c r="D52" s="47">
        <v>5012.0600000000004</v>
      </c>
      <c r="E52" s="47">
        <v>107181.89</v>
      </c>
      <c r="F52" s="47">
        <v>0</v>
      </c>
      <c r="G52" s="48">
        <f t="shared" si="3"/>
        <v>112193.95</v>
      </c>
      <c r="I52" s="50">
        <v>542.05999999999995</v>
      </c>
      <c r="J52" s="50">
        <v>249</v>
      </c>
      <c r="K52" s="50">
        <v>0</v>
      </c>
      <c r="L52" s="48">
        <f t="shared" si="4"/>
        <v>791.06</v>
      </c>
      <c r="M52" s="51">
        <f t="shared" si="0"/>
        <v>111402.89</v>
      </c>
      <c r="O52" s="52">
        <f t="shared" si="1"/>
        <v>58603.004999999997</v>
      </c>
      <c r="P52" s="52">
        <f t="shared" si="2"/>
        <v>666.56</v>
      </c>
    </row>
    <row r="53" spans="1:17" x14ac:dyDescent="0.2">
      <c r="A53" s="45">
        <v>47</v>
      </c>
      <c r="B53" s="55">
        <v>1985</v>
      </c>
      <c r="C53" s="56" t="s">
        <v>33</v>
      </c>
      <c r="D53" s="47">
        <v>0</v>
      </c>
      <c r="E53" s="47">
        <v>0</v>
      </c>
      <c r="F53" s="47">
        <v>0</v>
      </c>
      <c r="G53" s="48">
        <f t="shared" si="3"/>
        <v>0</v>
      </c>
      <c r="I53" s="50">
        <v>0</v>
      </c>
      <c r="J53" s="50">
        <v>0</v>
      </c>
      <c r="K53" s="50">
        <v>0</v>
      </c>
      <c r="L53" s="48">
        <f t="shared" si="4"/>
        <v>0</v>
      </c>
      <c r="M53" s="51">
        <f t="shared" ref="M53:M59" si="5">G53-L53</f>
        <v>0</v>
      </c>
      <c r="O53" s="52">
        <f t="shared" si="1"/>
        <v>0</v>
      </c>
      <c r="P53" s="52">
        <f t="shared" si="2"/>
        <v>0</v>
      </c>
    </row>
    <row r="54" spans="1:17" x14ac:dyDescent="0.2">
      <c r="A54" s="45">
        <v>47</v>
      </c>
      <c r="B54" s="55">
        <v>1990</v>
      </c>
      <c r="C54" s="56" t="s">
        <v>34</v>
      </c>
      <c r="D54" s="47">
        <v>0</v>
      </c>
      <c r="E54" s="47">
        <v>0</v>
      </c>
      <c r="F54" s="47">
        <v>0</v>
      </c>
      <c r="G54" s="48">
        <f t="shared" si="3"/>
        <v>0</v>
      </c>
      <c r="I54" s="50">
        <v>0</v>
      </c>
      <c r="J54" s="50">
        <v>0</v>
      </c>
      <c r="K54" s="50">
        <v>0</v>
      </c>
      <c r="L54" s="48">
        <f t="shared" si="4"/>
        <v>0</v>
      </c>
      <c r="M54" s="51">
        <f t="shared" si="5"/>
        <v>0</v>
      </c>
      <c r="O54" s="52">
        <f t="shared" si="1"/>
        <v>0</v>
      </c>
      <c r="P54" s="52">
        <f t="shared" si="2"/>
        <v>0</v>
      </c>
    </row>
    <row r="55" spans="1:17" x14ac:dyDescent="0.2">
      <c r="A55" s="45">
        <v>47</v>
      </c>
      <c r="B55" s="55">
        <v>1995</v>
      </c>
      <c r="C55" s="56" t="s">
        <v>35</v>
      </c>
      <c r="D55" s="47">
        <v>-626753.47</v>
      </c>
      <c r="E55" s="47">
        <v>-157117.98999999996</v>
      </c>
      <c r="F55" s="47">
        <v>0</v>
      </c>
      <c r="G55" s="48">
        <f t="shared" si="3"/>
        <v>-783871.46</v>
      </c>
      <c r="I55" s="50">
        <v>-40920.57</v>
      </c>
      <c r="J55" s="50">
        <v>-20758.02</v>
      </c>
      <c r="K55" s="50">
        <v>0</v>
      </c>
      <c r="L55" s="48">
        <f t="shared" si="4"/>
        <v>-61678.59</v>
      </c>
      <c r="M55" s="51">
        <f t="shared" si="5"/>
        <v>-722192.87</v>
      </c>
      <c r="O55" s="52">
        <f t="shared" si="1"/>
        <v>-705312.46499999997</v>
      </c>
      <c r="P55" s="52">
        <f t="shared" si="2"/>
        <v>-51299.58</v>
      </c>
    </row>
    <row r="56" spans="1:17" x14ac:dyDescent="0.2">
      <c r="A56" s="45"/>
      <c r="B56" s="55" t="s">
        <v>87</v>
      </c>
      <c r="C56" s="56"/>
      <c r="D56" s="47"/>
      <c r="E56" s="47"/>
      <c r="F56" s="47"/>
      <c r="G56" s="48"/>
      <c r="I56" s="50"/>
      <c r="J56" s="50"/>
      <c r="K56" s="50"/>
      <c r="L56" s="48">
        <f>I56+J56+K56</f>
        <v>0</v>
      </c>
      <c r="M56" s="51">
        <f t="shared" si="5"/>
        <v>0</v>
      </c>
      <c r="O56" s="52"/>
      <c r="P56" s="52"/>
    </row>
    <row r="57" spans="1:17" x14ac:dyDescent="0.2">
      <c r="A57" s="45"/>
      <c r="B57" s="55" t="s">
        <v>87</v>
      </c>
      <c r="C57" s="56"/>
      <c r="D57" s="47"/>
      <c r="E57" s="47"/>
      <c r="F57" s="47"/>
      <c r="G57" s="48"/>
      <c r="I57" s="50"/>
      <c r="J57" s="50"/>
      <c r="K57" s="50"/>
      <c r="L57" s="48">
        <f>I57+J57+K57</f>
        <v>0</v>
      </c>
      <c r="M57" s="51">
        <f t="shared" si="5"/>
        <v>0</v>
      </c>
      <c r="O57" s="52"/>
      <c r="P57" s="52"/>
    </row>
    <row r="58" spans="1:17" x14ac:dyDescent="0.2">
      <c r="A58" s="55"/>
      <c r="B58" s="55" t="s">
        <v>87</v>
      </c>
      <c r="C58" s="56"/>
      <c r="D58" s="47"/>
      <c r="E58" s="47"/>
      <c r="F58" s="47"/>
      <c r="G58" s="48"/>
      <c r="I58" s="50"/>
      <c r="J58" s="50"/>
      <c r="K58" s="50"/>
      <c r="L58" s="48">
        <f>I58+J58+K58</f>
        <v>0</v>
      </c>
      <c r="M58" s="51">
        <f t="shared" si="5"/>
        <v>0</v>
      </c>
      <c r="O58" s="52"/>
      <c r="P58" s="52"/>
    </row>
    <row r="59" spans="1:17" x14ac:dyDescent="0.2">
      <c r="A59" s="55"/>
      <c r="B59" s="55"/>
      <c r="C59" s="57"/>
      <c r="D59" s="48"/>
      <c r="E59" s="58"/>
      <c r="F59" s="58"/>
      <c r="G59" s="48"/>
      <c r="I59" s="50"/>
      <c r="J59" s="50"/>
      <c r="K59" s="50"/>
      <c r="L59" s="48">
        <f>I59+J59+K59</f>
        <v>0</v>
      </c>
      <c r="M59" s="51">
        <f t="shared" si="5"/>
        <v>0</v>
      </c>
      <c r="O59" s="52"/>
      <c r="P59" s="52"/>
    </row>
    <row r="60" spans="1:17" x14ac:dyDescent="0.2">
      <c r="A60" s="55"/>
      <c r="B60" s="55"/>
      <c r="C60" s="59" t="s">
        <v>88</v>
      </c>
      <c r="D60" s="60">
        <f>SUM(D10:D59)</f>
        <v>150897923.56999993</v>
      </c>
      <c r="E60" s="61">
        <f>SUM(E10:E59)</f>
        <v>10773665.059999997</v>
      </c>
      <c r="F60" s="61">
        <f>SUM(F10:F59)</f>
        <v>-2523653.94</v>
      </c>
      <c r="G60" s="60">
        <f>SUM(G10:G59)</f>
        <v>159147934.68999991</v>
      </c>
      <c r="H60" s="32"/>
      <c r="I60" s="61">
        <f t="shared" ref="I60:M60" si="6">SUM(I10:I59)</f>
        <v>62079396.629999995</v>
      </c>
      <c r="J60" s="61">
        <f t="shared" si="6"/>
        <v>3415759.8199999989</v>
      </c>
      <c r="K60" s="61">
        <f t="shared" si="6"/>
        <v>-2268993.8400000003</v>
      </c>
      <c r="L60" s="60">
        <f t="shared" si="6"/>
        <v>63226162.609999992</v>
      </c>
      <c r="M60" s="60">
        <f t="shared" si="6"/>
        <v>95921772.080000013</v>
      </c>
      <c r="O60" s="62">
        <f>SUM(O10:O59)</f>
        <v>155022929.12999997</v>
      </c>
      <c r="P60" s="62">
        <f>SUM(P10:P59)</f>
        <v>62652779.619999997</v>
      </c>
    </row>
    <row r="61" spans="1:17" x14ac:dyDescent="0.2">
      <c r="A61" s="55"/>
      <c r="B61" s="55">
        <v>2055</v>
      </c>
      <c r="C61" s="63" t="s">
        <v>126</v>
      </c>
      <c r="D61" s="47">
        <v>2531964.65</v>
      </c>
      <c r="E61" s="58">
        <v>-41820.520000000019</v>
      </c>
      <c r="F61" s="58"/>
      <c r="G61" s="48">
        <f>D61+E61+F61</f>
        <v>2490144.13</v>
      </c>
      <c r="I61" s="58"/>
      <c r="J61" s="58"/>
      <c r="K61" s="58"/>
      <c r="L61" s="48">
        <f>I61+J61+K61</f>
        <v>0</v>
      </c>
      <c r="M61" s="51">
        <f>G61+L61</f>
        <v>2490144.13</v>
      </c>
      <c r="O61" s="53"/>
      <c r="P61" s="53">
        <f>O60-P60</f>
        <v>92370149.509999961</v>
      </c>
    </row>
    <row r="62" spans="1:17" ht="36" x14ac:dyDescent="0.2">
      <c r="A62" s="55"/>
      <c r="B62" s="55"/>
      <c r="C62" s="64" t="s">
        <v>98</v>
      </c>
      <c r="D62" s="57"/>
      <c r="E62" s="58"/>
      <c r="F62" s="58"/>
      <c r="G62" s="48">
        <f>D62+E62+F62</f>
        <v>0</v>
      </c>
      <c r="I62" s="58"/>
      <c r="J62" s="58"/>
      <c r="K62" s="58"/>
      <c r="L62" s="48">
        <f>I62+J62+K62</f>
        <v>0</v>
      </c>
      <c r="M62" s="51">
        <f>G62+L62</f>
        <v>0</v>
      </c>
      <c r="O62" s="53"/>
    </row>
    <row r="63" spans="1:17" x14ac:dyDescent="0.2">
      <c r="A63" s="55"/>
      <c r="B63" s="55"/>
      <c r="C63" s="59" t="s">
        <v>89</v>
      </c>
      <c r="D63" s="60">
        <f>SUM(D60:D62)</f>
        <v>153429888.21999994</v>
      </c>
      <c r="E63" s="60">
        <f>SUM(E60:E62)</f>
        <v>10731844.539999997</v>
      </c>
      <c r="F63" s="60">
        <f>SUM(F60:F62)</f>
        <v>-2523653.94</v>
      </c>
      <c r="G63" s="60">
        <f>SUM(G60:G62)</f>
        <v>161638078.8199999</v>
      </c>
      <c r="H63" s="60"/>
      <c r="I63" s="60">
        <f>SUM(I60:I62)</f>
        <v>62079396.629999995</v>
      </c>
      <c r="J63" s="60">
        <f>SUM(J60:J62)</f>
        <v>3415759.8199999989</v>
      </c>
      <c r="K63" s="60">
        <f>SUM(K60:K62)</f>
        <v>-2268993.8400000003</v>
      </c>
      <c r="L63" s="60">
        <f>SUM(L60:L62)</f>
        <v>63226162.609999992</v>
      </c>
      <c r="M63" s="60">
        <f>SUM(M60:M62)</f>
        <v>98411916.210000008</v>
      </c>
      <c r="O63" s="53"/>
    </row>
    <row r="64" spans="1:17" x14ac:dyDescent="0.2">
      <c r="A64" s="65"/>
      <c r="B64" s="65"/>
      <c r="C64" s="238" t="s">
        <v>90</v>
      </c>
      <c r="D64" s="238"/>
      <c r="E64" s="238"/>
      <c r="F64" s="238"/>
      <c r="G64" s="238"/>
      <c r="H64" s="238"/>
      <c r="I64" s="238"/>
      <c r="J64" s="66"/>
      <c r="K64" s="67"/>
      <c r="L64" s="68">
        <v>-63226162.609999999</v>
      </c>
      <c r="M64" s="69"/>
      <c r="N64" s="70"/>
      <c r="O64" s="70" t="s">
        <v>178</v>
      </c>
      <c r="P64" s="70"/>
      <c r="Q64" s="70"/>
    </row>
    <row r="65" spans="1:17" x14ac:dyDescent="0.2">
      <c r="A65" s="65"/>
      <c r="B65" s="71"/>
      <c r="C65" s="236" t="s">
        <v>36</v>
      </c>
      <c r="D65" s="236"/>
      <c r="E65" s="236"/>
      <c r="F65" s="236"/>
      <c r="G65" s="236"/>
      <c r="H65" s="236"/>
      <c r="I65" s="236"/>
      <c r="J65" s="72">
        <f>J63+J64</f>
        <v>3415759.8199999989</v>
      </c>
      <c r="K65" s="67"/>
      <c r="L65" s="73">
        <f>L63+L64</f>
        <v>0</v>
      </c>
      <c r="M65" s="74"/>
      <c r="N65" s="67"/>
      <c r="O65" s="67"/>
      <c r="P65" s="67"/>
      <c r="Q65" s="67"/>
    </row>
    <row r="66" spans="1:17" x14ac:dyDescent="0.2">
      <c r="G66" s="53"/>
      <c r="I66" s="75"/>
      <c r="J66" s="68"/>
      <c r="K66" s="69"/>
      <c r="L66" s="70"/>
      <c r="M66" s="53"/>
    </row>
    <row r="67" spans="1:17" x14ac:dyDescent="0.2">
      <c r="A67" s="76"/>
      <c r="B67" s="76"/>
      <c r="C67" s="77"/>
      <c r="D67" s="77"/>
      <c r="E67" s="77"/>
      <c r="F67" s="77"/>
      <c r="G67" s="77" t="s">
        <v>99</v>
      </c>
      <c r="H67" s="77"/>
      <c r="J67" s="77"/>
      <c r="K67" s="77"/>
      <c r="M67" s="53"/>
    </row>
    <row r="68" spans="1:17" x14ac:dyDescent="0.2">
      <c r="A68" s="78">
        <v>10</v>
      </c>
      <c r="B68" s="78"/>
      <c r="C68" s="79" t="s">
        <v>92</v>
      </c>
      <c r="D68" s="77"/>
      <c r="E68" s="77"/>
      <c r="F68" s="77"/>
      <c r="G68" s="77" t="s">
        <v>92</v>
      </c>
      <c r="H68" s="77"/>
      <c r="J68" s="80">
        <v>-278957.96000000002</v>
      </c>
      <c r="M68" s="53"/>
    </row>
    <row r="69" spans="1:17" x14ac:dyDescent="0.2">
      <c r="A69" s="78">
        <v>8</v>
      </c>
      <c r="B69" s="78"/>
      <c r="C69" s="79" t="s">
        <v>24</v>
      </c>
      <c r="D69" s="77"/>
      <c r="E69" s="77"/>
      <c r="F69" s="77"/>
      <c r="G69" s="77" t="s">
        <v>24</v>
      </c>
      <c r="H69" s="77"/>
      <c r="J69" s="80"/>
      <c r="M69" s="53"/>
    </row>
    <row r="70" spans="1:17" x14ac:dyDescent="0.2">
      <c r="A70" s="78">
        <v>8</v>
      </c>
      <c r="B70" s="78"/>
      <c r="C70" s="79" t="s">
        <v>93</v>
      </c>
      <c r="D70" s="77"/>
      <c r="E70" s="77"/>
      <c r="F70" s="77"/>
      <c r="G70" s="81" t="s">
        <v>93</v>
      </c>
      <c r="H70" s="77"/>
      <c r="J70" s="80"/>
      <c r="M70" s="53"/>
    </row>
    <row r="71" spans="1:17" x14ac:dyDescent="0.2">
      <c r="A71" s="78">
        <v>8</v>
      </c>
      <c r="B71" s="78"/>
      <c r="C71" s="79" t="s">
        <v>94</v>
      </c>
      <c r="D71" s="77"/>
      <c r="E71" s="77"/>
      <c r="F71" s="77"/>
      <c r="G71" s="81" t="s">
        <v>94</v>
      </c>
      <c r="H71" s="77"/>
      <c r="J71" s="80"/>
      <c r="M71" s="53"/>
    </row>
    <row r="72" spans="1:17" x14ac:dyDescent="0.2">
      <c r="A72" s="78">
        <v>8</v>
      </c>
      <c r="B72" s="78"/>
      <c r="C72" s="79" t="s">
        <v>95</v>
      </c>
      <c r="D72" s="77"/>
      <c r="E72" s="77"/>
      <c r="F72" s="77"/>
      <c r="G72" s="77" t="s">
        <v>95</v>
      </c>
      <c r="H72" s="77"/>
      <c r="J72" s="80"/>
      <c r="M72" s="53"/>
    </row>
    <row r="73" spans="1:17" x14ac:dyDescent="0.2">
      <c r="A73" s="76"/>
      <c r="B73" s="76"/>
      <c r="C73" s="77"/>
      <c r="D73" s="77"/>
      <c r="E73" s="77"/>
      <c r="F73" s="77"/>
      <c r="G73" s="82" t="s">
        <v>96</v>
      </c>
      <c r="H73" s="77"/>
      <c r="J73" s="83">
        <f>J65+J68+J72+J69+J70+J71</f>
        <v>3136801.8599999989</v>
      </c>
    </row>
    <row r="74" spans="1:17" x14ac:dyDescent="0.2">
      <c r="A74" s="76"/>
      <c r="B74" s="76"/>
      <c r="C74" s="77"/>
      <c r="D74" s="77"/>
      <c r="E74" s="77"/>
      <c r="F74" s="77"/>
      <c r="G74" s="82"/>
      <c r="H74" s="77"/>
      <c r="J74" s="84"/>
    </row>
    <row r="75" spans="1:17" s="91" customFormat="1" ht="21" x14ac:dyDescent="0.35">
      <c r="A75" s="92"/>
      <c r="B75" s="92"/>
      <c r="E75" s="89" t="s">
        <v>74</v>
      </c>
      <c r="F75" s="90">
        <v>2016</v>
      </c>
      <c r="G75" s="232" t="s">
        <v>1</v>
      </c>
    </row>
    <row r="77" spans="1:17" x14ac:dyDescent="0.2">
      <c r="D77" s="237" t="s">
        <v>75</v>
      </c>
      <c r="E77" s="237"/>
      <c r="F77" s="237"/>
      <c r="G77" s="237"/>
      <c r="I77" s="34"/>
      <c r="J77" s="35" t="s">
        <v>76</v>
      </c>
      <c r="K77" s="35"/>
      <c r="L77" s="36"/>
    </row>
    <row r="78" spans="1:17" x14ac:dyDescent="0.2">
      <c r="A78" s="37" t="s">
        <v>77</v>
      </c>
      <c r="B78" s="38" t="s">
        <v>78</v>
      </c>
      <c r="C78" s="39" t="s">
        <v>3</v>
      </c>
      <c r="D78" s="37" t="s">
        <v>79</v>
      </c>
      <c r="E78" s="38" t="s">
        <v>80</v>
      </c>
      <c r="F78" s="38" t="s">
        <v>81</v>
      </c>
      <c r="G78" s="37" t="s">
        <v>82</v>
      </c>
      <c r="H78" s="40"/>
      <c r="I78" s="41" t="s">
        <v>79</v>
      </c>
      <c r="J78" s="42" t="s">
        <v>80</v>
      </c>
      <c r="K78" s="42" t="s">
        <v>81</v>
      </c>
      <c r="L78" s="43" t="s">
        <v>82</v>
      </c>
      <c r="M78" s="37" t="s">
        <v>83</v>
      </c>
      <c r="O78" s="44" t="s">
        <v>84</v>
      </c>
      <c r="P78" s="44" t="s">
        <v>85</v>
      </c>
    </row>
    <row r="79" spans="1:17" ht="24" x14ac:dyDescent="0.2">
      <c r="A79" s="45">
        <v>12</v>
      </c>
      <c r="B79" s="45">
        <v>1611</v>
      </c>
      <c r="C79" s="46" t="s">
        <v>4</v>
      </c>
      <c r="D79" s="47">
        <f>G10</f>
        <v>976322.75999999978</v>
      </c>
      <c r="E79" s="47">
        <v>0</v>
      </c>
      <c r="F79" s="47">
        <v>-49632.56</v>
      </c>
      <c r="G79" s="48">
        <f t="shared" ref="G79:G110" si="7">D79+E79+F79</f>
        <v>926690.19999999972</v>
      </c>
      <c r="H79" s="49"/>
      <c r="I79" s="50">
        <f>L10</f>
        <v>889183.76</v>
      </c>
      <c r="J79" s="50">
        <v>62136</v>
      </c>
      <c r="K79" s="50">
        <v>-49632.56</v>
      </c>
      <c r="L79" s="48">
        <f t="shared" ref="L79:L110" si="8">I79+J79+K79</f>
        <v>901687.2</v>
      </c>
      <c r="M79" s="51">
        <f t="shared" ref="M79:M110" si="9">G79-L79</f>
        <v>25002.999999999767</v>
      </c>
      <c r="O79" s="52">
        <f t="shared" ref="O79:O110" si="10">AVERAGE(G79,D79)</f>
        <v>951506.47999999975</v>
      </c>
      <c r="P79" s="52">
        <f t="shared" ref="P79:P110" si="11">AVERAGE(L79,I79)</f>
        <v>895435.48</v>
      </c>
      <c r="Q79" s="53"/>
    </row>
    <row r="80" spans="1:17" ht="24" x14ac:dyDescent="0.2">
      <c r="A80" s="45">
        <v>12</v>
      </c>
      <c r="B80" s="45" t="s">
        <v>107</v>
      </c>
      <c r="C80" s="46" t="s">
        <v>108</v>
      </c>
      <c r="D80" s="47">
        <f t="shared" ref="D80:D126" si="12">G11</f>
        <v>1715436.14</v>
      </c>
      <c r="E80" s="47">
        <v>158668.19000000018</v>
      </c>
      <c r="F80" s="47"/>
      <c r="G80" s="48">
        <f t="shared" si="7"/>
        <v>1874104.33</v>
      </c>
      <c r="H80" s="49"/>
      <c r="I80" s="50">
        <f t="shared" ref="I80:I128" si="13">L11</f>
        <v>535608.15</v>
      </c>
      <c r="J80" s="50">
        <v>173115.51999999999</v>
      </c>
      <c r="K80" s="50"/>
      <c r="L80" s="48">
        <f t="shared" si="8"/>
        <v>708723.67</v>
      </c>
      <c r="M80" s="51">
        <f t="shared" si="9"/>
        <v>1165380.6600000001</v>
      </c>
      <c r="O80" s="52">
        <f t="shared" si="10"/>
        <v>1794770.2349999999</v>
      </c>
      <c r="P80" s="52">
        <f t="shared" si="11"/>
        <v>622165.91</v>
      </c>
      <c r="Q80" s="53"/>
    </row>
    <row r="81" spans="1:17" ht="24" x14ac:dyDescent="0.2">
      <c r="A81" s="45">
        <v>47</v>
      </c>
      <c r="B81" s="45">
        <v>1612</v>
      </c>
      <c r="C81" s="46" t="s">
        <v>86</v>
      </c>
      <c r="D81" s="47">
        <f t="shared" si="12"/>
        <v>20733414.669999998</v>
      </c>
      <c r="E81" s="47">
        <v>113560.97</v>
      </c>
      <c r="F81" s="47">
        <v>0</v>
      </c>
      <c r="G81" s="48">
        <f t="shared" si="7"/>
        <v>20846975.639999997</v>
      </c>
      <c r="H81" s="49"/>
      <c r="I81" s="50">
        <f>L12</f>
        <v>4072499.65</v>
      </c>
      <c r="J81" s="50">
        <v>529207.4700000002</v>
      </c>
      <c r="K81" s="50">
        <v>0</v>
      </c>
      <c r="L81" s="48">
        <f t="shared" si="8"/>
        <v>4601707.12</v>
      </c>
      <c r="M81" s="51">
        <f t="shared" si="9"/>
        <v>16245268.519999996</v>
      </c>
      <c r="O81" s="52">
        <f t="shared" si="10"/>
        <v>20790195.154999997</v>
      </c>
      <c r="P81" s="52">
        <f t="shared" si="11"/>
        <v>4337103.3849999998</v>
      </c>
      <c r="Q81" s="53"/>
    </row>
    <row r="82" spans="1:17" x14ac:dyDescent="0.2">
      <c r="A82" s="45" t="s">
        <v>52</v>
      </c>
      <c r="B82" s="45">
        <v>1805</v>
      </c>
      <c r="C82" s="46" t="s">
        <v>5</v>
      </c>
      <c r="D82" s="47">
        <f t="shared" si="12"/>
        <v>623169.07999999996</v>
      </c>
      <c r="E82" s="47">
        <v>87733.98</v>
      </c>
      <c r="F82" s="47">
        <v>0</v>
      </c>
      <c r="G82" s="48">
        <f t="shared" si="7"/>
        <v>710903.05999999994</v>
      </c>
      <c r="H82" s="49"/>
      <c r="I82" s="50">
        <f t="shared" si="13"/>
        <v>0</v>
      </c>
      <c r="J82" s="50">
        <v>0</v>
      </c>
      <c r="K82" s="50">
        <v>0</v>
      </c>
      <c r="L82" s="48">
        <f t="shared" si="8"/>
        <v>0</v>
      </c>
      <c r="M82" s="51">
        <f t="shared" si="9"/>
        <v>710903.05999999994</v>
      </c>
      <c r="O82" s="52">
        <f t="shared" si="10"/>
        <v>667036.06999999995</v>
      </c>
      <c r="P82" s="52">
        <f t="shared" si="11"/>
        <v>0</v>
      </c>
      <c r="Q82" s="53"/>
    </row>
    <row r="83" spans="1:17" x14ac:dyDescent="0.2">
      <c r="A83" s="45">
        <v>47</v>
      </c>
      <c r="B83" s="45">
        <v>1808</v>
      </c>
      <c r="C83" s="46" t="s">
        <v>6</v>
      </c>
      <c r="D83" s="47">
        <f t="shared" si="12"/>
        <v>1197699.79</v>
      </c>
      <c r="E83" s="47">
        <v>-16.22</v>
      </c>
      <c r="F83" s="47">
        <v>0</v>
      </c>
      <c r="G83" s="48">
        <f t="shared" si="7"/>
        <v>1197683.57</v>
      </c>
      <c r="H83" s="49"/>
      <c r="I83" s="50">
        <f t="shared" si="13"/>
        <v>364949.06</v>
      </c>
      <c r="J83" s="50">
        <v>22338.51</v>
      </c>
      <c r="K83" s="50">
        <v>0</v>
      </c>
      <c r="L83" s="48">
        <f t="shared" si="8"/>
        <v>387287.57</v>
      </c>
      <c r="M83" s="51">
        <f t="shared" si="9"/>
        <v>810396</v>
      </c>
      <c r="O83" s="52">
        <f t="shared" si="10"/>
        <v>1197691.6800000002</v>
      </c>
      <c r="P83" s="52">
        <f t="shared" si="11"/>
        <v>376118.315</v>
      </c>
    </row>
    <row r="84" spans="1:17" x14ac:dyDescent="0.2">
      <c r="A84" s="45">
        <v>47</v>
      </c>
      <c r="B84" s="45" t="s">
        <v>110</v>
      </c>
      <c r="C84" s="46" t="s">
        <v>111</v>
      </c>
      <c r="D84" s="47">
        <f t="shared" si="12"/>
        <v>326692.53000000003</v>
      </c>
      <c r="E84" s="47">
        <v>0</v>
      </c>
      <c r="F84" s="47">
        <v>0</v>
      </c>
      <c r="G84" s="48">
        <f t="shared" si="7"/>
        <v>326692.53000000003</v>
      </c>
      <c r="H84" s="49"/>
      <c r="I84" s="50">
        <f t="shared" si="13"/>
        <v>134726.53</v>
      </c>
      <c r="J84" s="50">
        <v>14341</v>
      </c>
      <c r="K84" s="50">
        <v>0</v>
      </c>
      <c r="L84" s="48">
        <f t="shared" si="8"/>
        <v>149067.53</v>
      </c>
      <c r="M84" s="51">
        <f t="shared" si="9"/>
        <v>177625.00000000003</v>
      </c>
      <c r="O84" s="52">
        <f t="shared" si="10"/>
        <v>326692.53000000003</v>
      </c>
      <c r="P84" s="52">
        <f t="shared" si="11"/>
        <v>141897.03</v>
      </c>
    </row>
    <row r="85" spans="1:17" x14ac:dyDescent="0.2">
      <c r="A85" s="45">
        <v>13</v>
      </c>
      <c r="B85" s="45">
        <v>1810</v>
      </c>
      <c r="C85" s="46" t="s">
        <v>7</v>
      </c>
      <c r="D85" s="47">
        <f t="shared" si="12"/>
        <v>0</v>
      </c>
      <c r="E85" s="47">
        <v>0</v>
      </c>
      <c r="F85" s="47">
        <v>0</v>
      </c>
      <c r="G85" s="48">
        <f t="shared" si="7"/>
        <v>0</v>
      </c>
      <c r="H85" s="49"/>
      <c r="I85" s="50">
        <f t="shared" si="13"/>
        <v>0</v>
      </c>
      <c r="J85" s="50">
        <v>0</v>
      </c>
      <c r="K85" s="50">
        <v>0</v>
      </c>
      <c r="L85" s="48">
        <f t="shared" si="8"/>
        <v>0</v>
      </c>
      <c r="M85" s="51">
        <f t="shared" si="9"/>
        <v>0</v>
      </c>
      <c r="O85" s="52">
        <f t="shared" si="10"/>
        <v>0</v>
      </c>
      <c r="P85" s="52">
        <f t="shared" si="11"/>
        <v>0</v>
      </c>
    </row>
    <row r="86" spans="1:17" x14ac:dyDescent="0.2">
      <c r="A86" s="45">
        <v>47</v>
      </c>
      <c r="B86" s="45">
        <v>1815</v>
      </c>
      <c r="C86" s="46" t="s">
        <v>8</v>
      </c>
      <c r="D86" s="47">
        <f t="shared" si="12"/>
        <v>0</v>
      </c>
      <c r="E86" s="47">
        <v>0</v>
      </c>
      <c r="F86" s="47">
        <v>0</v>
      </c>
      <c r="G86" s="48">
        <f t="shared" si="7"/>
        <v>0</v>
      </c>
      <c r="H86" s="49"/>
      <c r="I86" s="50">
        <f t="shared" si="13"/>
        <v>0</v>
      </c>
      <c r="J86" s="50">
        <v>0</v>
      </c>
      <c r="K86" s="50">
        <v>0</v>
      </c>
      <c r="L86" s="48">
        <f t="shared" si="8"/>
        <v>0</v>
      </c>
      <c r="M86" s="51">
        <f t="shared" si="9"/>
        <v>0</v>
      </c>
      <c r="O86" s="52">
        <f t="shared" si="10"/>
        <v>0</v>
      </c>
      <c r="P86" s="52">
        <f t="shared" si="11"/>
        <v>0</v>
      </c>
    </row>
    <row r="87" spans="1:17" x14ac:dyDescent="0.2">
      <c r="A87" s="45">
        <v>47</v>
      </c>
      <c r="B87" s="45">
        <v>1820</v>
      </c>
      <c r="C87" s="46" t="s">
        <v>124</v>
      </c>
      <c r="D87" s="47">
        <f t="shared" si="12"/>
        <v>12226135.359999999</v>
      </c>
      <c r="E87" s="47">
        <v>582655.39</v>
      </c>
      <c r="F87" s="47">
        <v>0</v>
      </c>
      <c r="G87" s="48">
        <f t="shared" si="7"/>
        <v>12808790.75</v>
      </c>
      <c r="H87" s="49"/>
      <c r="I87" s="50">
        <f t="shared" si="13"/>
        <v>4657731.24</v>
      </c>
      <c r="J87" s="50">
        <v>183434.78000000026</v>
      </c>
      <c r="K87" s="50">
        <v>0</v>
      </c>
      <c r="L87" s="48">
        <f t="shared" si="8"/>
        <v>4841166.0200000005</v>
      </c>
      <c r="M87" s="51">
        <f t="shared" si="9"/>
        <v>7967624.7299999995</v>
      </c>
      <c r="O87" s="52">
        <f t="shared" si="10"/>
        <v>12517463.055</v>
      </c>
      <c r="P87" s="52">
        <f t="shared" si="11"/>
        <v>4749448.6300000008</v>
      </c>
    </row>
    <row r="88" spans="1:17" ht="24" x14ac:dyDescent="0.2">
      <c r="A88" s="45">
        <v>47</v>
      </c>
      <c r="B88" s="45" t="s">
        <v>112</v>
      </c>
      <c r="C88" s="46" t="s">
        <v>113</v>
      </c>
      <c r="D88" s="47">
        <f t="shared" si="12"/>
        <v>2164389.79</v>
      </c>
      <c r="E88" s="47">
        <v>114486.39000000013</v>
      </c>
      <c r="F88" s="47"/>
      <c r="G88" s="48">
        <f t="shared" si="7"/>
        <v>2278876.1800000002</v>
      </c>
      <c r="H88" s="49"/>
      <c r="I88" s="50">
        <f t="shared" si="13"/>
        <v>536397.42999999993</v>
      </c>
      <c r="J88" s="50">
        <v>49849.75</v>
      </c>
      <c r="K88" s="50"/>
      <c r="L88" s="48">
        <f t="shared" si="8"/>
        <v>586247.17999999993</v>
      </c>
      <c r="M88" s="51">
        <f t="shared" si="9"/>
        <v>1692629.0000000002</v>
      </c>
      <c r="O88" s="52">
        <f t="shared" si="10"/>
        <v>2221632.9850000003</v>
      </c>
      <c r="P88" s="52">
        <f t="shared" si="11"/>
        <v>561322.30499999993</v>
      </c>
    </row>
    <row r="89" spans="1:17" x14ac:dyDescent="0.2">
      <c r="A89" s="45">
        <v>47</v>
      </c>
      <c r="B89" s="45">
        <v>1825</v>
      </c>
      <c r="C89" s="46" t="s">
        <v>9</v>
      </c>
      <c r="D89" s="47">
        <f t="shared" si="12"/>
        <v>0</v>
      </c>
      <c r="E89" s="47">
        <v>0</v>
      </c>
      <c r="F89" s="47">
        <v>0</v>
      </c>
      <c r="G89" s="48">
        <f t="shared" si="7"/>
        <v>0</v>
      </c>
      <c r="H89" s="49"/>
      <c r="I89" s="50">
        <f t="shared" si="13"/>
        <v>0</v>
      </c>
      <c r="J89" s="50">
        <v>0</v>
      </c>
      <c r="K89" s="50">
        <v>0</v>
      </c>
      <c r="L89" s="48">
        <f t="shared" si="8"/>
        <v>0</v>
      </c>
      <c r="M89" s="51">
        <f t="shared" si="9"/>
        <v>0</v>
      </c>
      <c r="O89" s="52">
        <f t="shared" si="10"/>
        <v>0</v>
      </c>
      <c r="P89" s="52">
        <f t="shared" si="11"/>
        <v>0</v>
      </c>
    </row>
    <row r="90" spans="1:17" x14ac:dyDescent="0.2">
      <c r="A90" s="45">
        <v>47</v>
      </c>
      <c r="B90" s="45">
        <v>1830</v>
      </c>
      <c r="C90" s="46" t="s">
        <v>10</v>
      </c>
      <c r="D90" s="47">
        <f t="shared" si="12"/>
        <v>57063704.649999999</v>
      </c>
      <c r="E90" s="47">
        <v>2093867.3800000027</v>
      </c>
      <c r="F90" s="47">
        <v>-63310</v>
      </c>
      <c r="G90" s="48">
        <f t="shared" si="7"/>
        <v>59094262.030000001</v>
      </c>
      <c r="H90" s="49"/>
      <c r="I90" s="50">
        <f t="shared" si="13"/>
        <v>23374022.639999997</v>
      </c>
      <c r="J90" s="50">
        <v>920314.49</v>
      </c>
      <c r="K90" s="50">
        <v>-63310</v>
      </c>
      <c r="L90" s="48">
        <f t="shared" si="8"/>
        <v>24231027.129999995</v>
      </c>
      <c r="M90" s="51">
        <f t="shared" si="9"/>
        <v>34863234.900000006</v>
      </c>
      <c r="O90" s="52">
        <f t="shared" si="10"/>
        <v>58078983.340000004</v>
      </c>
      <c r="P90" s="52">
        <f t="shared" si="11"/>
        <v>23802524.884999998</v>
      </c>
    </row>
    <row r="91" spans="1:17" x14ac:dyDescent="0.2">
      <c r="A91" s="45">
        <v>47</v>
      </c>
      <c r="B91" s="45">
        <v>1835</v>
      </c>
      <c r="C91" s="46" t="s">
        <v>11</v>
      </c>
      <c r="D91" s="47">
        <f t="shared" si="12"/>
        <v>30644608.629999999</v>
      </c>
      <c r="E91" s="47">
        <v>4235504.8299999991</v>
      </c>
      <c r="F91" s="47">
        <v>-24584.2</v>
      </c>
      <c r="G91" s="48">
        <f t="shared" si="7"/>
        <v>34855529.259999998</v>
      </c>
      <c r="H91" s="49"/>
      <c r="I91" s="50">
        <f t="shared" si="13"/>
        <v>10737442.709999999</v>
      </c>
      <c r="J91" s="50">
        <v>530541.62999999966</v>
      </c>
      <c r="K91" s="50">
        <v>-24584.2</v>
      </c>
      <c r="L91" s="48">
        <f t="shared" si="8"/>
        <v>11243400.139999999</v>
      </c>
      <c r="M91" s="51">
        <f t="shared" si="9"/>
        <v>23612129.119999997</v>
      </c>
      <c r="O91" s="52">
        <f t="shared" si="10"/>
        <v>32750068.945</v>
      </c>
      <c r="P91" s="52">
        <f t="shared" si="11"/>
        <v>10990421.424999999</v>
      </c>
    </row>
    <row r="92" spans="1:17" x14ac:dyDescent="0.2">
      <c r="A92" s="45">
        <v>47</v>
      </c>
      <c r="B92" s="45">
        <v>1840</v>
      </c>
      <c r="C92" s="46" t="s">
        <v>12</v>
      </c>
      <c r="D92" s="47">
        <f t="shared" si="12"/>
        <v>0</v>
      </c>
      <c r="E92" s="47">
        <v>0</v>
      </c>
      <c r="F92" s="47">
        <v>0</v>
      </c>
      <c r="G92" s="48">
        <f t="shared" si="7"/>
        <v>0</v>
      </c>
      <c r="H92" s="49"/>
      <c r="I92" s="50">
        <f t="shared" si="13"/>
        <v>0</v>
      </c>
      <c r="J92" s="50">
        <v>0</v>
      </c>
      <c r="K92" s="50">
        <v>0</v>
      </c>
      <c r="L92" s="48">
        <f t="shared" si="8"/>
        <v>0</v>
      </c>
      <c r="M92" s="51">
        <f t="shared" si="9"/>
        <v>0</v>
      </c>
      <c r="O92" s="52">
        <f t="shared" si="10"/>
        <v>0</v>
      </c>
      <c r="P92" s="52">
        <f t="shared" si="11"/>
        <v>0</v>
      </c>
    </row>
    <row r="93" spans="1:17" x14ac:dyDescent="0.2">
      <c r="A93" s="45">
        <v>47</v>
      </c>
      <c r="B93" s="45">
        <v>1845</v>
      </c>
      <c r="C93" s="46" t="s">
        <v>13</v>
      </c>
      <c r="D93" s="47">
        <f t="shared" si="12"/>
        <v>1769622.07</v>
      </c>
      <c r="E93" s="47">
        <v>87985.699999999953</v>
      </c>
      <c r="F93" s="47">
        <v>0</v>
      </c>
      <c r="G93" s="48">
        <f t="shared" si="7"/>
        <v>1857607.77</v>
      </c>
      <c r="H93" s="49"/>
      <c r="I93" s="50">
        <f t="shared" si="13"/>
        <v>418677.31</v>
      </c>
      <c r="J93" s="50">
        <v>40402.460000000021</v>
      </c>
      <c r="K93" s="50">
        <v>0</v>
      </c>
      <c r="L93" s="48">
        <f t="shared" si="8"/>
        <v>459079.77</v>
      </c>
      <c r="M93" s="51">
        <f t="shared" si="9"/>
        <v>1398528</v>
      </c>
      <c r="O93" s="52">
        <f t="shared" si="10"/>
        <v>1813614.92</v>
      </c>
      <c r="P93" s="52">
        <f t="shared" si="11"/>
        <v>438878.54000000004</v>
      </c>
    </row>
    <row r="94" spans="1:17" x14ac:dyDescent="0.2">
      <c r="A94" s="45">
        <v>47</v>
      </c>
      <c r="B94" s="45">
        <v>1850</v>
      </c>
      <c r="C94" s="46" t="s">
        <v>14</v>
      </c>
      <c r="D94" s="47">
        <f t="shared" si="12"/>
        <v>12179212.340000002</v>
      </c>
      <c r="E94" s="47">
        <v>437130.01999999955</v>
      </c>
      <c r="F94" s="47">
        <v>0</v>
      </c>
      <c r="G94" s="48">
        <f t="shared" si="7"/>
        <v>12616342.360000001</v>
      </c>
      <c r="H94" s="49"/>
      <c r="I94" s="50">
        <f t="shared" si="13"/>
        <v>6430890.2199999997</v>
      </c>
      <c r="J94" s="50">
        <v>191950.68</v>
      </c>
      <c r="K94" s="50">
        <v>0</v>
      </c>
      <c r="L94" s="48">
        <f t="shared" si="8"/>
        <v>6622840.8999999994</v>
      </c>
      <c r="M94" s="51">
        <f t="shared" si="9"/>
        <v>5993501.4600000018</v>
      </c>
      <c r="O94" s="52">
        <f t="shared" si="10"/>
        <v>12397777.350000001</v>
      </c>
      <c r="P94" s="52">
        <f t="shared" si="11"/>
        <v>6526865.5599999996</v>
      </c>
    </row>
    <row r="95" spans="1:17" x14ac:dyDescent="0.2">
      <c r="A95" s="45">
        <v>47</v>
      </c>
      <c r="B95" s="45">
        <v>1855</v>
      </c>
      <c r="C95" s="46" t="s">
        <v>15</v>
      </c>
      <c r="D95" s="47">
        <f t="shared" si="12"/>
        <v>3361905.9</v>
      </c>
      <c r="E95" s="47">
        <v>0</v>
      </c>
      <c r="F95" s="47">
        <v>0</v>
      </c>
      <c r="G95" s="48">
        <f t="shared" si="7"/>
        <v>3361905.9</v>
      </c>
      <c r="H95" s="49"/>
      <c r="I95" s="50">
        <f t="shared" si="13"/>
        <v>2215042.9</v>
      </c>
      <c r="J95" s="50">
        <v>41006</v>
      </c>
      <c r="K95" s="50">
        <v>0</v>
      </c>
      <c r="L95" s="48">
        <f t="shared" si="8"/>
        <v>2256048.9</v>
      </c>
      <c r="M95" s="51">
        <f t="shared" si="9"/>
        <v>1105857</v>
      </c>
      <c r="O95" s="52">
        <f t="shared" si="10"/>
        <v>3361905.9</v>
      </c>
      <c r="P95" s="52">
        <f t="shared" si="11"/>
        <v>2235545.9</v>
      </c>
    </row>
    <row r="96" spans="1:17" x14ac:dyDescent="0.2">
      <c r="A96" s="45">
        <v>47</v>
      </c>
      <c r="B96" s="45">
        <v>1860</v>
      </c>
      <c r="C96" s="46" t="s">
        <v>16</v>
      </c>
      <c r="D96" s="47">
        <f t="shared" si="12"/>
        <v>1162222.0799999996</v>
      </c>
      <c r="E96" s="47">
        <v>0</v>
      </c>
      <c r="F96" s="47">
        <v>0</v>
      </c>
      <c r="G96" s="48">
        <f t="shared" si="7"/>
        <v>1162222.0799999996</v>
      </c>
      <c r="H96" s="49"/>
      <c r="I96" s="50">
        <f t="shared" si="13"/>
        <v>790423.79</v>
      </c>
      <c r="J96" s="50">
        <v>20121.290000000037</v>
      </c>
      <c r="K96" s="50">
        <v>0</v>
      </c>
      <c r="L96" s="48">
        <f t="shared" si="8"/>
        <v>810545.08000000007</v>
      </c>
      <c r="M96" s="51">
        <f t="shared" si="9"/>
        <v>351676.99999999953</v>
      </c>
      <c r="O96" s="52">
        <f t="shared" si="10"/>
        <v>1162222.0799999996</v>
      </c>
      <c r="P96" s="52">
        <f t="shared" si="11"/>
        <v>800484.43500000006</v>
      </c>
    </row>
    <row r="97" spans="1:16" x14ac:dyDescent="0.2">
      <c r="A97" s="45">
        <v>47</v>
      </c>
      <c r="B97" s="45" t="s">
        <v>114</v>
      </c>
      <c r="C97" s="46" t="s">
        <v>17</v>
      </c>
      <c r="D97" s="47">
        <f t="shared" si="12"/>
        <v>3592454.38</v>
      </c>
      <c r="E97" s="47">
        <v>65018.8</v>
      </c>
      <c r="F97" s="47">
        <v>0</v>
      </c>
      <c r="G97" s="48">
        <f t="shared" si="7"/>
        <v>3657473.1799999997</v>
      </c>
      <c r="H97" s="49"/>
      <c r="I97" s="50">
        <f t="shared" si="13"/>
        <v>1326848.76</v>
      </c>
      <c r="J97" s="50">
        <v>240034.42</v>
      </c>
      <c r="K97" s="50">
        <v>0</v>
      </c>
      <c r="L97" s="48">
        <f t="shared" si="8"/>
        <v>1566883.18</v>
      </c>
      <c r="M97" s="51">
        <f t="shared" si="9"/>
        <v>2090589.9999999998</v>
      </c>
      <c r="O97" s="52">
        <f t="shared" si="10"/>
        <v>3624963.78</v>
      </c>
      <c r="P97" s="52">
        <f t="shared" si="11"/>
        <v>1446865.97</v>
      </c>
    </row>
    <row r="98" spans="1:16" x14ac:dyDescent="0.2">
      <c r="A98" s="45">
        <v>47</v>
      </c>
      <c r="B98" s="45" t="s">
        <v>115</v>
      </c>
      <c r="C98" s="46" t="s">
        <v>116</v>
      </c>
      <c r="D98" s="47">
        <f t="shared" si="12"/>
        <v>249148.94</v>
      </c>
      <c r="E98" s="47">
        <v>0</v>
      </c>
      <c r="F98" s="47">
        <v>0</v>
      </c>
      <c r="G98" s="48">
        <f t="shared" si="7"/>
        <v>249148.94</v>
      </c>
      <c r="H98" s="49"/>
      <c r="I98" s="50">
        <f t="shared" si="13"/>
        <v>78050.94</v>
      </c>
      <c r="J98" s="50">
        <v>7075</v>
      </c>
      <c r="K98" s="50">
        <v>0</v>
      </c>
      <c r="L98" s="48">
        <f t="shared" si="8"/>
        <v>85125.94</v>
      </c>
      <c r="M98" s="51">
        <f t="shared" si="9"/>
        <v>164023</v>
      </c>
      <c r="O98" s="52">
        <f t="shared" si="10"/>
        <v>249148.94</v>
      </c>
      <c r="P98" s="52">
        <f t="shared" si="11"/>
        <v>81588.44</v>
      </c>
    </row>
    <row r="99" spans="1:16" x14ac:dyDescent="0.2">
      <c r="A99" s="45">
        <v>47</v>
      </c>
      <c r="B99" s="45">
        <v>1865</v>
      </c>
      <c r="C99" s="46" t="s">
        <v>117</v>
      </c>
      <c r="D99" s="47">
        <f t="shared" si="12"/>
        <v>194063</v>
      </c>
      <c r="E99" s="47">
        <v>0</v>
      </c>
      <c r="F99" s="47">
        <v>0</v>
      </c>
      <c r="G99" s="48">
        <f t="shared" si="7"/>
        <v>194063</v>
      </c>
      <c r="H99" s="49"/>
      <c r="I99" s="50">
        <f t="shared" si="13"/>
        <v>116833</v>
      </c>
      <c r="J99" s="50">
        <v>19406</v>
      </c>
      <c r="K99" s="50">
        <v>0</v>
      </c>
      <c r="L99" s="48">
        <f t="shared" si="8"/>
        <v>136239</v>
      </c>
      <c r="M99" s="51">
        <f t="shared" si="9"/>
        <v>57824</v>
      </c>
      <c r="O99" s="52">
        <f t="shared" si="10"/>
        <v>194063</v>
      </c>
      <c r="P99" s="52">
        <f t="shared" si="11"/>
        <v>126536</v>
      </c>
    </row>
    <row r="100" spans="1:16" x14ac:dyDescent="0.2">
      <c r="A100" s="45">
        <v>47</v>
      </c>
      <c r="B100" s="45">
        <v>1875</v>
      </c>
      <c r="C100" s="46" t="s">
        <v>118</v>
      </c>
      <c r="D100" s="47">
        <f t="shared" si="12"/>
        <v>16522.64</v>
      </c>
      <c r="E100" s="47">
        <v>0</v>
      </c>
      <c r="F100" s="47">
        <v>0</v>
      </c>
      <c r="G100" s="48">
        <f t="shared" si="7"/>
        <v>16522.64</v>
      </c>
      <c r="H100" s="49"/>
      <c r="I100" s="50">
        <f t="shared" si="13"/>
        <v>16522.64</v>
      </c>
      <c r="J100" s="50">
        <v>0</v>
      </c>
      <c r="K100" s="50">
        <v>0</v>
      </c>
      <c r="L100" s="48">
        <f t="shared" si="8"/>
        <v>16522.64</v>
      </c>
      <c r="M100" s="51">
        <f t="shared" si="9"/>
        <v>0</v>
      </c>
      <c r="O100" s="52">
        <f t="shared" si="10"/>
        <v>16522.64</v>
      </c>
      <c r="P100" s="52">
        <f t="shared" si="11"/>
        <v>16522.64</v>
      </c>
    </row>
    <row r="101" spans="1:16" x14ac:dyDescent="0.2">
      <c r="A101" s="45" t="s">
        <v>52</v>
      </c>
      <c r="B101" s="45">
        <v>1905</v>
      </c>
      <c r="C101" s="46" t="s">
        <v>5</v>
      </c>
      <c r="D101" s="47">
        <f t="shared" si="12"/>
        <v>0</v>
      </c>
      <c r="E101" s="47">
        <v>0</v>
      </c>
      <c r="F101" s="47">
        <v>0</v>
      </c>
      <c r="G101" s="48">
        <f t="shared" si="7"/>
        <v>0</v>
      </c>
      <c r="H101" s="49"/>
      <c r="I101" s="50">
        <f t="shared" si="13"/>
        <v>0</v>
      </c>
      <c r="J101" s="50">
        <v>0</v>
      </c>
      <c r="K101" s="50">
        <v>0</v>
      </c>
      <c r="L101" s="48">
        <f t="shared" si="8"/>
        <v>0</v>
      </c>
      <c r="M101" s="51">
        <f t="shared" si="9"/>
        <v>0</v>
      </c>
      <c r="O101" s="52">
        <f t="shared" si="10"/>
        <v>0</v>
      </c>
      <c r="P101" s="52">
        <f t="shared" si="11"/>
        <v>0</v>
      </c>
    </row>
    <row r="102" spans="1:16" x14ac:dyDescent="0.2">
      <c r="A102" s="45">
        <v>47</v>
      </c>
      <c r="B102" s="45">
        <v>1908</v>
      </c>
      <c r="C102" s="46" t="s">
        <v>18</v>
      </c>
      <c r="D102" s="47">
        <f t="shared" si="12"/>
        <v>0</v>
      </c>
      <c r="E102" s="47">
        <v>0</v>
      </c>
      <c r="F102" s="47">
        <v>0</v>
      </c>
      <c r="G102" s="48">
        <f t="shared" si="7"/>
        <v>0</v>
      </c>
      <c r="H102" s="49"/>
      <c r="I102" s="50">
        <f t="shared" si="13"/>
        <v>0</v>
      </c>
      <c r="J102" s="50">
        <v>0</v>
      </c>
      <c r="K102" s="50">
        <v>0</v>
      </c>
      <c r="L102" s="48">
        <f t="shared" si="8"/>
        <v>0</v>
      </c>
      <c r="M102" s="51">
        <f t="shared" si="9"/>
        <v>0</v>
      </c>
      <c r="O102" s="52">
        <f t="shared" si="10"/>
        <v>0</v>
      </c>
      <c r="P102" s="52">
        <f t="shared" si="11"/>
        <v>0</v>
      </c>
    </row>
    <row r="103" spans="1:16" x14ac:dyDescent="0.2">
      <c r="A103" s="45">
        <v>12</v>
      </c>
      <c r="B103" s="45">
        <v>1910</v>
      </c>
      <c r="C103" s="46" t="s">
        <v>7</v>
      </c>
      <c r="D103" s="47">
        <f t="shared" si="12"/>
        <v>75360.25</v>
      </c>
      <c r="E103" s="47">
        <v>0</v>
      </c>
      <c r="F103" s="47">
        <v>0</v>
      </c>
      <c r="G103" s="48">
        <f t="shared" si="7"/>
        <v>75360.25</v>
      </c>
      <c r="H103" s="49"/>
      <c r="I103" s="50">
        <f t="shared" si="13"/>
        <v>47393.25</v>
      </c>
      <c r="J103" s="50">
        <v>7991</v>
      </c>
      <c r="K103" s="50">
        <v>0</v>
      </c>
      <c r="L103" s="48">
        <f t="shared" si="8"/>
        <v>55384.25</v>
      </c>
      <c r="M103" s="51">
        <f t="shared" si="9"/>
        <v>19976</v>
      </c>
      <c r="O103" s="52">
        <f t="shared" si="10"/>
        <v>75360.25</v>
      </c>
      <c r="P103" s="52">
        <f t="shared" si="11"/>
        <v>51388.75</v>
      </c>
    </row>
    <row r="104" spans="1:16" x14ac:dyDescent="0.2">
      <c r="A104" s="45">
        <v>8</v>
      </c>
      <c r="B104" s="45">
        <v>1915</v>
      </c>
      <c r="C104" s="46" t="s">
        <v>19</v>
      </c>
      <c r="D104" s="47">
        <f t="shared" si="12"/>
        <v>366426.13999999943</v>
      </c>
      <c r="E104" s="47">
        <v>-1.96</v>
      </c>
      <c r="F104" s="47">
        <v>0</v>
      </c>
      <c r="G104" s="48">
        <f t="shared" si="7"/>
        <v>366424.17999999941</v>
      </c>
      <c r="H104" s="49"/>
      <c r="I104" s="50">
        <f t="shared" si="13"/>
        <v>284404.1399999999</v>
      </c>
      <c r="J104" s="50">
        <v>13581.039999999979</v>
      </c>
      <c r="K104" s="50">
        <v>0</v>
      </c>
      <c r="L104" s="48">
        <f t="shared" si="8"/>
        <v>297985.17999999988</v>
      </c>
      <c r="M104" s="51">
        <f t="shared" si="9"/>
        <v>68438.999999999534</v>
      </c>
      <c r="O104" s="52">
        <f t="shared" si="10"/>
        <v>366425.15999999945</v>
      </c>
      <c r="P104" s="52">
        <f t="shared" si="11"/>
        <v>291194.65999999992</v>
      </c>
    </row>
    <row r="105" spans="1:16" x14ac:dyDescent="0.2">
      <c r="A105" s="45">
        <v>8</v>
      </c>
      <c r="B105" s="45">
        <v>1915</v>
      </c>
      <c r="C105" s="46" t="s">
        <v>20</v>
      </c>
      <c r="D105" s="47">
        <f t="shared" si="12"/>
        <v>0</v>
      </c>
      <c r="E105" s="47">
        <v>0</v>
      </c>
      <c r="F105" s="47">
        <v>0</v>
      </c>
      <c r="G105" s="48">
        <f t="shared" si="7"/>
        <v>0</v>
      </c>
      <c r="H105" s="49"/>
      <c r="I105" s="50">
        <f t="shared" si="13"/>
        <v>0</v>
      </c>
      <c r="J105" s="50">
        <v>0</v>
      </c>
      <c r="K105" s="50">
        <v>0</v>
      </c>
      <c r="L105" s="48">
        <f t="shared" si="8"/>
        <v>0</v>
      </c>
      <c r="M105" s="51">
        <f t="shared" si="9"/>
        <v>0</v>
      </c>
      <c r="O105" s="52">
        <f t="shared" si="10"/>
        <v>0</v>
      </c>
      <c r="P105" s="52">
        <f t="shared" si="11"/>
        <v>0</v>
      </c>
    </row>
    <row r="106" spans="1:16" x14ac:dyDescent="0.2">
      <c r="A106" s="45">
        <v>50</v>
      </c>
      <c r="B106" s="45">
        <v>1920</v>
      </c>
      <c r="C106" s="46" t="s">
        <v>21</v>
      </c>
      <c r="D106" s="47">
        <f t="shared" si="12"/>
        <v>1196862.47</v>
      </c>
      <c r="E106" s="47">
        <v>29338.97000000003</v>
      </c>
      <c r="F106" s="47">
        <v>-312117.53999999998</v>
      </c>
      <c r="G106" s="48">
        <f t="shared" si="7"/>
        <v>914083.89999999991</v>
      </c>
      <c r="H106" s="49"/>
      <c r="I106" s="50">
        <f t="shared" si="13"/>
        <v>782960.95</v>
      </c>
      <c r="J106" s="50">
        <v>145312.90000000008</v>
      </c>
      <c r="K106" s="50">
        <v>-312117.53999999998</v>
      </c>
      <c r="L106" s="48">
        <f t="shared" si="8"/>
        <v>616156.31000000006</v>
      </c>
      <c r="M106" s="51">
        <f t="shared" si="9"/>
        <v>297927.58999999985</v>
      </c>
      <c r="O106" s="52">
        <f t="shared" si="10"/>
        <v>1055473.1850000001</v>
      </c>
      <c r="P106" s="52">
        <f t="shared" si="11"/>
        <v>699558.63</v>
      </c>
    </row>
    <row r="107" spans="1:16" x14ac:dyDescent="0.2">
      <c r="A107" s="45">
        <v>45</v>
      </c>
      <c r="B107" s="45">
        <v>1920</v>
      </c>
      <c r="C107" s="46" t="s">
        <v>22</v>
      </c>
      <c r="D107" s="47">
        <f t="shared" si="12"/>
        <v>0</v>
      </c>
      <c r="E107" s="47">
        <v>0</v>
      </c>
      <c r="F107" s="47">
        <v>0</v>
      </c>
      <c r="G107" s="48">
        <f t="shared" si="7"/>
        <v>0</v>
      </c>
      <c r="H107" s="49"/>
      <c r="I107" s="50">
        <f t="shared" si="13"/>
        <v>0</v>
      </c>
      <c r="J107" s="50">
        <v>0</v>
      </c>
      <c r="K107" s="50">
        <v>0</v>
      </c>
      <c r="L107" s="48">
        <f t="shared" si="8"/>
        <v>0</v>
      </c>
      <c r="M107" s="51">
        <f t="shared" si="9"/>
        <v>0</v>
      </c>
      <c r="O107" s="52">
        <f t="shared" si="10"/>
        <v>0</v>
      </c>
      <c r="P107" s="52">
        <f t="shared" si="11"/>
        <v>0</v>
      </c>
    </row>
    <row r="108" spans="1:16" x14ac:dyDescent="0.2">
      <c r="A108" s="45">
        <v>45.1</v>
      </c>
      <c r="B108" s="45">
        <v>1920</v>
      </c>
      <c r="C108" s="46" t="s">
        <v>23</v>
      </c>
      <c r="D108" s="47">
        <f t="shared" si="12"/>
        <v>0</v>
      </c>
      <c r="E108" s="47">
        <v>0</v>
      </c>
      <c r="F108" s="47">
        <v>0</v>
      </c>
      <c r="G108" s="48">
        <f t="shared" si="7"/>
        <v>0</v>
      </c>
      <c r="H108" s="49"/>
      <c r="I108" s="50">
        <f t="shared" si="13"/>
        <v>0</v>
      </c>
      <c r="J108" s="50">
        <v>0</v>
      </c>
      <c r="K108" s="50">
        <v>0</v>
      </c>
      <c r="L108" s="48">
        <f t="shared" si="8"/>
        <v>0</v>
      </c>
      <c r="M108" s="51">
        <f t="shared" si="9"/>
        <v>0</v>
      </c>
      <c r="O108" s="52">
        <f t="shared" si="10"/>
        <v>0</v>
      </c>
      <c r="P108" s="52">
        <f t="shared" si="11"/>
        <v>0</v>
      </c>
    </row>
    <row r="109" spans="1:16" x14ac:dyDescent="0.2">
      <c r="A109" s="45">
        <v>10</v>
      </c>
      <c r="B109" s="45">
        <v>1930</v>
      </c>
      <c r="C109" s="46" t="s">
        <v>119</v>
      </c>
      <c r="D109" s="47">
        <f t="shared" si="12"/>
        <v>1230336.2</v>
      </c>
      <c r="E109" s="47">
        <v>130347.11000000007</v>
      </c>
      <c r="F109" s="47">
        <v>-137098.78</v>
      </c>
      <c r="G109" s="48">
        <f t="shared" si="7"/>
        <v>1223584.53</v>
      </c>
      <c r="H109" s="49"/>
      <c r="I109" s="50">
        <f t="shared" si="13"/>
        <v>842674.09999999963</v>
      </c>
      <c r="J109" s="50">
        <v>142534.38000000009</v>
      </c>
      <c r="K109" s="50">
        <v>-136941.78</v>
      </c>
      <c r="L109" s="48">
        <f t="shared" si="8"/>
        <v>848266.69999999972</v>
      </c>
      <c r="M109" s="51">
        <f t="shared" si="9"/>
        <v>375317.83000000031</v>
      </c>
      <c r="O109" s="52">
        <f t="shared" si="10"/>
        <v>1226960.365</v>
      </c>
      <c r="P109" s="52">
        <f t="shared" si="11"/>
        <v>845470.39999999967</v>
      </c>
    </row>
    <row r="110" spans="1:16" x14ac:dyDescent="0.2">
      <c r="A110" s="45">
        <v>10</v>
      </c>
      <c r="B110" s="45" t="s">
        <v>120</v>
      </c>
      <c r="C110" s="46" t="s">
        <v>121</v>
      </c>
      <c r="D110" s="47">
        <f t="shared" si="12"/>
        <v>3686768.6400000001</v>
      </c>
      <c r="E110" s="47">
        <v>401058.94999999984</v>
      </c>
      <c r="F110" s="47">
        <v>-286567.65000000002</v>
      </c>
      <c r="G110" s="48">
        <f t="shared" si="7"/>
        <v>3801259.94</v>
      </c>
      <c r="H110" s="49"/>
      <c r="I110" s="50">
        <f t="shared" si="13"/>
        <v>2360861.2400000002</v>
      </c>
      <c r="J110" s="50">
        <v>177289.15</v>
      </c>
      <c r="K110" s="50">
        <v>-279583.65000000002</v>
      </c>
      <c r="L110" s="48">
        <f t="shared" si="8"/>
        <v>2258566.7400000002</v>
      </c>
      <c r="M110" s="51">
        <f t="shared" si="9"/>
        <v>1542693.1999999997</v>
      </c>
      <c r="O110" s="52">
        <f t="shared" si="10"/>
        <v>3744014.29</v>
      </c>
      <c r="P110" s="52">
        <f t="shared" si="11"/>
        <v>2309713.9900000002</v>
      </c>
    </row>
    <row r="111" spans="1:16" x14ac:dyDescent="0.2">
      <c r="A111" s="30">
        <v>8</v>
      </c>
      <c r="B111" s="45">
        <v>1935</v>
      </c>
      <c r="C111" s="46" t="s">
        <v>24</v>
      </c>
      <c r="D111" s="47">
        <f t="shared" si="12"/>
        <v>0</v>
      </c>
      <c r="E111" s="47">
        <v>0</v>
      </c>
      <c r="F111" s="47">
        <v>0</v>
      </c>
      <c r="G111" s="48">
        <f t="shared" ref="G111:G128" si="14">D111+E111+F111</f>
        <v>0</v>
      </c>
      <c r="H111" s="49"/>
      <c r="I111" s="50">
        <f t="shared" si="13"/>
        <v>0</v>
      </c>
      <c r="J111" s="50">
        <v>0</v>
      </c>
      <c r="K111" s="50">
        <v>0</v>
      </c>
      <c r="L111" s="48">
        <f t="shared" ref="L111:L128" si="15">I111+J111+K111</f>
        <v>0</v>
      </c>
      <c r="M111" s="51">
        <f t="shared" ref="M111:M128" si="16">G111-L111</f>
        <v>0</v>
      </c>
      <c r="O111" s="52">
        <f t="shared" ref="O111:O128" si="17">AVERAGE(G111,D111)</f>
        <v>0</v>
      </c>
      <c r="P111" s="52">
        <f t="shared" ref="P111:P128" si="18">AVERAGE(L111,I111)</f>
        <v>0</v>
      </c>
    </row>
    <row r="112" spans="1:16" x14ac:dyDescent="0.2">
      <c r="A112" s="45">
        <v>8</v>
      </c>
      <c r="B112" s="45">
        <v>1940</v>
      </c>
      <c r="C112" s="46" t="s">
        <v>25</v>
      </c>
      <c r="D112" s="47">
        <f t="shared" si="12"/>
        <v>1767218.06</v>
      </c>
      <c r="E112" s="47">
        <v>51331.89</v>
      </c>
      <c r="F112" s="47">
        <v>-35858.31</v>
      </c>
      <c r="G112" s="48">
        <f t="shared" si="14"/>
        <v>1782691.64</v>
      </c>
      <c r="H112" s="49"/>
      <c r="I112" s="50">
        <f t="shared" si="13"/>
        <v>1406831.3599999999</v>
      </c>
      <c r="J112" s="50">
        <v>69652.59</v>
      </c>
      <c r="K112" s="50">
        <v>-35858.31</v>
      </c>
      <c r="L112" s="48">
        <f t="shared" si="15"/>
        <v>1440625.64</v>
      </c>
      <c r="M112" s="51">
        <f t="shared" si="16"/>
        <v>342066</v>
      </c>
      <c r="O112" s="52">
        <f t="shared" si="17"/>
        <v>1774954.85</v>
      </c>
      <c r="P112" s="52">
        <f t="shared" si="18"/>
        <v>1423728.5</v>
      </c>
    </row>
    <row r="113" spans="1:16" x14ac:dyDescent="0.2">
      <c r="A113" s="45">
        <v>8</v>
      </c>
      <c r="B113" s="45">
        <v>1945</v>
      </c>
      <c r="C113" s="46" t="s">
        <v>26</v>
      </c>
      <c r="D113" s="47">
        <f t="shared" si="12"/>
        <v>225116.12</v>
      </c>
      <c r="E113" s="47">
        <v>0</v>
      </c>
      <c r="F113" s="47">
        <v>0</v>
      </c>
      <c r="G113" s="48">
        <f t="shared" si="14"/>
        <v>225116.12</v>
      </c>
      <c r="H113" s="49"/>
      <c r="I113" s="50">
        <f t="shared" si="13"/>
        <v>132932.12</v>
      </c>
      <c r="J113" s="50">
        <v>12493</v>
      </c>
      <c r="K113" s="50">
        <v>0</v>
      </c>
      <c r="L113" s="48">
        <f t="shared" si="15"/>
        <v>145425.12</v>
      </c>
      <c r="M113" s="51">
        <f t="shared" si="16"/>
        <v>79691</v>
      </c>
      <c r="O113" s="52">
        <f t="shared" si="17"/>
        <v>225116.12</v>
      </c>
      <c r="P113" s="52">
        <f t="shared" si="18"/>
        <v>139178.62</v>
      </c>
    </row>
    <row r="114" spans="1:16" x14ac:dyDescent="0.2">
      <c r="A114" s="45">
        <v>8</v>
      </c>
      <c r="B114" s="45">
        <v>1950</v>
      </c>
      <c r="C114" s="46" t="s">
        <v>27</v>
      </c>
      <c r="D114" s="47">
        <f t="shared" si="12"/>
        <v>0</v>
      </c>
      <c r="E114" s="47">
        <v>0</v>
      </c>
      <c r="F114" s="47">
        <v>0</v>
      </c>
      <c r="G114" s="48">
        <f t="shared" si="14"/>
        <v>0</v>
      </c>
      <c r="H114" s="49"/>
      <c r="I114" s="50">
        <f t="shared" si="13"/>
        <v>0</v>
      </c>
      <c r="J114" s="50">
        <v>0</v>
      </c>
      <c r="K114" s="50">
        <v>0</v>
      </c>
      <c r="L114" s="48">
        <f t="shared" si="15"/>
        <v>0</v>
      </c>
      <c r="M114" s="51">
        <f t="shared" si="16"/>
        <v>0</v>
      </c>
      <c r="O114" s="52">
        <f t="shared" si="17"/>
        <v>0</v>
      </c>
      <c r="P114" s="52">
        <f t="shared" si="18"/>
        <v>0</v>
      </c>
    </row>
    <row r="115" spans="1:16" x14ac:dyDescent="0.2">
      <c r="A115" s="30">
        <v>10</v>
      </c>
      <c r="B115" s="45">
        <v>1955</v>
      </c>
      <c r="C115" s="54" t="s">
        <v>28</v>
      </c>
      <c r="D115" s="47">
        <f t="shared" si="12"/>
        <v>477556.94</v>
      </c>
      <c r="E115" s="47">
        <v>14173</v>
      </c>
      <c r="F115" s="47">
        <v>0</v>
      </c>
      <c r="G115" s="48">
        <f t="shared" si="14"/>
        <v>491729.94</v>
      </c>
      <c r="H115" s="49"/>
      <c r="I115" s="50">
        <f t="shared" si="13"/>
        <v>147602.62</v>
      </c>
      <c r="J115" s="50">
        <v>46127.320000000007</v>
      </c>
      <c r="K115" s="50">
        <v>0</v>
      </c>
      <c r="L115" s="48">
        <f t="shared" si="15"/>
        <v>193729.94</v>
      </c>
      <c r="M115" s="51">
        <f t="shared" si="16"/>
        <v>298000</v>
      </c>
      <c r="O115" s="52">
        <f t="shared" si="17"/>
        <v>484643.44</v>
      </c>
      <c r="P115" s="52">
        <f t="shared" si="18"/>
        <v>170666.28</v>
      </c>
    </row>
    <row r="116" spans="1:16" x14ac:dyDescent="0.2">
      <c r="A116" s="45">
        <v>8</v>
      </c>
      <c r="B116" s="45">
        <v>1955</v>
      </c>
      <c r="C116" s="103" t="s">
        <v>29</v>
      </c>
      <c r="D116" s="47">
        <f t="shared" si="12"/>
        <v>0</v>
      </c>
      <c r="E116" s="47">
        <v>0</v>
      </c>
      <c r="F116" s="47">
        <v>0</v>
      </c>
      <c r="G116" s="48">
        <f t="shared" si="14"/>
        <v>0</v>
      </c>
      <c r="H116" s="49"/>
      <c r="I116" s="50">
        <f t="shared" si="13"/>
        <v>0</v>
      </c>
      <c r="J116" s="50">
        <v>0</v>
      </c>
      <c r="K116" s="50">
        <v>0</v>
      </c>
      <c r="L116" s="48">
        <f t="shared" si="15"/>
        <v>0</v>
      </c>
      <c r="M116" s="51">
        <f t="shared" si="16"/>
        <v>0</v>
      </c>
      <c r="O116" s="52">
        <f t="shared" si="17"/>
        <v>0</v>
      </c>
      <c r="P116" s="52">
        <f t="shared" si="18"/>
        <v>0</v>
      </c>
    </row>
    <row r="117" spans="1:16" x14ac:dyDescent="0.2">
      <c r="A117" s="45">
        <v>8</v>
      </c>
      <c r="B117" s="55">
        <v>1960</v>
      </c>
      <c r="C117" s="104" t="s">
        <v>125</v>
      </c>
      <c r="D117" s="47">
        <f t="shared" si="12"/>
        <v>131494.96000000005</v>
      </c>
      <c r="E117" s="47">
        <v>6965</v>
      </c>
      <c r="F117" s="47">
        <v>0</v>
      </c>
      <c r="G117" s="48">
        <f t="shared" si="14"/>
        <v>138459.96000000005</v>
      </c>
      <c r="I117" s="50">
        <f t="shared" si="13"/>
        <v>119791.96000000004</v>
      </c>
      <c r="J117" s="50">
        <v>2911</v>
      </c>
      <c r="K117" s="50">
        <v>0</v>
      </c>
      <c r="L117" s="48">
        <f t="shared" si="15"/>
        <v>122702.96000000004</v>
      </c>
      <c r="M117" s="51">
        <f t="shared" si="16"/>
        <v>15757.000000000015</v>
      </c>
      <c r="O117" s="52">
        <f t="shared" si="17"/>
        <v>134977.46000000005</v>
      </c>
      <c r="P117" s="52">
        <f t="shared" si="18"/>
        <v>121247.46000000004</v>
      </c>
    </row>
    <row r="118" spans="1:16" x14ac:dyDescent="0.2">
      <c r="A118" s="45">
        <v>8</v>
      </c>
      <c r="B118" s="55" t="s">
        <v>122</v>
      </c>
      <c r="C118" s="104" t="s">
        <v>123</v>
      </c>
      <c r="D118" s="47">
        <f t="shared" si="12"/>
        <v>465747.67</v>
      </c>
      <c r="E118" s="47">
        <v>1571.27</v>
      </c>
      <c r="F118" s="47"/>
      <c r="G118" s="48">
        <f t="shared" si="14"/>
        <v>467318.94</v>
      </c>
      <c r="I118" s="50">
        <f t="shared" si="13"/>
        <v>465747.67</v>
      </c>
      <c r="J118" s="50">
        <v>288.27</v>
      </c>
      <c r="K118" s="50"/>
      <c r="L118" s="48">
        <f t="shared" si="15"/>
        <v>466035.94</v>
      </c>
      <c r="M118" s="51">
        <f t="shared" si="16"/>
        <v>1283</v>
      </c>
      <c r="O118" s="52">
        <f t="shared" si="17"/>
        <v>466533.30499999999</v>
      </c>
      <c r="P118" s="52">
        <f t="shared" si="18"/>
        <v>465891.80499999999</v>
      </c>
    </row>
    <row r="119" spans="1:16" x14ac:dyDescent="0.2">
      <c r="A119" s="45">
        <v>47</v>
      </c>
      <c r="B119" s="55">
        <v>1970</v>
      </c>
      <c r="C119" s="104" t="s">
        <v>30</v>
      </c>
      <c r="D119" s="47">
        <f t="shared" si="12"/>
        <v>0</v>
      </c>
      <c r="E119" s="47">
        <v>0</v>
      </c>
      <c r="F119" s="47">
        <v>0</v>
      </c>
      <c r="G119" s="48">
        <f t="shared" si="14"/>
        <v>0</v>
      </c>
      <c r="I119" s="50">
        <f t="shared" si="13"/>
        <v>0</v>
      </c>
      <c r="J119" s="50">
        <v>0</v>
      </c>
      <c r="K119" s="50">
        <v>0</v>
      </c>
      <c r="L119" s="48">
        <f t="shared" si="15"/>
        <v>0</v>
      </c>
      <c r="M119" s="51">
        <f t="shared" si="16"/>
        <v>0</v>
      </c>
      <c r="O119" s="52">
        <f t="shared" si="17"/>
        <v>0</v>
      </c>
      <c r="P119" s="52">
        <f t="shared" si="18"/>
        <v>0</v>
      </c>
    </row>
    <row r="120" spans="1:16" x14ac:dyDescent="0.2">
      <c r="A120" s="45">
        <v>47</v>
      </c>
      <c r="B120" s="55">
        <v>1975</v>
      </c>
      <c r="C120" s="104" t="s">
        <v>31</v>
      </c>
      <c r="D120" s="47">
        <f t="shared" si="12"/>
        <v>0</v>
      </c>
      <c r="E120" s="47">
        <v>0</v>
      </c>
      <c r="F120" s="47">
        <v>0</v>
      </c>
      <c r="G120" s="48">
        <f t="shared" si="14"/>
        <v>0</v>
      </c>
      <c r="I120" s="50">
        <f t="shared" si="13"/>
        <v>0</v>
      </c>
      <c r="J120" s="50">
        <v>0</v>
      </c>
      <c r="K120" s="50">
        <v>0</v>
      </c>
      <c r="L120" s="48">
        <f t="shared" si="15"/>
        <v>0</v>
      </c>
      <c r="M120" s="51">
        <f t="shared" si="16"/>
        <v>0</v>
      </c>
      <c r="O120" s="52">
        <f t="shared" si="17"/>
        <v>0</v>
      </c>
      <c r="P120" s="52">
        <f t="shared" si="18"/>
        <v>0</v>
      </c>
    </row>
    <row r="121" spans="1:16" x14ac:dyDescent="0.2">
      <c r="A121" s="45">
        <v>47</v>
      </c>
      <c r="B121" s="55">
        <v>1980</v>
      </c>
      <c r="C121" s="104" t="s">
        <v>32</v>
      </c>
      <c r="D121" s="47">
        <f t="shared" si="12"/>
        <v>112193.95</v>
      </c>
      <c r="E121" s="47">
        <v>13790.190000000002</v>
      </c>
      <c r="F121" s="47">
        <v>0</v>
      </c>
      <c r="G121" s="48">
        <f t="shared" si="14"/>
        <v>125984.14</v>
      </c>
      <c r="I121" s="50">
        <f t="shared" si="13"/>
        <v>791.06</v>
      </c>
      <c r="J121" s="50">
        <v>6153.08</v>
      </c>
      <c r="K121" s="50">
        <v>0</v>
      </c>
      <c r="L121" s="48">
        <f t="shared" si="15"/>
        <v>6944.1399999999994</v>
      </c>
      <c r="M121" s="51">
        <f t="shared" si="16"/>
        <v>119040</v>
      </c>
      <c r="O121" s="52">
        <f t="shared" si="17"/>
        <v>119089.045</v>
      </c>
      <c r="P121" s="52">
        <f t="shared" si="18"/>
        <v>3867.5999999999995</v>
      </c>
    </row>
    <row r="122" spans="1:16" x14ac:dyDescent="0.2">
      <c r="A122" s="45">
        <v>47</v>
      </c>
      <c r="B122" s="55">
        <v>1985</v>
      </c>
      <c r="C122" s="104" t="s">
        <v>33</v>
      </c>
      <c r="D122" s="47">
        <f t="shared" si="12"/>
        <v>0</v>
      </c>
      <c r="E122" s="47">
        <v>0</v>
      </c>
      <c r="F122" s="47">
        <v>0</v>
      </c>
      <c r="G122" s="48">
        <f t="shared" si="14"/>
        <v>0</v>
      </c>
      <c r="I122" s="50">
        <f t="shared" si="13"/>
        <v>0</v>
      </c>
      <c r="J122" s="50">
        <v>0</v>
      </c>
      <c r="K122" s="50">
        <v>0</v>
      </c>
      <c r="L122" s="48">
        <f t="shared" si="15"/>
        <v>0</v>
      </c>
      <c r="M122" s="51">
        <f t="shared" si="16"/>
        <v>0</v>
      </c>
      <c r="O122" s="52">
        <f t="shared" si="17"/>
        <v>0</v>
      </c>
      <c r="P122" s="52">
        <f t="shared" si="18"/>
        <v>0</v>
      </c>
    </row>
    <row r="123" spans="1:16" x14ac:dyDescent="0.2">
      <c r="A123" s="45">
        <v>47</v>
      </c>
      <c r="B123" s="55">
        <v>1990</v>
      </c>
      <c r="C123" s="104" t="s">
        <v>34</v>
      </c>
      <c r="D123" s="47">
        <f t="shared" si="12"/>
        <v>0</v>
      </c>
      <c r="E123" s="47">
        <v>0</v>
      </c>
      <c r="F123" s="47">
        <v>0</v>
      </c>
      <c r="G123" s="48">
        <f t="shared" si="14"/>
        <v>0</v>
      </c>
      <c r="I123" s="50">
        <f t="shared" si="13"/>
        <v>0</v>
      </c>
      <c r="J123" s="50">
        <v>0</v>
      </c>
      <c r="K123" s="50">
        <v>0</v>
      </c>
      <c r="L123" s="48">
        <f t="shared" si="15"/>
        <v>0</v>
      </c>
      <c r="M123" s="51">
        <f t="shared" si="16"/>
        <v>0</v>
      </c>
      <c r="O123" s="52">
        <f t="shared" si="17"/>
        <v>0</v>
      </c>
      <c r="P123" s="52">
        <f t="shared" si="18"/>
        <v>0</v>
      </c>
    </row>
    <row r="124" spans="1:16" x14ac:dyDescent="0.2">
      <c r="A124" s="45">
        <v>47</v>
      </c>
      <c r="B124" s="55">
        <v>1995</v>
      </c>
      <c r="C124" s="104" t="s">
        <v>35</v>
      </c>
      <c r="D124" s="47">
        <f t="shared" si="12"/>
        <v>-783871.46</v>
      </c>
      <c r="E124" s="47">
        <v>27284.34</v>
      </c>
      <c r="F124" s="47">
        <v>0</v>
      </c>
      <c r="G124" s="48">
        <f t="shared" si="14"/>
        <v>-756587.12</v>
      </c>
      <c r="I124" s="50">
        <f t="shared" si="13"/>
        <v>-61678.59</v>
      </c>
      <c r="J124" s="50">
        <v>-23580.04</v>
      </c>
      <c r="K124" s="50">
        <v>0</v>
      </c>
      <c r="L124" s="48">
        <f t="shared" si="15"/>
        <v>-85258.63</v>
      </c>
      <c r="M124" s="51">
        <f t="shared" si="16"/>
        <v>-671328.49</v>
      </c>
      <c r="O124" s="52">
        <f t="shared" si="17"/>
        <v>-770229.29</v>
      </c>
      <c r="P124" s="52">
        <f t="shared" si="18"/>
        <v>-73468.61</v>
      </c>
    </row>
    <row r="125" spans="1:16" x14ac:dyDescent="0.2">
      <c r="A125" s="45"/>
      <c r="B125" s="55" t="s">
        <v>87</v>
      </c>
      <c r="C125" s="56"/>
      <c r="D125" s="47">
        <f t="shared" si="12"/>
        <v>0</v>
      </c>
      <c r="E125" s="47">
        <v>0</v>
      </c>
      <c r="F125" s="47">
        <v>0</v>
      </c>
      <c r="G125" s="48">
        <f t="shared" si="14"/>
        <v>0</v>
      </c>
      <c r="I125" s="50">
        <f t="shared" si="13"/>
        <v>0</v>
      </c>
      <c r="J125" s="50">
        <v>0</v>
      </c>
      <c r="K125" s="50">
        <v>0</v>
      </c>
      <c r="L125" s="48">
        <f t="shared" si="15"/>
        <v>0</v>
      </c>
      <c r="M125" s="51">
        <f t="shared" si="16"/>
        <v>0</v>
      </c>
      <c r="O125" s="52">
        <f t="shared" si="17"/>
        <v>0</v>
      </c>
      <c r="P125" s="52">
        <f t="shared" si="18"/>
        <v>0</v>
      </c>
    </row>
    <row r="126" spans="1:16" x14ac:dyDescent="0.2">
      <c r="A126" s="45"/>
      <c r="B126" s="55" t="s">
        <v>87</v>
      </c>
      <c r="C126" s="56"/>
      <c r="D126" s="47">
        <f t="shared" si="12"/>
        <v>0</v>
      </c>
      <c r="E126" s="47">
        <v>0</v>
      </c>
      <c r="F126" s="47">
        <v>0</v>
      </c>
      <c r="G126" s="48">
        <f t="shared" si="14"/>
        <v>0</v>
      </c>
      <c r="I126" s="50">
        <f t="shared" si="13"/>
        <v>0</v>
      </c>
      <c r="J126" s="50">
        <v>0</v>
      </c>
      <c r="K126" s="50">
        <v>0</v>
      </c>
      <c r="L126" s="48">
        <f t="shared" si="15"/>
        <v>0</v>
      </c>
      <c r="M126" s="51">
        <f t="shared" si="16"/>
        <v>0</v>
      </c>
      <c r="O126" s="52">
        <f t="shared" si="17"/>
        <v>0</v>
      </c>
      <c r="P126" s="52">
        <f t="shared" si="18"/>
        <v>0</v>
      </c>
    </row>
    <row r="127" spans="1:16" x14ac:dyDescent="0.2">
      <c r="A127" s="55"/>
      <c r="B127" s="55" t="s">
        <v>87</v>
      </c>
      <c r="C127" s="56"/>
      <c r="D127" s="47">
        <f>G58</f>
        <v>0</v>
      </c>
      <c r="E127" s="47">
        <v>0</v>
      </c>
      <c r="F127" s="47">
        <v>0</v>
      </c>
      <c r="G127" s="48">
        <f t="shared" si="14"/>
        <v>0</v>
      </c>
      <c r="I127" s="50">
        <f t="shared" si="13"/>
        <v>0</v>
      </c>
      <c r="J127" s="50">
        <v>0</v>
      </c>
      <c r="K127" s="50">
        <v>0</v>
      </c>
      <c r="L127" s="48">
        <f t="shared" si="15"/>
        <v>0</v>
      </c>
      <c r="M127" s="51">
        <f t="shared" si="16"/>
        <v>0</v>
      </c>
      <c r="O127" s="52">
        <f t="shared" si="17"/>
        <v>0</v>
      </c>
      <c r="P127" s="52">
        <f t="shared" si="18"/>
        <v>0</v>
      </c>
    </row>
    <row r="128" spans="1:16" x14ac:dyDescent="0.2">
      <c r="A128" s="55"/>
      <c r="B128" s="55"/>
      <c r="C128" s="57"/>
      <c r="D128" s="48">
        <f>G59</f>
        <v>0</v>
      </c>
      <c r="E128" s="58"/>
      <c r="F128" s="58"/>
      <c r="G128" s="48">
        <f t="shared" si="14"/>
        <v>0</v>
      </c>
      <c r="I128" s="50">
        <f t="shared" si="13"/>
        <v>0</v>
      </c>
      <c r="J128" s="50">
        <v>0</v>
      </c>
      <c r="K128" s="50">
        <v>0</v>
      </c>
      <c r="L128" s="48">
        <f t="shared" si="15"/>
        <v>0</v>
      </c>
      <c r="M128" s="51">
        <f t="shared" si="16"/>
        <v>0</v>
      </c>
      <c r="O128" s="52">
        <f t="shared" si="17"/>
        <v>0</v>
      </c>
      <c r="P128" s="52">
        <f t="shared" si="18"/>
        <v>0</v>
      </c>
    </row>
    <row r="129" spans="1:17" x14ac:dyDescent="0.2">
      <c r="A129" s="55"/>
      <c r="B129" s="55"/>
      <c r="C129" s="59" t="s">
        <v>88</v>
      </c>
      <c r="D129" s="60">
        <f>SUM(D79:D128)</f>
        <v>159147934.68999991</v>
      </c>
      <c r="E129" s="61">
        <f>SUM(E79:E128)</f>
        <v>8652454.1900000013</v>
      </c>
      <c r="F129" s="61">
        <f>SUM(F79:F128)</f>
        <v>-909169.04</v>
      </c>
      <c r="G129" s="60">
        <f>SUM(G79:G128)</f>
        <v>166891219.84</v>
      </c>
      <c r="H129" s="32"/>
      <c r="I129" s="61">
        <f>SUM(I79:I128)</f>
        <v>63226162.609999992</v>
      </c>
      <c r="J129" s="61">
        <f>SUM(J79:J128)</f>
        <v>3646028.69</v>
      </c>
      <c r="K129" s="61">
        <f>SUM(K79:K128)</f>
        <v>-902028.04</v>
      </c>
      <c r="L129" s="60">
        <f>SUM(L79:L128)</f>
        <v>65970163.25999999</v>
      </c>
      <c r="M129" s="60">
        <f>SUM(M79:M128)</f>
        <v>100921056.58000003</v>
      </c>
      <c r="O129" s="62">
        <f>SUM(O79:O128)</f>
        <v>163019577.26500002</v>
      </c>
      <c r="P129" s="62">
        <f>SUM(P79:P128)</f>
        <v>64598162.934999995</v>
      </c>
    </row>
    <row r="130" spans="1:17" x14ac:dyDescent="0.2">
      <c r="A130" s="55"/>
      <c r="B130" s="55">
        <v>2055</v>
      </c>
      <c r="C130" s="63" t="s">
        <v>126</v>
      </c>
      <c r="D130" s="56">
        <v>2490144.13</v>
      </c>
      <c r="E130" s="58">
        <v>-45609.34</v>
      </c>
      <c r="F130" s="58"/>
      <c r="G130" s="48">
        <f>D130+E130+F130</f>
        <v>2444534.79</v>
      </c>
      <c r="I130" s="58"/>
      <c r="J130" s="58"/>
      <c r="K130" s="58"/>
      <c r="L130" s="48">
        <f>I130+J130+K130</f>
        <v>0</v>
      </c>
      <c r="M130" s="51">
        <f>G130+L130</f>
        <v>2444534.79</v>
      </c>
      <c r="O130" s="53"/>
      <c r="P130" s="53">
        <f>O129-P129</f>
        <v>98421414.330000013</v>
      </c>
    </row>
    <row r="131" spans="1:17" ht="36" x14ac:dyDescent="0.2">
      <c r="A131" s="55"/>
      <c r="B131" s="55"/>
      <c r="C131" s="64" t="s">
        <v>98</v>
      </c>
      <c r="D131" s="57"/>
      <c r="E131" s="58"/>
      <c r="F131" s="58"/>
      <c r="G131" s="48">
        <f>D131+E131+F131</f>
        <v>0</v>
      </c>
      <c r="I131" s="58"/>
      <c r="J131" s="58"/>
      <c r="K131" s="58"/>
      <c r="L131" s="48">
        <f>I131+J131+K131</f>
        <v>0</v>
      </c>
      <c r="M131" s="51">
        <f>G131+L131</f>
        <v>0</v>
      </c>
      <c r="O131" s="53"/>
    </row>
    <row r="132" spans="1:17" x14ac:dyDescent="0.2">
      <c r="A132" s="55"/>
      <c r="B132" s="55"/>
      <c r="C132" s="59" t="s">
        <v>89</v>
      </c>
      <c r="D132" s="60">
        <f>SUM(D129:D131)</f>
        <v>161638078.8199999</v>
      </c>
      <c r="E132" s="60">
        <f>SUM(E129:E131)</f>
        <v>8606844.8500000015</v>
      </c>
      <c r="F132" s="60">
        <f>SUM(F129:F131)</f>
        <v>-909169.04</v>
      </c>
      <c r="G132" s="60">
        <f>SUM(G129:G131)</f>
        <v>169335754.63</v>
      </c>
      <c r="H132" s="60"/>
      <c r="I132" s="60">
        <f>SUM(I129:I131)</f>
        <v>63226162.609999992</v>
      </c>
      <c r="J132" s="60">
        <f>SUM(J129:J131)</f>
        <v>3646028.69</v>
      </c>
      <c r="K132" s="60">
        <f>SUM(K129:K131)</f>
        <v>-902028.04</v>
      </c>
      <c r="L132" s="60">
        <f>SUM(L129:L131)</f>
        <v>65970163.25999999</v>
      </c>
      <c r="M132" s="60">
        <f>SUM(M129:M131)</f>
        <v>103365591.37000003</v>
      </c>
      <c r="O132" s="53"/>
    </row>
    <row r="133" spans="1:17" x14ac:dyDescent="0.2">
      <c r="A133" s="65"/>
      <c r="B133" s="65"/>
      <c r="C133" s="238" t="s">
        <v>90</v>
      </c>
      <c r="D133" s="238"/>
      <c r="E133" s="238"/>
      <c r="F133" s="238"/>
      <c r="G133" s="238"/>
      <c r="H133" s="238"/>
      <c r="I133" s="238"/>
      <c r="J133" s="66"/>
      <c r="K133" s="67"/>
      <c r="L133" s="68">
        <v>-65970163.259999998</v>
      </c>
      <c r="M133" s="69"/>
      <c r="N133" s="70"/>
      <c r="O133" s="70" t="s">
        <v>178</v>
      </c>
      <c r="P133" s="70"/>
      <c r="Q133" s="70"/>
    </row>
    <row r="134" spans="1:17" x14ac:dyDescent="0.2">
      <c r="A134" s="65"/>
      <c r="B134" s="71"/>
      <c r="C134" s="236" t="s">
        <v>36</v>
      </c>
      <c r="D134" s="236"/>
      <c r="E134" s="236"/>
      <c r="F134" s="236"/>
      <c r="G134" s="236"/>
      <c r="H134" s="236"/>
      <c r="I134" s="236"/>
      <c r="J134" s="72">
        <f>J132+J133</f>
        <v>3646028.69</v>
      </c>
      <c r="K134" s="67"/>
      <c r="L134" s="73">
        <f>L132+L133</f>
        <v>0</v>
      </c>
      <c r="M134" s="74"/>
      <c r="N134" s="67"/>
      <c r="O134" s="67"/>
      <c r="P134" s="67"/>
      <c r="Q134" s="67"/>
    </row>
    <row r="135" spans="1:17" x14ac:dyDescent="0.2">
      <c r="G135" s="53"/>
      <c r="I135" s="75"/>
      <c r="J135" s="68"/>
      <c r="K135" s="69"/>
      <c r="L135" s="70"/>
      <c r="M135" s="53"/>
    </row>
    <row r="136" spans="1:17" x14ac:dyDescent="0.2">
      <c r="A136" s="76"/>
      <c r="B136" s="76"/>
      <c r="C136" s="77"/>
      <c r="D136" s="77"/>
      <c r="E136" s="77"/>
      <c r="F136" s="77"/>
      <c r="G136" s="77" t="s">
        <v>99</v>
      </c>
      <c r="H136" s="77"/>
      <c r="J136" s="77"/>
      <c r="K136" s="77"/>
      <c r="M136" s="53"/>
    </row>
    <row r="137" spans="1:17" x14ac:dyDescent="0.2">
      <c r="A137" s="78">
        <v>10</v>
      </c>
      <c r="B137" s="78"/>
      <c r="C137" s="79" t="s">
        <v>92</v>
      </c>
      <c r="D137" s="77"/>
      <c r="E137" s="77"/>
      <c r="F137" s="77"/>
      <c r="G137" s="77" t="s">
        <v>92</v>
      </c>
      <c r="H137" s="77"/>
      <c r="J137" s="80">
        <v>-319823.53000000003</v>
      </c>
      <c r="M137" s="53"/>
    </row>
    <row r="138" spans="1:17" x14ac:dyDescent="0.2">
      <c r="A138" s="78">
        <v>8</v>
      </c>
      <c r="B138" s="78"/>
      <c r="C138" s="79" t="s">
        <v>24</v>
      </c>
      <c r="D138" s="77"/>
      <c r="E138" s="77"/>
      <c r="F138" s="77"/>
      <c r="G138" s="77" t="s">
        <v>24</v>
      </c>
      <c r="H138" s="77"/>
      <c r="J138" s="80"/>
      <c r="M138" s="53"/>
    </row>
    <row r="139" spans="1:17" x14ac:dyDescent="0.2">
      <c r="A139" s="78">
        <v>8</v>
      </c>
      <c r="B139" s="78"/>
      <c r="C139" s="79" t="s">
        <v>93</v>
      </c>
      <c r="D139" s="77"/>
      <c r="E139" s="77"/>
      <c r="F139" s="77"/>
      <c r="G139" s="81" t="s">
        <v>93</v>
      </c>
      <c r="H139" s="77"/>
      <c r="J139" s="80"/>
      <c r="M139" s="53"/>
    </row>
    <row r="140" spans="1:17" x14ac:dyDescent="0.2">
      <c r="A140" s="78">
        <v>8</v>
      </c>
      <c r="B140" s="78"/>
      <c r="C140" s="79" t="s">
        <v>94</v>
      </c>
      <c r="D140" s="77"/>
      <c r="E140" s="77"/>
      <c r="F140" s="77"/>
      <c r="G140" s="81" t="s">
        <v>94</v>
      </c>
      <c r="H140" s="77"/>
      <c r="J140" s="80"/>
      <c r="M140" s="53"/>
    </row>
    <row r="141" spans="1:17" x14ac:dyDescent="0.2">
      <c r="A141" s="78">
        <v>8</v>
      </c>
      <c r="B141" s="78"/>
      <c r="C141" s="79" t="s">
        <v>95</v>
      </c>
      <c r="D141" s="77"/>
      <c r="E141" s="77"/>
      <c r="F141" s="77"/>
      <c r="G141" s="77" t="s">
        <v>95</v>
      </c>
      <c r="H141" s="77"/>
      <c r="J141" s="80"/>
      <c r="M141" s="53"/>
    </row>
    <row r="142" spans="1:17" x14ac:dyDescent="0.2">
      <c r="A142" s="76"/>
      <c r="B142" s="76"/>
      <c r="C142" s="77"/>
      <c r="D142" s="77"/>
      <c r="E142" s="77"/>
      <c r="F142" s="77"/>
      <c r="G142" s="82" t="s">
        <v>96</v>
      </c>
      <c r="H142" s="77"/>
      <c r="J142" s="83">
        <f>J134+J137+J141+J138+J139+J140</f>
        <v>3326205.16</v>
      </c>
    </row>
    <row r="143" spans="1:17" x14ac:dyDescent="0.2">
      <c r="A143" s="76"/>
      <c r="B143" s="76"/>
      <c r="C143" s="77"/>
      <c r="D143" s="77"/>
      <c r="E143" s="77"/>
      <c r="F143" s="77"/>
      <c r="G143" s="82"/>
      <c r="H143" s="77"/>
      <c r="J143" s="84"/>
    </row>
    <row r="144" spans="1:17" s="91" customFormat="1" ht="21" x14ac:dyDescent="0.35">
      <c r="A144" s="92"/>
      <c r="B144" s="92"/>
      <c r="E144" s="89" t="s">
        <v>74</v>
      </c>
      <c r="F144" s="90">
        <v>2017</v>
      </c>
      <c r="G144" s="232" t="s">
        <v>1</v>
      </c>
    </row>
    <row r="146" spans="1:17" x14ac:dyDescent="0.2">
      <c r="D146" s="237" t="s">
        <v>75</v>
      </c>
      <c r="E146" s="237"/>
      <c r="F146" s="237"/>
      <c r="G146" s="237"/>
      <c r="I146" s="34"/>
      <c r="J146" s="35" t="s">
        <v>76</v>
      </c>
      <c r="K146" s="35"/>
      <c r="L146" s="36"/>
    </row>
    <row r="147" spans="1:17" ht="22.5" x14ac:dyDescent="0.2">
      <c r="A147" s="93" t="s">
        <v>77</v>
      </c>
      <c r="B147" s="94" t="s">
        <v>78</v>
      </c>
      <c r="C147" s="95" t="s">
        <v>3</v>
      </c>
      <c r="D147" s="37" t="s">
        <v>79</v>
      </c>
      <c r="E147" s="38" t="s">
        <v>80</v>
      </c>
      <c r="F147" s="38" t="s">
        <v>81</v>
      </c>
      <c r="G147" s="37" t="s">
        <v>82</v>
      </c>
      <c r="H147" s="40"/>
      <c r="I147" s="41" t="s">
        <v>79</v>
      </c>
      <c r="J147" s="42" t="s">
        <v>80</v>
      </c>
      <c r="K147" s="42" t="s">
        <v>81</v>
      </c>
      <c r="L147" s="43" t="s">
        <v>82</v>
      </c>
      <c r="M147" s="37" t="s">
        <v>83</v>
      </c>
      <c r="O147" s="44" t="s">
        <v>84</v>
      </c>
      <c r="P147" s="44" t="s">
        <v>85</v>
      </c>
    </row>
    <row r="148" spans="1:17" ht="22.5" x14ac:dyDescent="0.2">
      <c r="A148" s="96">
        <v>12</v>
      </c>
      <c r="B148" s="96">
        <v>1611</v>
      </c>
      <c r="C148" s="97" t="s">
        <v>4</v>
      </c>
      <c r="D148" s="47">
        <f t="shared" ref="D148:D193" si="19">G79</f>
        <v>926690.19999999972</v>
      </c>
      <c r="E148" s="47">
        <v>0</v>
      </c>
      <c r="F148" s="47">
        <v>0</v>
      </c>
      <c r="G148" s="48">
        <f t="shared" ref="G148:G179" si="20">D148+E148+F148</f>
        <v>926690.19999999972</v>
      </c>
      <c r="H148" s="49"/>
      <c r="I148" s="50">
        <f t="shared" ref="I148:I193" si="21">L79</f>
        <v>901687.2</v>
      </c>
      <c r="J148" s="50">
        <v>17804</v>
      </c>
      <c r="K148" s="50">
        <v>0</v>
      </c>
      <c r="L148" s="48">
        <f>I148+J148+K148</f>
        <v>919491.2</v>
      </c>
      <c r="M148" s="51">
        <f>G148-L148</f>
        <v>7198.9999999997672</v>
      </c>
      <c r="O148" s="52">
        <f t="shared" ref="O148:O179" si="22">AVERAGE(G148,D148)</f>
        <v>926690.19999999972</v>
      </c>
      <c r="P148" s="52">
        <f t="shared" ref="P148:P179" si="23">AVERAGE(L148,I148)</f>
        <v>910589.2</v>
      </c>
      <c r="Q148" s="53"/>
    </row>
    <row r="149" spans="1:17" ht="22.5" x14ac:dyDescent="0.2">
      <c r="A149" s="96">
        <v>12</v>
      </c>
      <c r="B149" s="96" t="s">
        <v>107</v>
      </c>
      <c r="C149" s="97" t="s">
        <v>108</v>
      </c>
      <c r="D149" s="47">
        <f t="shared" si="19"/>
        <v>1874104.33</v>
      </c>
      <c r="E149" s="47">
        <v>-1249.82</v>
      </c>
      <c r="F149" s="47"/>
      <c r="G149" s="48">
        <f t="shared" si="20"/>
        <v>1872854.51</v>
      </c>
      <c r="H149" s="49"/>
      <c r="I149" s="50">
        <f t="shared" si="21"/>
        <v>708723.67</v>
      </c>
      <c r="J149" s="50">
        <v>188691.84</v>
      </c>
      <c r="K149" s="50">
        <v>0</v>
      </c>
      <c r="L149" s="48">
        <f t="shared" ref="L149:L194" si="24">I149+J149+K149</f>
        <v>897415.51</v>
      </c>
      <c r="M149" s="51">
        <f t="shared" ref="M149:M194" si="25">G149-L149</f>
        <v>975439</v>
      </c>
      <c r="O149" s="52">
        <f t="shared" si="22"/>
        <v>1873479.42</v>
      </c>
      <c r="P149" s="52">
        <f t="shared" si="23"/>
        <v>803069.59000000008</v>
      </c>
      <c r="Q149" s="53"/>
    </row>
    <row r="150" spans="1:17" ht="22.5" x14ac:dyDescent="0.2">
      <c r="A150" s="45">
        <v>47</v>
      </c>
      <c r="B150" s="96">
        <v>1612</v>
      </c>
      <c r="C150" s="97" t="s">
        <v>86</v>
      </c>
      <c r="D150" s="47">
        <f t="shared" si="19"/>
        <v>20846975.639999997</v>
      </c>
      <c r="E150" s="47">
        <v>67628.36</v>
      </c>
      <c r="F150" s="47">
        <v>0</v>
      </c>
      <c r="G150" s="48">
        <f t="shared" si="20"/>
        <v>20914603.999999996</v>
      </c>
      <c r="H150" s="49"/>
      <c r="I150" s="50">
        <f t="shared" si="21"/>
        <v>4601707.12</v>
      </c>
      <c r="J150" s="50">
        <v>531680.22999999952</v>
      </c>
      <c r="K150" s="50">
        <v>0</v>
      </c>
      <c r="L150" s="48">
        <f t="shared" si="24"/>
        <v>5133387.3499999996</v>
      </c>
      <c r="M150" s="51">
        <f t="shared" si="25"/>
        <v>15781216.649999997</v>
      </c>
      <c r="O150" s="52">
        <f t="shared" si="22"/>
        <v>20880789.819999997</v>
      </c>
      <c r="P150" s="52">
        <f t="shared" si="23"/>
        <v>4867547.2349999994</v>
      </c>
      <c r="Q150" s="53"/>
    </row>
    <row r="151" spans="1:17" x14ac:dyDescent="0.2">
      <c r="A151" s="98" t="s">
        <v>52</v>
      </c>
      <c r="B151" s="98">
        <v>1805</v>
      </c>
      <c r="C151" s="99" t="s">
        <v>5</v>
      </c>
      <c r="D151" s="47">
        <f t="shared" si="19"/>
        <v>710903.05999999994</v>
      </c>
      <c r="E151" s="47">
        <v>0</v>
      </c>
      <c r="F151" s="47">
        <v>0</v>
      </c>
      <c r="G151" s="48">
        <f t="shared" si="20"/>
        <v>710903.05999999994</v>
      </c>
      <c r="H151" s="49"/>
      <c r="I151" s="50">
        <f t="shared" si="21"/>
        <v>0</v>
      </c>
      <c r="J151" s="50">
        <v>0</v>
      </c>
      <c r="K151" s="50">
        <v>0</v>
      </c>
      <c r="L151" s="48">
        <f t="shared" si="24"/>
        <v>0</v>
      </c>
      <c r="M151" s="51">
        <f t="shared" si="25"/>
        <v>710903.05999999994</v>
      </c>
      <c r="O151" s="52">
        <f t="shared" si="22"/>
        <v>710903.05999999994</v>
      </c>
      <c r="P151" s="52">
        <f t="shared" si="23"/>
        <v>0</v>
      </c>
      <c r="Q151" s="53"/>
    </row>
    <row r="152" spans="1:17" x14ac:dyDescent="0.2">
      <c r="A152" s="96">
        <v>47</v>
      </c>
      <c r="B152" s="96">
        <v>1808</v>
      </c>
      <c r="C152" s="97" t="s">
        <v>6</v>
      </c>
      <c r="D152" s="47">
        <f t="shared" si="19"/>
        <v>1197683.57</v>
      </c>
      <c r="E152" s="47">
        <v>136406.25</v>
      </c>
      <c r="F152" s="47">
        <v>-307571.26</v>
      </c>
      <c r="G152" s="48">
        <f t="shared" si="20"/>
        <v>1026518.56</v>
      </c>
      <c r="H152" s="49"/>
      <c r="I152" s="50">
        <f t="shared" si="21"/>
        <v>387287.57</v>
      </c>
      <c r="J152" s="50">
        <v>22073</v>
      </c>
      <c r="K152" s="50">
        <v>-146673.01</v>
      </c>
      <c r="L152" s="48">
        <f t="shared" si="24"/>
        <v>262687.56</v>
      </c>
      <c r="M152" s="51">
        <f t="shared" si="25"/>
        <v>763831</v>
      </c>
      <c r="O152" s="52">
        <f t="shared" si="22"/>
        <v>1112101.0649999999</v>
      </c>
      <c r="P152" s="52">
        <f t="shared" si="23"/>
        <v>324987.565</v>
      </c>
    </row>
    <row r="153" spans="1:17" x14ac:dyDescent="0.2">
      <c r="A153" s="96">
        <v>47</v>
      </c>
      <c r="B153" s="96" t="s">
        <v>110</v>
      </c>
      <c r="C153" s="97" t="s">
        <v>111</v>
      </c>
      <c r="D153" s="47">
        <f t="shared" si="19"/>
        <v>326692.53000000003</v>
      </c>
      <c r="E153" s="47">
        <v>295631.05</v>
      </c>
      <c r="F153" s="47">
        <v>-75093.06</v>
      </c>
      <c r="G153" s="48">
        <f t="shared" si="20"/>
        <v>547230.52</v>
      </c>
      <c r="H153" s="49"/>
      <c r="I153" s="50">
        <f t="shared" si="21"/>
        <v>149067.53</v>
      </c>
      <c r="J153" s="50">
        <v>14373.69</v>
      </c>
      <c r="K153" s="50">
        <v>-44766.06</v>
      </c>
      <c r="L153" s="48">
        <f t="shared" si="24"/>
        <v>118675.16</v>
      </c>
      <c r="M153" s="51">
        <f t="shared" si="25"/>
        <v>428555.36</v>
      </c>
      <c r="O153" s="52">
        <f t="shared" si="22"/>
        <v>436961.52500000002</v>
      </c>
      <c r="P153" s="52">
        <f t="shared" si="23"/>
        <v>133871.345</v>
      </c>
    </row>
    <row r="154" spans="1:17" x14ac:dyDescent="0.2">
      <c r="A154" s="96">
        <v>13</v>
      </c>
      <c r="B154" s="96">
        <v>1810</v>
      </c>
      <c r="C154" s="97" t="s">
        <v>7</v>
      </c>
      <c r="D154" s="47">
        <f t="shared" si="19"/>
        <v>0</v>
      </c>
      <c r="E154" s="47">
        <v>0</v>
      </c>
      <c r="F154" s="47">
        <v>0</v>
      </c>
      <c r="G154" s="48">
        <f t="shared" si="20"/>
        <v>0</v>
      </c>
      <c r="H154" s="49"/>
      <c r="I154" s="50">
        <f t="shared" si="21"/>
        <v>0</v>
      </c>
      <c r="J154" s="50">
        <v>0</v>
      </c>
      <c r="K154" s="50">
        <v>0</v>
      </c>
      <c r="L154" s="48">
        <f t="shared" si="24"/>
        <v>0</v>
      </c>
      <c r="M154" s="51">
        <f t="shared" si="25"/>
        <v>0</v>
      </c>
      <c r="O154" s="52">
        <f t="shared" si="22"/>
        <v>0</v>
      </c>
      <c r="P154" s="52">
        <f t="shared" si="23"/>
        <v>0</v>
      </c>
    </row>
    <row r="155" spans="1:17" x14ac:dyDescent="0.2">
      <c r="A155" s="96">
        <v>47</v>
      </c>
      <c r="B155" s="96">
        <v>1815</v>
      </c>
      <c r="C155" s="97" t="s">
        <v>8</v>
      </c>
      <c r="D155" s="47">
        <f t="shared" si="19"/>
        <v>0</v>
      </c>
      <c r="E155" s="47">
        <v>0</v>
      </c>
      <c r="F155" s="47">
        <v>0</v>
      </c>
      <c r="G155" s="48">
        <f t="shared" si="20"/>
        <v>0</v>
      </c>
      <c r="H155" s="49"/>
      <c r="I155" s="50">
        <f t="shared" si="21"/>
        <v>0</v>
      </c>
      <c r="J155" s="50">
        <v>0</v>
      </c>
      <c r="K155" s="50">
        <v>0</v>
      </c>
      <c r="L155" s="48">
        <f t="shared" si="24"/>
        <v>0</v>
      </c>
      <c r="M155" s="51">
        <f t="shared" si="25"/>
        <v>0</v>
      </c>
      <c r="O155" s="52">
        <f t="shared" si="22"/>
        <v>0</v>
      </c>
      <c r="P155" s="52">
        <f t="shared" si="23"/>
        <v>0</v>
      </c>
    </row>
    <row r="156" spans="1:17" x14ac:dyDescent="0.2">
      <c r="A156" s="98">
        <v>47</v>
      </c>
      <c r="B156" s="98">
        <v>1820</v>
      </c>
      <c r="C156" s="99" t="s">
        <v>124</v>
      </c>
      <c r="D156" s="47">
        <f t="shared" si="19"/>
        <v>12808790.75</v>
      </c>
      <c r="E156" s="47">
        <v>64944.28</v>
      </c>
      <c r="F156" s="47">
        <v>0</v>
      </c>
      <c r="G156" s="48">
        <f t="shared" si="20"/>
        <v>12873735.029999999</v>
      </c>
      <c r="H156" s="49"/>
      <c r="I156" s="50">
        <f t="shared" si="21"/>
        <v>4841166.0200000005</v>
      </c>
      <c r="J156" s="50">
        <v>194295.45000000019</v>
      </c>
      <c r="K156" s="50">
        <v>0</v>
      </c>
      <c r="L156" s="48">
        <f t="shared" si="24"/>
        <v>5035461.4700000007</v>
      </c>
      <c r="M156" s="51">
        <f t="shared" si="25"/>
        <v>7838273.5599999987</v>
      </c>
      <c r="O156" s="52">
        <f t="shared" si="22"/>
        <v>12841262.890000001</v>
      </c>
      <c r="P156" s="52">
        <f t="shared" si="23"/>
        <v>4938313.745000001</v>
      </c>
    </row>
    <row r="157" spans="1:17" ht="22.5" x14ac:dyDescent="0.2">
      <c r="A157" s="96">
        <v>47</v>
      </c>
      <c r="B157" s="96" t="s">
        <v>112</v>
      </c>
      <c r="C157" s="97" t="s">
        <v>113</v>
      </c>
      <c r="D157" s="47">
        <f t="shared" si="19"/>
        <v>2278876.1800000002</v>
      </c>
      <c r="E157" s="47">
        <v>-43.92</v>
      </c>
      <c r="F157" s="47"/>
      <c r="G157" s="48">
        <f t="shared" si="20"/>
        <v>2278832.2600000002</v>
      </c>
      <c r="H157" s="49"/>
      <c r="I157" s="50">
        <f t="shared" si="21"/>
        <v>586247.17999999993</v>
      </c>
      <c r="J157" s="50">
        <v>52502.080000000002</v>
      </c>
      <c r="K157" s="50">
        <v>0</v>
      </c>
      <c r="L157" s="48">
        <f t="shared" si="24"/>
        <v>638749.25999999989</v>
      </c>
      <c r="M157" s="51">
        <f t="shared" si="25"/>
        <v>1640083.0000000005</v>
      </c>
      <c r="O157" s="52">
        <f t="shared" si="22"/>
        <v>2278854.2200000002</v>
      </c>
      <c r="P157" s="52">
        <f t="shared" si="23"/>
        <v>612498.22</v>
      </c>
    </row>
    <row r="158" spans="1:17" x14ac:dyDescent="0.2">
      <c r="A158" s="96">
        <v>47</v>
      </c>
      <c r="B158" s="96">
        <v>1825</v>
      </c>
      <c r="C158" s="97" t="s">
        <v>9</v>
      </c>
      <c r="D158" s="47">
        <f t="shared" si="19"/>
        <v>0</v>
      </c>
      <c r="E158" s="47">
        <v>0</v>
      </c>
      <c r="F158" s="47">
        <v>0</v>
      </c>
      <c r="G158" s="48">
        <f t="shared" si="20"/>
        <v>0</v>
      </c>
      <c r="H158" s="49"/>
      <c r="I158" s="50">
        <f t="shared" si="21"/>
        <v>0</v>
      </c>
      <c r="J158" s="50">
        <v>0</v>
      </c>
      <c r="K158" s="50">
        <v>0</v>
      </c>
      <c r="L158" s="48">
        <f t="shared" si="24"/>
        <v>0</v>
      </c>
      <c r="M158" s="51">
        <f t="shared" si="25"/>
        <v>0</v>
      </c>
      <c r="O158" s="52">
        <f t="shared" si="22"/>
        <v>0</v>
      </c>
      <c r="P158" s="52">
        <f t="shared" si="23"/>
        <v>0</v>
      </c>
    </row>
    <row r="159" spans="1:17" x14ac:dyDescent="0.2">
      <c r="A159" s="96">
        <v>47</v>
      </c>
      <c r="B159" s="96">
        <v>1830</v>
      </c>
      <c r="C159" s="97" t="s">
        <v>10</v>
      </c>
      <c r="D159" s="47">
        <f t="shared" si="19"/>
        <v>59094262.030000001</v>
      </c>
      <c r="E159" s="47">
        <v>1917510.4299999997</v>
      </c>
      <c r="F159" s="47">
        <v>-48469</v>
      </c>
      <c r="G159" s="48">
        <f t="shared" si="20"/>
        <v>60963303.460000001</v>
      </c>
      <c r="H159" s="49"/>
      <c r="I159" s="50">
        <f t="shared" si="21"/>
        <v>24231027.129999995</v>
      </c>
      <c r="J159" s="50">
        <v>970350.66000000015</v>
      </c>
      <c r="K159" s="50">
        <v>-48469</v>
      </c>
      <c r="L159" s="48">
        <f t="shared" si="24"/>
        <v>25152908.789999995</v>
      </c>
      <c r="M159" s="51">
        <f t="shared" si="25"/>
        <v>35810394.670000002</v>
      </c>
      <c r="O159" s="52">
        <f t="shared" si="22"/>
        <v>60028782.745000005</v>
      </c>
      <c r="P159" s="52">
        <f t="shared" si="23"/>
        <v>24691967.959999993</v>
      </c>
    </row>
    <row r="160" spans="1:17" x14ac:dyDescent="0.2">
      <c r="A160" s="96">
        <v>47</v>
      </c>
      <c r="B160" s="96">
        <v>1835</v>
      </c>
      <c r="C160" s="97" t="s">
        <v>11</v>
      </c>
      <c r="D160" s="47">
        <f t="shared" si="19"/>
        <v>34855529.259999998</v>
      </c>
      <c r="E160" s="47">
        <v>3496589.5900000036</v>
      </c>
      <c r="F160" s="47">
        <v>-19397</v>
      </c>
      <c r="G160" s="48">
        <f t="shared" si="20"/>
        <v>38332721.850000001</v>
      </c>
      <c r="H160" s="49"/>
      <c r="I160" s="50">
        <f t="shared" si="21"/>
        <v>11243400.139999999</v>
      </c>
      <c r="J160" s="50">
        <v>622132.12</v>
      </c>
      <c r="K160" s="50">
        <v>-19397</v>
      </c>
      <c r="L160" s="48">
        <f t="shared" si="24"/>
        <v>11846135.259999998</v>
      </c>
      <c r="M160" s="51">
        <f t="shared" si="25"/>
        <v>26486586.590000004</v>
      </c>
      <c r="O160" s="52">
        <f t="shared" si="22"/>
        <v>36594125.555</v>
      </c>
      <c r="P160" s="52">
        <f t="shared" si="23"/>
        <v>11544767.699999999</v>
      </c>
    </row>
    <row r="161" spans="1:16" x14ac:dyDescent="0.2">
      <c r="A161" s="96">
        <v>47</v>
      </c>
      <c r="B161" s="96">
        <v>1840</v>
      </c>
      <c r="C161" s="97" t="s">
        <v>12</v>
      </c>
      <c r="D161" s="47">
        <f t="shared" si="19"/>
        <v>0</v>
      </c>
      <c r="E161" s="47">
        <v>0</v>
      </c>
      <c r="F161" s="47">
        <v>0</v>
      </c>
      <c r="G161" s="48">
        <f t="shared" si="20"/>
        <v>0</v>
      </c>
      <c r="H161" s="49"/>
      <c r="I161" s="50">
        <f t="shared" si="21"/>
        <v>0</v>
      </c>
      <c r="J161" s="50">
        <v>0</v>
      </c>
      <c r="K161" s="50">
        <v>0</v>
      </c>
      <c r="L161" s="48">
        <f t="shared" si="24"/>
        <v>0</v>
      </c>
      <c r="M161" s="51">
        <f t="shared" si="25"/>
        <v>0</v>
      </c>
      <c r="O161" s="52">
        <f t="shared" si="22"/>
        <v>0</v>
      </c>
      <c r="P161" s="52">
        <f t="shared" si="23"/>
        <v>0</v>
      </c>
    </row>
    <row r="162" spans="1:16" x14ac:dyDescent="0.2">
      <c r="A162" s="96">
        <v>47</v>
      </c>
      <c r="B162" s="96">
        <v>1845</v>
      </c>
      <c r="C162" s="97" t="s">
        <v>13</v>
      </c>
      <c r="D162" s="47">
        <f t="shared" si="19"/>
        <v>1857607.77</v>
      </c>
      <c r="E162" s="47">
        <v>54611.11</v>
      </c>
      <c r="F162" s="47">
        <v>0</v>
      </c>
      <c r="G162" s="48">
        <f t="shared" si="20"/>
        <v>1912218.8800000001</v>
      </c>
      <c r="H162" s="49"/>
      <c r="I162" s="50">
        <f t="shared" si="21"/>
        <v>459079.77</v>
      </c>
      <c r="J162" s="50">
        <v>42250.649999999965</v>
      </c>
      <c r="K162" s="50">
        <v>0</v>
      </c>
      <c r="L162" s="48">
        <f t="shared" si="24"/>
        <v>501330.42</v>
      </c>
      <c r="M162" s="51">
        <f t="shared" si="25"/>
        <v>1410888.4600000002</v>
      </c>
      <c r="O162" s="52">
        <f t="shared" si="22"/>
        <v>1884913.3250000002</v>
      </c>
      <c r="P162" s="52">
        <f t="shared" si="23"/>
        <v>480205.09499999997</v>
      </c>
    </row>
    <row r="163" spans="1:16" x14ac:dyDescent="0.2">
      <c r="A163" s="96">
        <v>47</v>
      </c>
      <c r="B163" s="96">
        <v>1850</v>
      </c>
      <c r="C163" s="97" t="s">
        <v>14</v>
      </c>
      <c r="D163" s="47">
        <f t="shared" si="19"/>
        <v>12616342.360000001</v>
      </c>
      <c r="E163" s="47">
        <v>254467.29000000021</v>
      </c>
      <c r="F163" s="47">
        <v>-267943.05</v>
      </c>
      <c r="G163" s="48">
        <f t="shared" si="20"/>
        <v>12602866.600000001</v>
      </c>
      <c r="H163" s="49"/>
      <c r="I163" s="50">
        <f t="shared" si="21"/>
        <v>6622840.8999999994</v>
      </c>
      <c r="J163" s="50">
        <v>201674.08999999982</v>
      </c>
      <c r="K163" s="50">
        <v>-257274.54</v>
      </c>
      <c r="L163" s="48">
        <f t="shared" si="24"/>
        <v>6567240.4499999993</v>
      </c>
      <c r="M163" s="51">
        <f t="shared" si="25"/>
        <v>6035626.1500000022</v>
      </c>
      <c r="O163" s="52">
        <f t="shared" si="22"/>
        <v>12609604.48</v>
      </c>
      <c r="P163" s="52">
        <f t="shared" si="23"/>
        <v>6595040.6749999989</v>
      </c>
    </row>
    <row r="164" spans="1:16" x14ac:dyDescent="0.2">
      <c r="A164" s="96">
        <v>47</v>
      </c>
      <c r="B164" s="96">
        <v>1855</v>
      </c>
      <c r="C164" s="97" t="s">
        <v>15</v>
      </c>
      <c r="D164" s="47">
        <f t="shared" si="19"/>
        <v>3361905.9</v>
      </c>
      <c r="E164" s="47">
        <v>0</v>
      </c>
      <c r="F164" s="47">
        <v>0</v>
      </c>
      <c r="G164" s="48">
        <f t="shared" si="20"/>
        <v>3361905.9</v>
      </c>
      <c r="H164" s="49"/>
      <c r="I164" s="50">
        <f t="shared" si="21"/>
        <v>2256048.9</v>
      </c>
      <c r="J164" s="50">
        <v>41012</v>
      </c>
      <c r="K164" s="50">
        <v>0</v>
      </c>
      <c r="L164" s="48">
        <f t="shared" si="24"/>
        <v>2297060.9</v>
      </c>
      <c r="M164" s="51">
        <f t="shared" si="25"/>
        <v>1064845</v>
      </c>
      <c r="O164" s="52">
        <f t="shared" si="22"/>
        <v>3361905.9</v>
      </c>
      <c r="P164" s="52">
        <f t="shared" si="23"/>
        <v>2276554.9</v>
      </c>
    </row>
    <row r="165" spans="1:16" x14ac:dyDescent="0.2">
      <c r="A165" s="96">
        <v>47</v>
      </c>
      <c r="B165" s="96">
        <v>1860</v>
      </c>
      <c r="C165" s="97" t="s">
        <v>16</v>
      </c>
      <c r="D165" s="47">
        <f t="shared" si="19"/>
        <v>1162222.0799999996</v>
      </c>
      <c r="E165" s="47">
        <v>0</v>
      </c>
      <c r="F165" s="47">
        <v>0</v>
      </c>
      <c r="G165" s="48">
        <f t="shared" si="20"/>
        <v>1162222.0799999996</v>
      </c>
      <c r="H165" s="49"/>
      <c r="I165" s="50">
        <f t="shared" si="21"/>
        <v>810545.08000000007</v>
      </c>
      <c r="J165" s="50">
        <v>20124</v>
      </c>
      <c r="K165" s="50">
        <v>0</v>
      </c>
      <c r="L165" s="48">
        <f t="shared" si="24"/>
        <v>830669.08000000007</v>
      </c>
      <c r="M165" s="51">
        <f t="shared" si="25"/>
        <v>331552.99999999953</v>
      </c>
      <c r="O165" s="52">
        <f t="shared" si="22"/>
        <v>1162222.0799999996</v>
      </c>
      <c r="P165" s="52">
        <f t="shared" si="23"/>
        <v>820607.08000000007</v>
      </c>
    </row>
    <row r="166" spans="1:16" x14ac:dyDescent="0.2">
      <c r="A166" s="98">
        <v>47</v>
      </c>
      <c r="B166" s="98" t="s">
        <v>114</v>
      </c>
      <c r="C166" s="99" t="s">
        <v>17</v>
      </c>
      <c r="D166" s="47">
        <f t="shared" si="19"/>
        <v>3657473.1799999997</v>
      </c>
      <c r="E166" s="47">
        <v>203804.44999999972</v>
      </c>
      <c r="F166" s="47"/>
      <c r="G166" s="48">
        <f t="shared" si="20"/>
        <v>3861277.6299999994</v>
      </c>
      <c r="H166" s="49"/>
      <c r="I166" s="50">
        <f t="shared" si="21"/>
        <v>1566883.18</v>
      </c>
      <c r="J166" s="50">
        <v>244526.31</v>
      </c>
      <c r="K166" s="50">
        <v>0</v>
      </c>
      <c r="L166" s="48">
        <f t="shared" si="24"/>
        <v>1811409.49</v>
      </c>
      <c r="M166" s="51">
        <f t="shared" si="25"/>
        <v>2049868.1399999994</v>
      </c>
      <c r="O166" s="52">
        <f t="shared" si="22"/>
        <v>3759375.4049999993</v>
      </c>
      <c r="P166" s="52">
        <f t="shared" si="23"/>
        <v>1689146.335</v>
      </c>
    </row>
    <row r="167" spans="1:16" x14ac:dyDescent="0.2">
      <c r="A167" s="96">
        <v>47</v>
      </c>
      <c r="B167" s="96" t="s">
        <v>115</v>
      </c>
      <c r="C167" s="97" t="s">
        <v>116</v>
      </c>
      <c r="D167" s="47">
        <f t="shared" si="19"/>
        <v>249148.94</v>
      </c>
      <c r="E167" s="47">
        <v>0</v>
      </c>
      <c r="F167" s="47">
        <v>0</v>
      </c>
      <c r="G167" s="48">
        <f t="shared" si="20"/>
        <v>249148.94</v>
      </c>
      <c r="H167" s="49"/>
      <c r="I167" s="50">
        <f t="shared" si="21"/>
        <v>85125.94</v>
      </c>
      <c r="J167" s="50">
        <v>7076</v>
      </c>
      <c r="K167" s="50">
        <v>0</v>
      </c>
      <c r="L167" s="48">
        <f t="shared" si="24"/>
        <v>92201.94</v>
      </c>
      <c r="M167" s="51">
        <f t="shared" si="25"/>
        <v>156947</v>
      </c>
      <c r="O167" s="52">
        <f t="shared" si="22"/>
        <v>249148.94</v>
      </c>
      <c r="P167" s="52">
        <f t="shared" si="23"/>
        <v>88663.94</v>
      </c>
    </row>
    <row r="168" spans="1:16" x14ac:dyDescent="0.2">
      <c r="A168" s="45">
        <v>47</v>
      </c>
      <c r="B168" s="96">
        <v>1865</v>
      </c>
      <c r="C168" s="97" t="s">
        <v>117</v>
      </c>
      <c r="D168" s="47">
        <f t="shared" si="19"/>
        <v>194063</v>
      </c>
      <c r="E168" s="47">
        <v>0</v>
      </c>
      <c r="F168" s="47">
        <v>0</v>
      </c>
      <c r="G168" s="48">
        <f t="shared" si="20"/>
        <v>194063</v>
      </c>
      <c r="H168" s="49"/>
      <c r="I168" s="50">
        <f t="shared" si="21"/>
        <v>136239</v>
      </c>
      <c r="J168" s="50">
        <v>19406</v>
      </c>
      <c r="K168" s="50">
        <v>0</v>
      </c>
      <c r="L168" s="48">
        <f t="shared" si="24"/>
        <v>155645</v>
      </c>
      <c r="M168" s="51">
        <f t="shared" si="25"/>
        <v>38418</v>
      </c>
      <c r="O168" s="52">
        <f t="shared" si="22"/>
        <v>194063</v>
      </c>
      <c r="P168" s="52">
        <f t="shared" si="23"/>
        <v>145942</v>
      </c>
    </row>
    <row r="169" spans="1:16" x14ac:dyDescent="0.2">
      <c r="A169" s="45">
        <v>47</v>
      </c>
      <c r="B169" s="96">
        <v>1875</v>
      </c>
      <c r="C169" s="97" t="s">
        <v>118</v>
      </c>
      <c r="D169" s="47">
        <f t="shared" si="19"/>
        <v>16522.64</v>
      </c>
      <c r="E169" s="47">
        <v>0</v>
      </c>
      <c r="F169" s="47">
        <v>0</v>
      </c>
      <c r="G169" s="48">
        <f t="shared" si="20"/>
        <v>16522.64</v>
      </c>
      <c r="H169" s="49"/>
      <c r="I169" s="50">
        <f t="shared" si="21"/>
        <v>16522.64</v>
      </c>
      <c r="J169" s="50">
        <v>0</v>
      </c>
      <c r="K169" s="50">
        <v>0</v>
      </c>
      <c r="L169" s="48">
        <f t="shared" si="24"/>
        <v>16522.64</v>
      </c>
      <c r="M169" s="51">
        <f t="shared" si="25"/>
        <v>0</v>
      </c>
      <c r="O169" s="52">
        <f t="shared" si="22"/>
        <v>16522.64</v>
      </c>
      <c r="P169" s="52">
        <f t="shared" si="23"/>
        <v>16522.64</v>
      </c>
    </row>
    <row r="170" spans="1:16" x14ac:dyDescent="0.2">
      <c r="A170" s="98" t="s">
        <v>52</v>
      </c>
      <c r="B170" s="98">
        <v>1905</v>
      </c>
      <c r="C170" s="99" t="s">
        <v>5</v>
      </c>
      <c r="D170" s="47">
        <f t="shared" si="19"/>
        <v>0</v>
      </c>
      <c r="E170" s="47">
        <v>0</v>
      </c>
      <c r="F170" s="47">
        <v>0</v>
      </c>
      <c r="G170" s="48">
        <f t="shared" si="20"/>
        <v>0</v>
      </c>
      <c r="H170" s="49"/>
      <c r="I170" s="50">
        <f t="shared" si="21"/>
        <v>0</v>
      </c>
      <c r="J170" s="50">
        <v>0</v>
      </c>
      <c r="K170" s="50">
        <v>0</v>
      </c>
      <c r="L170" s="48">
        <f t="shared" si="24"/>
        <v>0</v>
      </c>
      <c r="M170" s="51">
        <f t="shared" si="25"/>
        <v>0</v>
      </c>
      <c r="O170" s="52">
        <f t="shared" si="22"/>
        <v>0</v>
      </c>
      <c r="P170" s="52">
        <f t="shared" si="23"/>
        <v>0</v>
      </c>
    </row>
    <row r="171" spans="1:16" x14ac:dyDescent="0.2">
      <c r="A171" s="96">
        <v>47</v>
      </c>
      <c r="B171" s="96">
        <v>1908</v>
      </c>
      <c r="C171" s="97" t="s">
        <v>18</v>
      </c>
      <c r="D171" s="47">
        <f t="shared" si="19"/>
        <v>0</v>
      </c>
      <c r="E171" s="47">
        <v>0</v>
      </c>
      <c r="F171" s="47">
        <v>0</v>
      </c>
      <c r="G171" s="48">
        <f t="shared" si="20"/>
        <v>0</v>
      </c>
      <c r="H171" s="49"/>
      <c r="I171" s="50">
        <f t="shared" si="21"/>
        <v>0</v>
      </c>
      <c r="J171" s="50">
        <v>0</v>
      </c>
      <c r="K171" s="50">
        <v>0</v>
      </c>
      <c r="L171" s="48">
        <f t="shared" si="24"/>
        <v>0</v>
      </c>
      <c r="M171" s="51">
        <f t="shared" si="25"/>
        <v>0</v>
      </c>
      <c r="O171" s="52">
        <f t="shared" si="22"/>
        <v>0</v>
      </c>
      <c r="P171" s="52">
        <f t="shared" si="23"/>
        <v>0</v>
      </c>
    </row>
    <row r="172" spans="1:16" x14ac:dyDescent="0.2">
      <c r="A172" s="45">
        <v>12</v>
      </c>
      <c r="B172" s="96">
        <v>1910</v>
      </c>
      <c r="C172" s="97" t="s">
        <v>7</v>
      </c>
      <c r="D172" s="47">
        <f t="shared" si="19"/>
        <v>75360.25</v>
      </c>
      <c r="E172" s="47">
        <v>0</v>
      </c>
      <c r="F172" s="47">
        <v>0</v>
      </c>
      <c r="G172" s="48">
        <f t="shared" si="20"/>
        <v>75360.25</v>
      </c>
      <c r="H172" s="49"/>
      <c r="I172" s="50">
        <f t="shared" si="21"/>
        <v>55384.25</v>
      </c>
      <c r="J172" s="50">
        <v>7990</v>
      </c>
      <c r="K172" s="50">
        <v>0</v>
      </c>
      <c r="L172" s="48">
        <f t="shared" si="24"/>
        <v>63374.25</v>
      </c>
      <c r="M172" s="51">
        <f t="shared" si="25"/>
        <v>11986</v>
      </c>
      <c r="O172" s="52">
        <f t="shared" si="22"/>
        <v>75360.25</v>
      </c>
      <c r="P172" s="52">
        <f t="shared" si="23"/>
        <v>59379.25</v>
      </c>
    </row>
    <row r="173" spans="1:16" x14ac:dyDescent="0.2">
      <c r="A173" s="96">
        <v>8</v>
      </c>
      <c r="B173" s="96">
        <v>1915</v>
      </c>
      <c r="C173" s="97" t="s">
        <v>19</v>
      </c>
      <c r="D173" s="47">
        <f t="shared" si="19"/>
        <v>366424.17999999941</v>
      </c>
      <c r="E173" s="47">
        <v>19942</v>
      </c>
      <c r="F173" s="47">
        <v>0</v>
      </c>
      <c r="G173" s="48">
        <f t="shared" si="20"/>
        <v>386366.17999999941</v>
      </c>
      <c r="H173" s="49"/>
      <c r="I173" s="50">
        <f t="shared" si="21"/>
        <v>297985.17999999988</v>
      </c>
      <c r="J173" s="50">
        <v>13492</v>
      </c>
      <c r="K173" s="50">
        <v>0</v>
      </c>
      <c r="L173" s="48">
        <f t="shared" si="24"/>
        <v>311477.17999999988</v>
      </c>
      <c r="M173" s="51">
        <f t="shared" si="25"/>
        <v>74888.999999999534</v>
      </c>
      <c r="O173" s="52">
        <f t="shared" si="22"/>
        <v>376395.17999999941</v>
      </c>
      <c r="P173" s="52">
        <f t="shared" si="23"/>
        <v>304731.17999999988</v>
      </c>
    </row>
    <row r="174" spans="1:16" x14ac:dyDescent="0.2">
      <c r="A174" s="96">
        <v>8</v>
      </c>
      <c r="B174" s="96">
        <v>1915</v>
      </c>
      <c r="C174" s="97" t="s">
        <v>20</v>
      </c>
      <c r="D174" s="47">
        <f t="shared" si="19"/>
        <v>0</v>
      </c>
      <c r="E174" s="47">
        <v>0</v>
      </c>
      <c r="F174" s="47">
        <v>0</v>
      </c>
      <c r="G174" s="48">
        <f t="shared" si="20"/>
        <v>0</v>
      </c>
      <c r="H174" s="49"/>
      <c r="I174" s="50">
        <f t="shared" si="21"/>
        <v>0</v>
      </c>
      <c r="J174" s="50">
        <v>0</v>
      </c>
      <c r="K174" s="50">
        <v>0</v>
      </c>
      <c r="L174" s="48">
        <f t="shared" si="24"/>
        <v>0</v>
      </c>
      <c r="M174" s="51">
        <f t="shared" si="25"/>
        <v>0</v>
      </c>
      <c r="O174" s="52">
        <f t="shared" si="22"/>
        <v>0</v>
      </c>
      <c r="P174" s="52">
        <f t="shared" si="23"/>
        <v>0</v>
      </c>
    </row>
    <row r="175" spans="1:16" x14ac:dyDescent="0.2">
      <c r="A175" s="45">
        <v>50</v>
      </c>
      <c r="B175" s="96">
        <v>1920</v>
      </c>
      <c r="C175" s="97" t="s">
        <v>21</v>
      </c>
      <c r="D175" s="47">
        <f t="shared" si="19"/>
        <v>914083.89999999991</v>
      </c>
      <c r="E175" s="47">
        <v>57829.609999999957</v>
      </c>
      <c r="F175" s="47">
        <v>-76829.649999999994</v>
      </c>
      <c r="G175" s="48">
        <f t="shared" si="20"/>
        <v>895083.85999999987</v>
      </c>
      <c r="H175" s="49"/>
      <c r="I175" s="50">
        <f t="shared" si="21"/>
        <v>616156.31000000006</v>
      </c>
      <c r="J175" s="50">
        <v>112411.58999999994</v>
      </c>
      <c r="K175" s="50">
        <v>-76829.649999999994</v>
      </c>
      <c r="L175" s="48">
        <f t="shared" si="24"/>
        <v>651738.25</v>
      </c>
      <c r="M175" s="51">
        <f t="shared" si="25"/>
        <v>243345.60999999987</v>
      </c>
      <c r="O175" s="52">
        <f t="shared" si="22"/>
        <v>904583.87999999989</v>
      </c>
      <c r="P175" s="52">
        <f t="shared" si="23"/>
        <v>633947.28</v>
      </c>
    </row>
    <row r="176" spans="1:16" x14ac:dyDescent="0.2">
      <c r="A176" s="96">
        <v>45</v>
      </c>
      <c r="B176" s="96">
        <v>1920</v>
      </c>
      <c r="C176" s="97" t="s">
        <v>22</v>
      </c>
      <c r="D176" s="47">
        <f t="shared" si="19"/>
        <v>0</v>
      </c>
      <c r="E176" s="47">
        <v>0</v>
      </c>
      <c r="F176" s="47">
        <v>0</v>
      </c>
      <c r="G176" s="48">
        <f t="shared" si="20"/>
        <v>0</v>
      </c>
      <c r="H176" s="49"/>
      <c r="I176" s="50">
        <f t="shared" si="21"/>
        <v>0</v>
      </c>
      <c r="J176" s="50">
        <v>0</v>
      </c>
      <c r="K176" s="50">
        <v>0</v>
      </c>
      <c r="L176" s="48">
        <f t="shared" si="24"/>
        <v>0</v>
      </c>
      <c r="M176" s="51">
        <f t="shared" si="25"/>
        <v>0</v>
      </c>
      <c r="O176" s="52">
        <f t="shared" si="22"/>
        <v>0</v>
      </c>
      <c r="P176" s="52">
        <f t="shared" si="23"/>
        <v>0</v>
      </c>
    </row>
    <row r="177" spans="1:16" x14ac:dyDescent="0.2">
      <c r="A177" s="96">
        <v>45.1</v>
      </c>
      <c r="B177" s="96">
        <v>1920</v>
      </c>
      <c r="C177" s="97" t="s">
        <v>23</v>
      </c>
      <c r="D177" s="47">
        <f t="shared" si="19"/>
        <v>0</v>
      </c>
      <c r="E177" s="47">
        <v>0</v>
      </c>
      <c r="F177" s="47">
        <v>0</v>
      </c>
      <c r="G177" s="48">
        <f t="shared" si="20"/>
        <v>0</v>
      </c>
      <c r="H177" s="49"/>
      <c r="I177" s="50">
        <f t="shared" si="21"/>
        <v>0</v>
      </c>
      <c r="J177" s="50">
        <v>0</v>
      </c>
      <c r="K177" s="50">
        <v>0</v>
      </c>
      <c r="L177" s="48">
        <f t="shared" si="24"/>
        <v>0</v>
      </c>
      <c r="M177" s="51">
        <f t="shared" si="25"/>
        <v>0</v>
      </c>
      <c r="O177" s="52">
        <f t="shared" si="22"/>
        <v>0</v>
      </c>
      <c r="P177" s="52">
        <f t="shared" si="23"/>
        <v>0</v>
      </c>
    </row>
    <row r="178" spans="1:16" x14ac:dyDescent="0.2">
      <c r="A178" s="96">
        <v>10</v>
      </c>
      <c r="B178" s="96">
        <v>1930</v>
      </c>
      <c r="C178" s="97" t="s">
        <v>119</v>
      </c>
      <c r="D178" s="47">
        <f t="shared" si="19"/>
        <v>1223584.53</v>
      </c>
      <c r="E178" s="47">
        <v>69915.520000000019</v>
      </c>
      <c r="F178" s="47">
        <v>0</v>
      </c>
      <c r="G178" s="48">
        <f t="shared" si="20"/>
        <v>1293500.05</v>
      </c>
      <c r="H178" s="49"/>
      <c r="I178" s="50">
        <f t="shared" si="21"/>
        <v>848266.69999999972</v>
      </c>
      <c r="J178" s="50">
        <v>133301.42000000039</v>
      </c>
      <c r="K178" s="50">
        <v>0</v>
      </c>
      <c r="L178" s="48">
        <f t="shared" si="24"/>
        <v>981568.12000000011</v>
      </c>
      <c r="M178" s="51">
        <f t="shared" si="25"/>
        <v>311931.92999999993</v>
      </c>
      <c r="O178" s="52">
        <f t="shared" si="22"/>
        <v>1258542.29</v>
      </c>
      <c r="P178" s="52">
        <f t="shared" si="23"/>
        <v>914917.40999999992</v>
      </c>
    </row>
    <row r="179" spans="1:16" x14ac:dyDescent="0.2">
      <c r="A179" s="96">
        <v>10</v>
      </c>
      <c r="B179" s="96" t="s">
        <v>120</v>
      </c>
      <c r="C179" s="97" t="s">
        <v>121</v>
      </c>
      <c r="D179" s="47">
        <f t="shared" si="19"/>
        <v>3801259.94</v>
      </c>
      <c r="E179" s="47">
        <v>535538.48</v>
      </c>
      <c r="F179" s="47">
        <v>0</v>
      </c>
      <c r="G179" s="48">
        <f t="shared" si="20"/>
        <v>4336798.42</v>
      </c>
      <c r="H179" s="49"/>
      <c r="I179" s="50">
        <f t="shared" si="21"/>
        <v>2258566.7400000002</v>
      </c>
      <c r="J179" s="50">
        <v>214287.28</v>
      </c>
      <c r="K179" s="50"/>
      <c r="L179" s="48">
        <f t="shared" si="24"/>
        <v>2472854.02</v>
      </c>
      <c r="M179" s="51">
        <f t="shared" si="25"/>
        <v>1863944.4</v>
      </c>
      <c r="O179" s="52">
        <f t="shared" si="22"/>
        <v>4069029.1799999997</v>
      </c>
      <c r="P179" s="52">
        <f t="shared" si="23"/>
        <v>2365710.38</v>
      </c>
    </row>
    <row r="180" spans="1:16" x14ac:dyDescent="0.2">
      <c r="A180" s="96">
        <v>8</v>
      </c>
      <c r="B180" s="96">
        <v>1935</v>
      </c>
      <c r="C180" s="97" t="s">
        <v>24</v>
      </c>
      <c r="D180" s="47">
        <f t="shared" si="19"/>
        <v>0</v>
      </c>
      <c r="E180" s="47">
        <v>0</v>
      </c>
      <c r="F180" s="47">
        <v>0</v>
      </c>
      <c r="G180" s="48">
        <f t="shared" ref="G180:G197" si="26">D180+E180+F180</f>
        <v>0</v>
      </c>
      <c r="H180" s="49"/>
      <c r="I180" s="50">
        <f t="shared" si="21"/>
        <v>0</v>
      </c>
      <c r="J180" s="50">
        <v>0</v>
      </c>
      <c r="K180" s="50">
        <v>0</v>
      </c>
      <c r="L180" s="48">
        <f t="shared" si="24"/>
        <v>0</v>
      </c>
      <c r="M180" s="51">
        <f t="shared" si="25"/>
        <v>0</v>
      </c>
      <c r="O180" s="52">
        <f t="shared" ref="O180:O197" si="27">AVERAGE(G180,D180)</f>
        <v>0</v>
      </c>
      <c r="P180" s="52">
        <f t="shared" ref="P180:P197" si="28">AVERAGE(L180,I180)</f>
        <v>0</v>
      </c>
    </row>
    <row r="181" spans="1:16" x14ac:dyDescent="0.2">
      <c r="A181" s="96">
        <v>8</v>
      </c>
      <c r="B181" s="96">
        <v>1940</v>
      </c>
      <c r="C181" s="97" t="s">
        <v>25</v>
      </c>
      <c r="D181" s="47">
        <f t="shared" si="19"/>
        <v>1782691.64</v>
      </c>
      <c r="E181" s="47">
        <v>84941.08</v>
      </c>
      <c r="F181" s="47">
        <v>-18504.73</v>
      </c>
      <c r="G181" s="48">
        <f t="shared" si="26"/>
        <v>1849127.99</v>
      </c>
      <c r="H181" s="49"/>
      <c r="I181" s="50">
        <f t="shared" si="21"/>
        <v>1440625.64</v>
      </c>
      <c r="J181" s="50">
        <v>67657.86</v>
      </c>
      <c r="K181" s="50">
        <v>-13473.73</v>
      </c>
      <c r="L181" s="48">
        <f t="shared" si="24"/>
        <v>1494809.77</v>
      </c>
      <c r="M181" s="51">
        <f t="shared" si="25"/>
        <v>354318.22</v>
      </c>
      <c r="O181" s="52">
        <f t="shared" si="27"/>
        <v>1815909.8149999999</v>
      </c>
      <c r="P181" s="52">
        <f t="shared" si="28"/>
        <v>1467717.7050000001</v>
      </c>
    </row>
    <row r="182" spans="1:16" x14ac:dyDescent="0.2">
      <c r="A182" s="96">
        <v>8</v>
      </c>
      <c r="B182" s="96">
        <v>1945</v>
      </c>
      <c r="C182" s="97" t="s">
        <v>26</v>
      </c>
      <c r="D182" s="47">
        <f t="shared" si="19"/>
        <v>225116.12</v>
      </c>
      <c r="E182" s="47">
        <v>0</v>
      </c>
      <c r="F182" s="47">
        <v>0</v>
      </c>
      <c r="G182" s="48">
        <f t="shared" si="26"/>
        <v>225116.12</v>
      </c>
      <c r="H182" s="49"/>
      <c r="I182" s="50">
        <f t="shared" si="21"/>
        <v>145425.12</v>
      </c>
      <c r="J182" s="50">
        <v>12493</v>
      </c>
      <c r="K182" s="50">
        <v>0</v>
      </c>
      <c r="L182" s="48">
        <f t="shared" si="24"/>
        <v>157918.12</v>
      </c>
      <c r="M182" s="51">
        <f t="shared" si="25"/>
        <v>67198</v>
      </c>
      <c r="O182" s="52">
        <f t="shared" si="27"/>
        <v>225116.12</v>
      </c>
      <c r="P182" s="52">
        <f t="shared" si="28"/>
        <v>151671.62</v>
      </c>
    </row>
    <row r="183" spans="1:16" x14ac:dyDescent="0.2">
      <c r="A183" s="96">
        <v>8</v>
      </c>
      <c r="B183" s="96">
        <v>1950</v>
      </c>
      <c r="C183" s="97" t="s">
        <v>27</v>
      </c>
      <c r="D183" s="47">
        <f t="shared" si="19"/>
        <v>0</v>
      </c>
      <c r="E183" s="47">
        <v>0</v>
      </c>
      <c r="F183" s="47">
        <v>0</v>
      </c>
      <c r="G183" s="48">
        <f t="shared" si="26"/>
        <v>0</v>
      </c>
      <c r="H183" s="49"/>
      <c r="I183" s="50">
        <f t="shared" si="21"/>
        <v>0</v>
      </c>
      <c r="J183" s="50">
        <v>0</v>
      </c>
      <c r="K183" s="50">
        <v>0</v>
      </c>
      <c r="L183" s="48">
        <f t="shared" si="24"/>
        <v>0</v>
      </c>
      <c r="M183" s="51">
        <f t="shared" si="25"/>
        <v>0</v>
      </c>
      <c r="O183" s="52">
        <f t="shared" si="27"/>
        <v>0</v>
      </c>
      <c r="P183" s="52">
        <f t="shared" si="28"/>
        <v>0</v>
      </c>
    </row>
    <row r="184" spans="1:16" x14ac:dyDescent="0.2">
      <c r="A184" s="30">
        <v>10</v>
      </c>
      <c r="B184" s="96">
        <v>1955</v>
      </c>
      <c r="C184" s="97" t="s">
        <v>28</v>
      </c>
      <c r="D184" s="47">
        <f t="shared" si="19"/>
        <v>491729.94</v>
      </c>
      <c r="E184" s="47">
        <v>4600</v>
      </c>
      <c r="F184" s="47">
        <v>0</v>
      </c>
      <c r="G184" s="48">
        <f t="shared" si="26"/>
        <v>496329.94</v>
      </c>
      <c r="H184" s="49"/>
      <c r="I184" s="50">
        <f t="shared" si="21"/>
        <v>193729.94</v>
      </c>
      <c r="J184" s="50">
        <v>47502</v>
      </c>
      <c r="K184" s="50">
        <v>0</v>
      </c>
      <c r="L184" s="48">
        <f t="shared" si="24"/>
        <v>241231.94</v>
      </c>
      <c r="M184" s="51">
        <f t="shared" si="25"/>
        <v>255098</v>
      </c>
      <c r="O184" s="52">
        <f t="shared" si="27"/>
        <v>494029.94</v>
      </c>
      <c r="P184" s="52">
        <f t="shared" si="28"/>
        <v>217480.94</v>
      </c>
    </row>
    <row r="185" spans="1:16" x14ac:dyDescent="0.2">
      <c r="A185" s="98">
        <v>8</v>
      </c>
      <c r="B185" s="98">
        <v>1955</v>
      </c>
      <c r="C185" s="99" t="s">
        <v>29</v>
      </c>
      <c r="D185" s="47">
        <f t="shared" si="19"/>
        <v>0</v>
      </c>
      <c r="E185" s="47">
        <v>0</v>
      </c>
      <c r="F185" s="47">
        <v>0</v>
      </c>
      <c r="G185" s="48">
        <f t="shared" si="26"/>
        <v>0</v>
      </c>
      <c r="H185" s="49"/>
      <c r="I185" s="50">
        <f t="shared" si="21"/>
        <v>0</v>
      </c>
      <c r="J185" s="50">
        <v>0</v>
      </c>
      <c r="K185" s="50">
        <v>0</v>
      </c>
      <c r="L185" s="48">
        <f t="shared" si="24"/>
        <v>0</v>
      </c>
      <c r="M185" s="51">
        <f t="shared" si="25"/>
        <v>0</v>
      </c>
      <c r="O185" s="52">
        <f t="shared" si="27"/>
        <v>0</v>
      </c>
      <c r="P185" s="52">
        <f t="shared" si="28"/>
        <v>0</v>
      </c>
    </row>
    <row r="186" spans="1:16" x14ac:dyDescent="0.2">
      <c r="A186" s="96">
        <v>8</v>
      </c>
      <c r="B186" s="96">
        <v>1960</v>
      </c>
      <c r="C186" s="97" t="s">
        <v>125</v>
      </c>
      <c r="D186" s="47">
        <f t="shared" si="19"/>
        <v>138459.96000000005</v>
      </c>
      <c r="E186" s="47">
        <v>4092</v>
      </c>
      <c r="F186" s="47">
        <v>-69503.520000000004</v>
      </c>
      <c r="G186" s="48">
        <f t="shared" si="26"/>
        <v>73048.440000000046</v>
      </c>
      <c r="I186" s="50">
        <f t="shared" si="21"/>
        <v>122702.96000000004</v>
      </c>
      <c r="J186" s="50">
        <v>2703</v>
      </c>
      <c r="K186" s="50">
        <v>-69503.520000000004</v>
      </c>
      <c r="L186" s="48">
        <f t="shared" si="24"/>
        <v>55902.440000000031</v>
      </c>
      <c r="M186" s="51">
        <f t="shared" si="25"/>
        <v>17146.000000000015</v>
      </c>
      <c r="O186" s="52">
        <f t="shared" si="27"/>
        <v>105754.20000000004</v>
      </c>
      <c r="P186" s="52">
        <f t="shared" si="28"/>
        <v>89302.700000000041</v>
      </c>
    </row>
    <row r="187" spans="1:16" x14ac:dyDescent="0.2">
      <c r="A187" s="96">
        <v>8</v>
      </c>
      <c r="B187" s="96" t="s">
        <v>122</v>
      </c>
      <c r="C187" s="97" t="s">
        <v>123</v>
      </c>
      <c r="D187" s="47">
        <f t="shared" si="19"/>
        <v>467318.94</v>
      </c>
      <c r="E187" s="47">
        <v>22759.5</v>
      </c>
      <c r="F187" s="47">
        <v>0</v>
      </c>
      <c r="G187" s="48">
        <f t="shared" si="26"/>
        <v>490078.44</v>
      </c>
      <c r="I187" s="50">
        <f t="shared" si="21"/>
        <v>466035.94</v>
      </c>
      <c r="J187" s="50">
        <v>3632.5</v>
      </c>
      <c r="K187" s="50">
        <v>0</v>
      </c>
      <c r="L187" s="48">
        <f t="shared" si="24"/>
        <v>469668.44</v>
      </c>
      <c r="M187" s="51">
        <f t="shared" si="25"/>
        <v>20410</v>
      </c>
      <c r="O187" s="52">
        <f t="shared" si="27"/>
        <v>478698.69</v>
      </c>
      <c r="P187" s="52">
        <f t="shared" si="28"/>
        <v>467852.19</v>
      </c>
    </row>
    <row r="188" spans="1:16" x14ac:dyDescent="0.2">
      <c r="A188" s="100">
        <v>47</v>
      </c>
      <c r="B188" s="96">
        <v>1970</v>
      </c>
      <c r="C188" s="97" t="s">
        <v>30</v>
      </c>
      <c r="D188" s="47">
        <f t="shared" si="19"/>
        <v>0</v>
      </c>
      <c r="E188" s="47">
        <v>0</v>
      </c>
      <c r="F188" s="47">
        <v>0</v>
      </c>
      <c r="G188" s="48">
        <f t="shared" si="26"/>
        <v>0</v>
      </c>
      <c r="I188" s="50">
        <f t="shared" si="21"/>
        <v>0</v>
      </c>
      <c r="J188" s="50">
        <v>0</v>
      </c>
      <c r="K188" s="50">
        <v>0</v>
      </c>
      <c r="L188" s="48">
        <f t="shared" si="24"/>
        <v>0</v>
      </c>
      <c r="M188" s="51">
        <f t="shared" si="25"/>
        <v>0</v>
      </c>
      <c r="O188" s="52">
        <f t="shared" si="27"/>
        <v>0</v>
      </c>
      <c r="P188" s="52">
        <f t="shared" si="28"/>
        <v>0</v>
      </c>
    </row>
    <row r="189" spans="1:16" x14ac:dyDescent="0.2">
      <c r="A189" s="96">
        <v>47</v>
      </c>
      <c r="B189" s="96">
        <v>1975</v>
      </c>
      <c r="C189" s="97" t="s">
        <v>31</v>
      </c>
      <c r="D189" s="47">
        <f t="shared" si="19"/>
        <v>0</v>
      </c>
      <c r="E189" s="47">
        <v>0</v>
      </c>
      <c r="F189" s="47">
        <v>0</v>
      </c>
      <c r="G189" s="48">
        <f t="shared" si="26"/>
        <v>0</v>
      </c>
      <c r="I189" s="50">
        <f t="shared" si="21"/>
        <v>0</v>
      </c>
      <c r="J189" s="50">
        <v>0</v>
      </c>
      <c r="K189" s="50">
        <v>0</v>
      </c>
      <c r="L189" s="48">
        <f t="shared" si="24"/>
        <v>0</v>
      </c>
      <c r="M189" s="51">
        <f t="shared" si="25"/>
        <v>0</v>
      </c>
      <c r="O189" s="52">
        <f t="shared" si="27"/>
        <v>0</v>
      </c>
      <c r="P189" s="52">
        <f t="shared" si="28"/>
        <v>0</v>
      </c>
    </row>
    <row r="190" spans="1:16" x14ac:dyDescent="0.2">
      <c r="A190" s="96">
        <v>47</v>
      </c>
      <c r="B190" s="96">
        <v>1980</v>
      </c>
      <c r="C190" s="97" t="s">
        <v>32</v>
      </c>
      <c r="D190" s="47">
        <f t="shared" si="19"/>
        <v>125984.14</v>
      </c>
      <c r="E190" s="47">
        <v>0</v>
      </c>
      <c r="F190" s="47">
        <v>0</v>
      </c>
      <c r="G190" s="48">
        <f t="shared" si="26"/>
        <v>125984.14</v>
      </c>
      <c r="I190" s="50">
        <f t="shared" si="21"/>
        <v>6944.1399999999994</v>
      </c>
      <c r="J190" s="50">
        <v>6304.9999999999991</v>
      </c>
      <c r="K190" s="50">
        <v>0</v>
      </c>
      <c r="L190" s="48">
        <f t="shared" si="24"/>
        <v>13249.14</v>
      </c>
      <c r="M190" s="51">
        <f t="shared" si="25"/>
        <v>112735</v>
      </c>
      <c r="O190" s="52">
        <f t="shared" si="27"/>
        <v>125984.14</v>
      </c>
      <c r="P190" s="52">
        <f t="shared" si="28"/>
        <v>10096.64</v>
      </c>
    </row>
    <row r="191" spans="1:16" x14ac:dyDescent="0.2">
      <c r="A191" s="96">
        <v>47</v>
      </c>
      <c r="B191" s="96">
        <v>1985</v>
      </c>
      <c r="C191" s="97" t="s">
        <v>33</v>
      </c>
      <c r="D191" s="47">
        <f t="shared" si="19"/>
        <v>0</v>
      </c>
      <c r="E191" s="47">
        <v>0</v>
      </c>
      <c r="F191" s="47">
        <v>0</v>
      </c>
      <c r="G191" s="48">
        <f t="shared" si="26"/>
        <v>0</v>
      </c>
      <c r="I191" s="50">
        <f t="shared" si="21"/>
        <v>0</v>
      </c>
      <c r="J191" s="50">
        <v>0</v>
      </c>
      <c r="K191" s="50">
        <v>0</v>
      </c>
      <c r="L191" s="48">
        <f t="shared" si="24"/>
        <v>0</v>
      </c>
      <c r="M191" s="51">
        <f t="shared" si="25"/>
        <v>0</v>
      </c>
      <c r="O191" s="52">
        <f t="shared" si="27"/>
        <v>0</v>
      </c>
      <c r="P191" s="52">
        <f t="shared" si="28"/>
        <v>0</v>
      </c>
    </row>
    <row r="192" spans="1:16" x14ac:dyDescent="0.2">
      <c r="A192" s="100">
        <v>47</v>
      </c>
      <c r="B192" s="96">
        <v>1990</v>
      </c>
      <c r="C192" s="101" t="s">
        <v>34</v>
      </c>
      <c r="D192" s="47">
        <f t="shared" si="19"/>
        <v>0</v>
      </c>
      <c r="E192" s="47">
        <v>0</v>
      </c>
      <c r="F192" s="47">
        <v>0</v>
      </c>
      <c r="G192" s="48">
        <f t="shared" si="26"/>
        <v>0</v>
      </c>
      <c r="I192" s="50">
        <f t="shared" si="21"/>
        <v>0</v>
      </c>
      <c r="J192" s="50">
        <v>0</v>
      </c>
      <c r="K192" s="50">
        <v>0</v>
      </c>
      <c r="L192" s="48">
        <f t="shared" si="24"/>
        <v>0</v>
      </c>
      <c r="M192" s="51">
        <f t="shared" si="25"/>
        <v>0</v>
      </c>
      <c r="O192" s="52">
        <f t="shared" si="27"/>
        <v>0</v>
      </c>
      <c r="P192" s="52">
        <f t="shared" si="28"/>
        <v>0</v>
      </c>
    </row>
    <row r="193" spans="1:17" x14ac:dyDescent="0.2">
      <c r="A193" s="96">
        <v>47</v>
      </c>
      <c r="B193" s="96">
        <v>1995</v>
      </c>
      <c r="C193" s="101" t="s">
        <v>35</v>
      </c>
      <c r="D193" s="47">
        <f t="shared" si="19"/>
        <v>-756587.12</v>
      </c>
      <c r="E193" s="47">
        <v>-136532.30999999997</v>
      </c>
      <c r="F193" s="47">
        <v>0</v>
      </c>
      <c r="G193" s="48">
        <f t="shared" si="26"/>
        <v>-893119.42999999993</v>
      </c>
      <c r="I193" s="50">
        <f t="shared" si="21"/>
        <v>-85258.63</v>
      </c>
      <c r="J193" s="50">
        <v>-25760.48</v>
      </c>
      <c r="K193" s="50">
        <v>0</v>
      </c>
      <c r="L193" s="48">
        <f t="shared" si="24"/>
        <v>-111019.11</v>
      </c>
      <c r="M193" s="51">
        <f t="shared" si="25"/>
        <v>-782100.32</v>
      </c>
      <c r="O193" s="52">
        <f t="shared" si="27"/>
        <v>-824853.27499999991</v>
      </c>
      <c r="P193" s="52">
        <f t="shared" si="28"/>
        <v>-98138.87</v>
      </c>
    </row>
    <row r="194" spans="1:17" x14ac:dyDescent="0.2">
      <c r="A194" s="45"/>
      <c r="B194" s="55" t="s">
        <v>87</v>
      </c>
      <c r="C194" s="56"/>
      <c r="D194" s="47">
        <v>0</v>
      </c>
      <c r="E194" s="47">
        <v>0</v>
      </c>
      <c r="F194" s="47">
        <v>0</v>
      </c>
      <c r="G194" s="48">
        <f t="shared" si="26"/>
        <v>0</v>
      </c>
      <c r="I194" s="50">
        <v>0</v>
      </c>
      <c r="J194" s="50">
        <v>0</v>
      </c>
      <c r="K194" s="50">
        <v>0</v>
      </c>
      <c r="L194" s="48">
        <f t="shared" si="24"/>
        <v>0</v>
      </c>
      <c r="M194" s="51">
        <f t="shared" si="25"/>
        <v>0</v>
      </c>
      <c r="O194" s="52">
        <f t="shared" si="27"/>
        <v>0</v>
      </c>
      <c r="P194" s="52">
        <f t="shared" si="28"/>
        <v>0</v>
      </c>
    </row>
    <row r="195" spans="1:17" x14ac:dyDescent="0.2">
      <c r="A195" s="45"/>
      <c r="B195" s="55" t="s">
        <v>87</v>
      </c>
      <c r="C195" s="56"/>
      <c r="D195" s="47">
        <v>0</v>
      </c>
      <c r="E195" s="47">
        <v>0</v>
      </c>
      <c r="F195" s="47">
        <v>0</v>
      </c>
      <c r="G195" s="48">
        <f t="shared" si="26"/>
        <v>0</v>
      </c>
      <c r="I195" s="50">
        <v>0</v>
      </c>
      <c r="J195" s="50">
        <v>0</v>
      </c>
      <c r="K195" s="50">
        <v>0</v>
      </c>
      <c r="L195" s="48">
        <f>I195+J195+K195</f>
        <v>0</v>
      </c>
      <c r="M195" s="51">
        <f>G195-L195</f>
        <v>0</v>
      </c>
      <c r="O195" s="52">
        <f t="shared" si="27"/>
        <v>0</v>
      </c>
      <c r="P195" s="52">
        <f t="shared" si="28"/>
        <v>0</v>
      </c>
    </row>
    <row r="196" spans="1:17" x14ac:dyDescent="0.2">
      <c r="A196" s="55"/>
      <c r="B196" s="55" t="s">
        <v>87</v>
      </c>
      <c r="C196" s="56"/>
      <c r="D196" s="47">
        <v>0</v>
      </c>
      <c r="E196" s="47">
        <v>0</v>
      </c>
      <c r="F196" s="47">
        <v>0</v>
      </c>
      <c r="G196" s="48">
        <f t="shared" si="26"/>
        <v>0</v>
      </c>
      <c r="I196" s="50">
        <v>0</v>
      </c>
      <c r="J196" s="50">
        <v>0</v>
      </c>
      <c r="K196" s="50">
        <v>0</v>
      </c>
      <c r="L196" s="48">
        <f t="shared" ref="L196:L197" si="29">I196+J196+K196</f>
        <v>0</v>
      </c>
      <c r="M196" s="51">
        <f t="shared" ref="M196:M197" si="30">G196-L196</f>
        <v>0</v>
      </c>
      <c r="O196" s="52">
        <f t="shared" si="27"/>
        <v>0</v>
      </c>
      <c r="P196" s="52">
        <f t="shared" si="28"/>
        <v>0</v>
      </c>
    </row>
    <row r="197" spans="1:17" x14ac:dyDescent="0.2">
      <c r="A197" s="55"/>
      <c r="B197" s="55"/>
      <c r="C197" s="57"/>
      <c r="D197" s="48">
        <f t="shared" ref="D197" si="31">G127</f>
        <v>0</v>
      </c>
      <c r="E197" s="58"/>
      <c r="F197" s="58"/>
      <c r="G197" s="48">
        <f t="shared" si="26"/>
        <v>0</v>
      </c>
      <c r="I197" s="50">
        <v>0</v>
      </c>
      <c r="J197" s="50">
        <v>0</v>
      </c>
      <c r="K197" s="50">
        <v>0</v>
      </c>
      <c r="L197" s="48">
        <f t="shared" si="29"/>
        <v>0</v>
      </c>
      <c r="M197" s="51">
        <f t="shared" si="30"/>
        <v>0</v>
      </c>
      <c r="O197" s="52">
        <f t="shared" si="27"/>
        <v>0</v>
      </c>
      <c r="P197" s="52">
        <f t="shared" si="28"/>
        <v>0</v>
      </c>
    </row>
    <row r="198" spans="1:17" x14ac:dyDescent="0.2">
      <c r="A198" s="55"/>
      <c r="B198" s="55"/>
      <c r="C198" s="59" t="s">
        <v>88</v>
      </c>
      <c r="D198" s="60">
        <f>SUM(D148:D197)</f>
        <v>166891219.84</v>
      </c>
      <c r="E198" s="61">
        <f>SUM(E148:E197)</f>
        <v>7153384.9500000058</v>
      </c>
      <c r="F198" s="61">
        <f>SUM(F148:F197)</f>
        <v>-883311.27</v>
      </c>
      <c r="G198" s="60">
        <f>SUM(G148:G197)</f>
        <v>173161293.51999998</v>
      </c>
      <c r="H198" s="32"/>
      <c r="I198" s="61">
        <f>SUM(I148:I197)</f>
        <v>65970163.25999999</v>
      </c>
      <c r="J198" s="61">
        <f>SUM(J148:J197)</f>
        <v>3785987.2899999996</v>
      </c>
      <c r="K198" s="61">
        <f>SUM(K148:K197)</f>
        <v>-676386.51</v>
      </c>
      <c r="L198" s="60">
        <f>SUM(L148:L197)</f>
        <v>69079764.039999992</v>
      </c>
      <c r="M198" s="60">
        <f>SUM(M148:M197)</f>
        <v>104081529.48000002</v>
      </c>
      <c r="O198" s="62">
        <f>SUM(O148:O197)</f>
        <v>170026256.67999995</v>
      </c>
      <c r="P198" s="62">
        <f>SUM(P148:P197)</f>
        <v>67524963.649999961</v>
      </c>
    </row>
    <row r="199" spans="1:17" x14ac:dyDescent="0.2">
      <c r="A199" s="55"/>
      <c r="B199" s="55">
        <v>2055</v>
      </c>
      <c r="C199" s="63" t="s">
        <v>126</v>
      </c>
      <c r="D199" s="57">
        <v>2444534.79</v>
      </c>
      <c r="E199" s="58">
        <v>182385.08999999985</v>
      </c>
      <c r="F199" s="58"/>
      <c r="G199" s="48">
        <f>D199+E199+F199</f>
        <v>2626919.88</v>
      </c>
      <c r="I199" s="58"/>
      <c r="J199" s="58"/>
      <c r="K199" s="58"/>
      <c r="L199" s="48">
        <f>I199+J199+K199</f>
        <v>0</v>
      </c>
      <c r="M199" s="51">
        <f>G199+L199</f>
        <v>2626919.88</v>
      </c>
      <c r="O199" s="53"/>
      <c r="P199" s="53"/>
    </row>
    <row r="200" spans="1:17" ht="36" x14ac:dyDescent="0.2">
      <c r="A200" s="55"/>
      <c r="B200" s="55"/>
      <c r="C200" s="64" t="s">
        <v>98</v>
      </c>
      <c r="D200" s="57"/>
      <c r="E200" s="58"/>
      <c r="F200" s="58"/>
      <c r="G200" s="48">
        <f>D200+E200+F200</f>
        <v>0</v>
      </c>
      <c r="I200" s="58"/>
      <c r="J200" s="58"/>
      <c r="K200" s="58"/>
      <c r="L200" s="48">
        <f>I200+J200+K200</f>
        <v>0</v>
      </c>
      <c r="M200" s="51">
        <f>G200+L200</f>
        <v>0</v>
      </c>
      <c r="O200" s="53"/>
    </row>
    <row r="201" spans="1:17" x14ac:dyDescent="0.2">
      <c r="A201" s="55"/>
      <c r="B201" s="55"/>
      <c r="C201" s="59" t="s">
        <v>89</v>
      </c>
      <c r="D201" s="60">
        <f>SUM(D198:D200)</f>
        <v>169335754.63</v>
      </c>
      <c r="E201" s="60">
        <f>SUM(E198:E200)</f>
        <v>7335770.0400000056</v>
      </c>
      <c r="F201" s="60">
        <f>SUM(F198:F200)</f>
        <v>-883311.27</v>
      </c>
      <c r="G201" s="60">
        <f>SUM(G198:G200)</f>
        <v>175788213.39999998</v>
      </c>
      <c r="H201" s="60"/>
      <c r="I201" s="60">
        <f>SUM(I198:I200)</f>
        <v>65970163.25999999</v>
      </c>
      <c r="J201" s="60">
        <f>SUM(J198:J200)</f>
        <v>3785987.2899999996</v>
      </c>
      <c r="K201" s="60">
        <f>SUM(K198:K200)</f>
        <v>-676386.51</v>
      </c>
      <c r="L201" s="60">
        <f>SUM(L198:L200)</f>
        <v>69079764.039999992</v>
      </c>
      <c r="M201" s="60">
        <f>SUM(M198:M200)</f>
        <v>106708449.36000001</v>
      </c>
      <c r="O201" s="53"/>
    </row>
    <row r="202" spans="1:17" x14ac:dyDescent="0.2">
      <c r="A202" s="65"/>
      <c r="B202" s="65"/>
      <c r="C202" s="238" t="s">
        <v>90</v>
      </c>
      <c r="D202" s="238"/>
      <c r="E202" s="238"/>
      <c r="F202" s="238"/>
      <c r="G202" s="238"/>
      <c r="H202" s="238"/>
      <c r="I202" s="238"/>
      <c r="J202" s="66"/>
      <c r="K202" s="67"/>
      <c r="L202" s="68">
        <v>-69079764.040000007</v>
      </c>
      <c r="M202" s="69"/>
      <c r="N202" s="70"/>
      <c r="O202" s="70" t="s">
        <v>178</v>
      </c>
      <c r="P202" s="70"/>
      <c r="Q202" s="70"/>
    </row>
    <row r="203" spans="1:17" x14ac:dyDescent="0.2">
      <c r="A203" s="65"/>
      <c r="B203" s="71"/>
      <c r="C203" s="236" t="s">
        <v>36</v>
      </c>
      <c r="D203" s="236"/>
      <c r="E203" s="236"/>
      <c r="F203" s="236"/>
      <c r="G203" s="236"/>
      <c r="H203" s="236"/>
      <c r="I203" s="236"/>
      <c r="J203" s="72">
        <f>J201+J202</f>
        <v>3785987.2899999996</v>
      </c>
      <c r="K203" s="67"/>
      <c r="L203" s="73">
        <f>L201+L202</f>
        <v>0</v>
      </c>
      <c r="M203" s="74"/>
      <c r="N203" s="67"/>
      <c r="O203" s="67"/>
      <c r="P203" s="67"/>
      <c r="Q203" s="67"/>
    </row>
    <row r="204" spans="1:17" x14ac:dyDescent="0.2">
      <c r="G204" s="53"/>
      <c r="I204" s="75"/>
      <c r="J204" s="68"/>
      <c r="K204" s="69"/>
      <c r="L204" s="70"/>
      <c r="M204" s="53"/>
    </row>
    <row r="205" spans="1:17" x14ac:dyDescent="0.2">
      <c r="A205" s="76"/>
      <c r="B205" s="76"/>
      <c r="C205" s="77"/>
      <c r="D205" s="77"/>
      <c r="E205" s="77"/>
      <c r="F205" s="77"/>
      <c r="G205" s="77" t="s">
        <v>99</v>
      </c>
      <c r="H205" s="77"/>
      <c r="J205" s="77"/>
      <c r="K205" s="77"/>
      <c r="M205" s="53"/>
    </row>
    <row r="206" spans="1:17" x14ac:dyDescent="0.2">
      <c r="A206" s="78">
        <v>10</v>
      </c>
      <c r="B206" s="78"/>
      <c r="C206" s="79" t="s">
        <v>92</v>
      </c>
      <c r="D206" s="77"/>
      <c r="E206" s="77"/>
      <c r="F206" s="77"/>
      <c r="G206" s="77" t="s">
        <v>92</v>
      </c>
      <c r="H206" s="77"/>
      <c r="J206" s="80">
        <v>-347588.7</v>
      </c>
      <c r="M206" s="53"/>
    </row>
    <row r="207" spans="1:17" x14ac:dyDescent="0.2">
      <c r="A207" s="78">
        <v>8</v>
      </c>
      <c r="B207" s="78"/>
      <c r="C207" s="79" t="s">
        <v>24</v>
      </c>
      <c r="D207" s="77"/>
      <c r="E207" s="77"/>
      <c r="F207" s="77"/>
      <c r="G207" s="77" t="s">
        <v>24</v>
      </c>
      <c r="H207" s="77"/>
      <c r="J207" s="80"/>
      <c r="M207" s="53"/>
    </row>
    <row r="208" spans="1:17" x14ac:dyDescent="0.2">
      <c r="A208" s="78">
        <v>8</v>
      </c>
      <c r="B208" s="78"/>
      <c r="C208" s="79" t="s">
        <v>93</v>
      </c>
      <c r="D208" s="77"/>
      <c r="E208" s="77"/>
      <c r="F208" s="77"/>
      <c r="G208" s="81" t="s">
        <v>93</v>
      </c>
      <c r="H208" s="77"/>
      <c r="J208" s="80"/>
      <c r="M208" s="53"/>
    </row>
    <row r="209" spans="1:17" x14ac:dyDescent="0.2">
      <c r="A209" s="78">
        <v>8</v>
      </c>
      <c r="B209" s="78"/>
      <c r="C209" s="79" t="s">
        <v>94</v>
      </c>
      <c r="D209" s="77"/>
      <c r="E209" s="77"/>
      <c r="F209" s="77"/>
      <c r="G209" s="81" t="s">
        <v>94</v>
      </c>
      <c r="H209" s="77"/>
      <c r="J209" s="80"/>
      <c r="M209" s="53"/>
    </row>
    <row r="210" spans="1:17" x14ac:dyDescent="0.2">
      <c r="A210" s="78">
        <v>8</v>
      </c>
      <c r="B210" s="78"/>
      <c r="C210" s="79" t="s">
        <v>95</v>
      </c>
      <c r="D210" s="77"/>
      <c r="E210" s="77"/>
      <c r="F210" s="77"/>
      <c r="G210" s="77" t="s">
        <v>95</v>
      </c>
      <c r="H210" s="77"/>
      <c r="J210" s="80"/>
      <c r="M210" s="53"/>
    </row>
    <row r="211" spans="1:17" x14ac:dyDescent="0.2">
      <c r="A211" s="76"/>
      <c r="B211" s="76"/>
      <c r="C211" s="77"/>
      <c r="D211" s="77"/>
      <c r="E211" s="77"/>
      <c r="F211" s="77"/>
      <c r="G211" s="82" t="s">
        <v>96</v>
      </c>
      <c r="H211" s="77"/>
      <c r="J211" s="83">
        <f>J203+J206+J210+J207+J208+J209</f>
        <v>3438398.5899999994</v>
      </c>
    </row>
    <row r="212" spans="1:17" x14ac:dyDescent="0.2">
      <c r="A212" s="76"/>
      <c r="B212" s="76"/>
      <c r="C212" s="77"/>
      <c r="D212" s="77"/>
      <c r="E212" s="77"/>
      <c r="F212" s="77"/>
      <c r="G212" s="82"/>
      <c r="H212" s="77"/>
      <c r="J212" s="84"/>
    </row>
    <row r="213" spans="1:17" x14ac:dyDescent="0.2">
      <c r="A213" s="76"/>
      <c r="B213" s="76"/>
      <c r="C213" s="77"/>
      <c r="D213" s="77"/>
      <c r="E213" s="77"/>
      <c r="F213" s="77"/>
      <c r="G213" s="82"/>
      <c r="H213" s="77"/>
      <c r="J213" s="84"/>
    </row>
    <row r="214" spans="1:17" s="91" customFormat="1" ht="21" x14ac:dyDescent="0.35">
      <c r="A214" s="92"/>
      <c r="B214" s="92"/>
      <c r="E214" s="89" t="s">
        <v>74</v>
      </c>
      <c r="F214" s="90">
        <v>2018</v>
      </c>
      <c r="G214" s="232" t="s">
        <v>1</v>
      </c>
    </row>
    <row r="216" spans="1:17" x14ac:dyDescent="0.2">
      <c r="D216" s="237" t="s">
        <v>75</v>
      </c>
      <c r="E216" s="237"/>
      <c r="F216" s="237"/>
      <c r="G216" s="237"/>
      <c r="I216" s="34"/>
      <c r="J216" s="35" t="s">
        <v>76</v>
      </c>
      <c r="K216" s="35"/>
      <c r="L216" s="36"/>
    </row>
    <row r="217" spans="1:17" ht="22.5" x14ac:dyDescent="0.2">
      <c r="A217" s="93" t="s">
        <v>77</v>
      </c>
      <c r="B217" s="94" t="s">
        <v>78</v>
      </c>
      <c r="C217" s="95" t="s">
        <v>3</v>
      </c>
      <c r="D217" s="37" t="s">
        <v>79</v>
      </c>
      <c r="E217" s="38" t="s">
        <v>80</v>
      </c>
      <c r="F217" s="38" t="s">
        <v>81</v>
      </c>
      <c r="G217" s="37" t="s">
        <v>82</v>
      </c>
      <c r="H217" s="40"/>
      <c r="I217" s="41" t="s">
        <v>79</v>
      </c>
      <c r="J217" s="42" t="s">
        <v>80</v>
      </c>
      <c r="K217" s="42" t="s">
        <v>81</v>
      </c>
      <c r="L217" s="43" t="s">
        <v>82</v>
      </c>
      <c r="M217" s="37" t="s">
        <v>83</v>
      </c>
      <c r="O217" s="44" t="s">
        <v>84</v>
      </c>
      <c r="P217" s="44" t="s">
        <v>85</v>
      </c>
    </row>
    <row r="218" spans="1:17" ht="22.5" x14ac:dyDescent="0.2">
      <c r="A218" s="96">
        <v>12</v>
      </c>
      <c r="B218" s="96">
        <v>1611</v>
      </c>
      <c r="C218" s="97" t="s">
        <v>4</v>
      </c>
      <c r="D218" s="47">
        <f>G148</f>
        <v>926690.19999999972</v>
      </c>
      <c r="E218" s="47">
        <v>19792.689999999999</v>
      </c>
      <c r="F218" s="47">
        <v>0</v>
      </c>
      <c r="G218" s="48">
        <f t="shared" ref="G218:G249" si="32">D218+E218+F218</f>
        <v>946482.88999999966</v>
      </c>
      <c r="H218" s="49"/>
      <c r="I218" s="50">
        <f>L148</f>
        <v>919491.2</v>
      </c>
      <c r="J218" s="50">
        <v>6362.69</v>
      </c>
      <c r="K218" s="50">
        <v>0</v>
      </c>
      <c r="L218" s="48">
        <f t="shared" ref="L218:L249" si="33">I218+J218+K218</f>
        <v>925853.8899999999</v>
      </c>
      <c r="M218" s="51">
        <f t="shared" ref="M218:M249" si="34">G218-L218</f>
        <v>20628.999999999767</v>
      </c>
      <c r="O218" s="52">
        <f t="shared" ref="O218:O249" si="35">AVERAGE(G218,D218)</f>
        <v>936586.54499999969</v>
      </c>
      <c r="P218" s="52">
        <f t="shared" ref="P218:P249" si="36">AVERAGE(L218,I218)</f>
        <v>922672.54499999993</v>
      </c>
      <c r="Q218" s="53"/>
    </row>
    <row r="219" spans="1:17" ht="22.5" x14ac:dyDescent="0.2">
      <c r="A219" s="96">
        <v>12</v>
      </c>
      <c r="B219" s="96" t="s">
        <v>107</v>
      </c>
      <c r="C219" s="97" t="s">
        <v>108</v>
      </c>
      <c r="D219" s="47">
        <f t="shared" ref="D219:D266" si="37">G149</f>
        <v>1872854.51</v>
      </c>
      <c r="E219" s="47">
        <v>221083.44</v>
      </c>
      <c r="F219" s="47">
        <v>0</v>
      </c>
      <c r="G219" s="48">
        <f t="shared" si="32"/>
        <v>2093937.95</v>
      </c>
      <c r="H219" s="49"/>
      <c r="I219" s="50">
        <f t="shared" ref="I219:I263" si="38">L149</f>
        <v>897415.51</v>
      </c>
      <c r="J219" s="50">
        <v>195857.44</v>
      </c>
      <c r="K219" s="50">
        <v>0</v>
      </c>
      <c r="L219" s="48">
        <f t="shared" si="33"/>
        <v>1093272.95</v>
      </c>
      <c r="M219" s="51">
        <f t="shared" si="34"/>
        <v>1000665</v>
      </c>
      <c r="O219" s="52">
        <f t="shared" si="35"/>
        <v>1983396.23</v>
      </c>
      <c r="P219" s="52">
        <f t="shared" si="36"/>
        <v>995344.23</v>
      </c>
      <c r="Q219" s="53"/>
    </row>
    <row r="220" spans="1:17" ht="22.5" x14ac:dyDescent="0.2">
      <c r="A220" s="45">
        <v>47</v>
      </c>
      <c r="B220" s="96">
        <v>1612</v>
      </c>
      <c r="C220" s="97" t="s">
        <v>86</v>
      </c>
      <c r="D220" s="47">
        <f t="shared" si="37"/>
        <v>20914603.999999996</v>
      </c>
      <c r="E220" s="47">
        <v>166709.26</v>
      </c>
      <c r="F220" s="47">
        <v>0</v>
      </c>
      <c r="G220" s="48">
        <f t="shared" si="32"/>
        <v>21081313.259999998</v>
      </c>
      <c r="H220" s="49"/>
      <c r="I220" s="50">
        <f t="shared" si="38"/>
        <v>5133387.3499999996</v>
      </c>
      <c r="J220" s="50">
        <v>533945.35</v>
      </c>
      <c r="K220" s="50">
        <v>0</v>
      </c>
      <c r="L220" s="48">
        <f t="shared" si="33"/>
        <v>5667332.6999999993</v>
      </c>
      <c r="M220" s="51">
        <f t="shared" si="34"/>
        <v>15413980.559999999</v>
      </c>
      <c r="O220" s="52">
        <f t="shared" si="35"/>
        <v>20997958.629999995</v>
      </c>
      <c r="P220" s="52">
        <f t="shared" si="36"/>
        <v>5400360.0249999994</v>
      </c>
      <c r="Q220" s="53"/>
    </row>
    <row r="221" spans="1:17" x14ac:dyDescent="0.2">
      <c r="A221" s="98" t="s">
        <v>52</v>
      </c>
      <c r="B221" s="98">
        <v>1805</v>
      </c>
      <c r="C221" s="99" t="s">
        <v>5</v>
      </c>
      <c r="D221" s="47">
        <f t="shared" si="37"/>
        <v>710903.05999999994</v>
      </c>
      <c r="E221" s="47">
        <v>0</v>
      </c>
      <c r="F221" s="47">
        <v>0</v>
      </c>
      <c r="G221" s="48">
        <f t="shared" si="32"/>
        <v>710903.05999999994</v>
      </c>
      <c r="H221" s="49"/>
      <c r="I221" s="50">
        <f t="shared" si="38"/>
        <v>0</v>
      </c>
      <c r="J221" s="50">
        <v>0</v>
      </c>
      <c r="K221" s="50">
        <v>0</v>
      </c>
      <c r="L221" s="48">
        <f t="shared" si="33"/>
        <v>0</v>
      </c>
      <c r="M221" s="51">
        <f t="shared" si="34"/>
        <v>710903.05999999994</v>
      </c>
      <c r="O221" s="52">
        <f t="shared" si="35"/>
        <v>710903.05999999994</v>
      </c>
      <c r="P221" s="52">
        <f t="shared" si="36"/>
        <v>0</v>
      </c>
      <c r="Q221" s="53"/>
    </row>
    <row r="222" spans="1:17" x14ac:dyDescent="0.2">
      <c r="A222" s="96">
        <v>47</v>
      </c>
      <c r="B222" s="96">
        <v>1808</v>
      </c>
      <c r="C222" s="97" t="s">
        <v>6</v>
      </c>
      <c r="D222" s="47">
        <f t="shared" si="37"/>
        <v>1026518.56</v>
      </c>
      <c r="E222" s="47">
        <v>3805.75</v>
      </c>
      <c r="F222" s="47">
        <v>0</v>
      </c>
      <c r="G222" s="48">
        <f t="shared" si="32"/>
        <v>1030324.31</v>
      </c>
      <c r="H222" s="49"/>
      <c r="I222" s="50">
        <f t="shared" si="38"/>
        <v>262687.56</v>
      </c>
      <c r="J222" s="50">
        <v>19319.75</v>
      </c>
      <c r="K222" s="50">
        <v>0</v>
      </c>
      <c r="L222" s="48">
        <f t="shared" si="33"/>
        <v>282007.31</v>
      </c>
      <c r="M222" s="51">
        <f t="shared" si="34"/>
        <v>748317</v>
      </c>
      <c r="O222" s="52">
        <f t="shared" si="35"/>
        <v>1028421.4350000001</v>
      </c>
      <c r="P222" s="52">
        <f t="shared" si="36"/>
        <v>272347.435</v>
      </c>
    </row>
    <row r="223" spans="1:17" x14ac:dyDescent="0.2">
      <c r="A223" s="96">
        <v>47</v>
      </c>
      <c r="B223" s="96" t="s">
        <v>110</v>
      </c>
      <c r="C223" s="97" t="s">
        <v>111</v>
      </c>
      <c r="D223" s="47">
        <f t="shared" si="37"/>
        <v>547230.52</v>
      </c>
      <c r="E223" s="47">
        <v>7365.01</v>
      </c>
      <c r="F223" s="47">
        <v>0</v>
      </c>
      <c r="G223" s="48">
        <f t="shared" si="32"/>
        <v>554595.53</v>
      </c>
      <c r="H223" s="49"/>
      <c r="I223" s="50">
        <f t="shared" si="38"/>
        <v>118675.16</v>
      </c>
      <c r="J223" s="50">
        <v>22061.37</v>
      </c>
      <c r="K223" s="50">
        <v>0</v>
      </c>
      <c r="L223" s="48">
        <f t="shared" si="33"/>
        <v>140736.53</v>
      </c>
      <c r="M223" s="51">
        <f t="shared" si="34"/>
        <v>413859</v>
      </c>
      <c r="O223" s="52">
        <f t="shared" si="35"/>
        <v>550913.02500000002</v>
      </c>
      <c r="P223" s="52">
        <f t="shared" si="36"/>
        <v>129705.845</v>
      </c>
    </row>
    <row r="224" spans="1:17" x14ac:dyDescent="0.2">
      <c r="A224" s="96">
        <v>13</v>
      </c>
      <c r="B224" s="96">
        <v>1810</v>
      </c>
      <c r="C224" s="97" t="s">
        <v>7</v>
      </c>
      <c r="D224" s="47">
        <f t="shared" si="37"/>
        <v>0</v>
      </c>
      <c r="E224" s="47">
        <v>0</v>
      </c>
      <c r="F224" s="47">
        <v>0</v>
      </c>
      <c r="G224" s="48">
        <f t="shared" si="32"/>
        <v>0</v>
      </c>
      <c r="H224" s="49"/>
      <c r="I224" s="50">
        <f t="shared" si="38"/>
        <v>0</v>
      </c>
      <c r="J224" s="50">
        <v>0</v>
      </c>
      <c r="K224" s="50">
        <v>0</v>
      </c>
      <c r="L224" s="48">
        <f t="shared" si="33"/>
        <v>0</v>
      </c>
      <c r="M224" s="51">
        <f t="shared" si="34"/>
        <v>0</v>
      </c>
      <c r="O224" s="52">
        <f t="shared" si="35"/>
        <v>0</v>
      </c>
      <c r="P224" s="52">
        <f t="shared" si="36"/>
        <v>0</v>
      </c>
    </row>
    <row r="225" spans="1:16" x14ac:dyDescent="0.2">
      <c r="A225" s="96">
        <v>47</v>
      </c>
      <c r="B225" s="96">
        <v>1815</v>
      </c>
      <c r="C225" s="97" t="s">
        <v>8</v>
      </c>
      <c r="D225" s="47">
        <f t="shared" si="37"/>
        <v>0</v>
      </c>
      <c r="E225" s="47">
        <v>0</v>
      </c>
      <c r="F225" s="47">
        <v>0</v>
      </c>
      <c r="G225" s="48">
        <f t="shared" si="32"/>
        <v>0</v>
      </c>
      <c r="H225" s="49"/>
      <c r="I225" s="50">
        <f t="shared" si="38"/>
        <v>0</v>
      </c>
      <c r="J225" s="50">
        <v>0</v>
      </c>
      <c r="K225" s="50">
        <v>0</v>
      </c>
      <c r="L225" s="48">
        <f t="shared" si="33"/>
        <v>0</v>
      </c>
      <c r="M225" s="51">
        <f t="shared" si="34"/>
        <v>0</v>
      </c>
      <c r="O225" s="52">
        <f t="shared" si="35"/>
        <v>0</v>
      </c>
      <c r="P225" s="52">
        <f t="shared" si="36"/>
        <v>0</v>
      </c>
    </row>
    <row r="226" spans="1:16" x14ac:dyDescent="0.2">
      <c r="A226" s="96">
        <v>47</v>
      </c>
      <c r="B226" s="96">
        <v>1820</v>
      </c>
      <c r="C226" s="99" t="s">
        <v>124</v>
      </c>
      <c r="D226" s="47">
        <f t="shared" si="37"/>
        <v>12873735.029999999</v>
      </c>
      <c r="E226" s="47">
        <v>-451.44</v>
      </c>
      <c r="F226" s="47">
        <v>0</v>
      </c>
      <c r="G226" s="48">
        <f t="shared" si="32"/>
        <v>12873283.59</v>
      </c>
      <c r="H226" s="49"/>
      <c r="I226" s="50">
        <f t="shared" si="38"/>
        <v>5035461.4700000007</v>
      </c>
      <c r="J226" s="50">
        <v>195240.12</v>
      </c>
      <c r="K226" s="50">
        <v>0</v>
      </c>
      <c r="L226" s="48">
        <f t="shared" si="33"/>
        <v>5230701.5900000008</v>
      </c>
      <c r="M226" s="51">
        <f t="shared" si="34"/>
        <v>7642581.9999999991</v>
      </c>
      <c r="O226" s="52">
        <f t="shared" si="35"/>
        <v>12873509.309999999</v>
      </c>
      <c r="P226" s="52">
        <f t="shared" si="36"/>
        <v>5133081.5300000012</v>
      </c>
    </row>
    <row r="227" spans="1:16" ht="22.5" x14ac:dyDescent="0.2">
      <c r="A227" s="96">
        <v>47</v>
      </c>
      <c r="B227" s="96" t="s">
        <v>112</v>
      </c>
      <c r="C227" s="97" t="s">
        <v>113</v>
      </c>
      <c r="D227" s="47">
        <f t="shared" si="37"/>
        <v>2278832.2600000002</v>
      </c>
      <c r="E227" s="47">
        <v>0</v>
      </c>
      <c r="F227" s="47">
        <v>0</v>
      </c>
      <c r="G227" s="48">
        <f t="shared" si="32"/>
        <v>2278832.2600000002</v>
      </c>
      <c r="H227" s="49"/>
      <c r="I227" s="50">
        <f t="shared" si="38"/>
        <v>638749.25999999989</v>
      </c>
      <c r="J227" s="50">
        <v>52505</v>
      </c>
      <c r="K227" s="50">
        <v>0</v>
      </c>
      <c r="L227" s="48">
        <f t="shared" si="33"/>
        <v>691254.25999999989</v>
      </c>
      <c r="M227" s="51">
        <f t="shared" si="34"/>
        <v>1587578.0000000005</v>
      </c>
      <c r="O227" s="52">
        <f t="shared" si="35"/>
        <v>2278832.2600000002</v>
      </c>
      <c r="P227" s="52">
        <f t="shared" si="36"/>
        <v>665001.75999999989</v>
      </c>
    </row>
    <row r="228" spans="1:16" x14ac:dyDescent="0.2">
      <c r="A228" s="96">
        <v>47</v>
      </c>
      <c r="B228" s="96">
        <v>1825</v>
      </c>
      <c r="C228" s="97" t="s">
        <v>9</v>
      </c>
      <c r="D228" s="47">
        <f t="shared" si="37"/>
        <v>0</v>
      </c>
      <c r="E228" s="47">
        <v>0</v>
      </c>
      <c r="F228" s="47">
        <v>0</v>
      </c>
      <c r="G228" s="48">
        <f t="shared" si="32"/>
        <v>0</v>
      </c>
      <c r="H228" s="49"/>
      <c r="I228" s="50">
        <f t="shared" si="38"/>
        <v>0</v>
      </c>
      <c r="J228" s="50">
        <v>0</v>
      </c>
      <c r="K228" s="50">
        <v>0</v>
      </c>
      <c r="L228" s="48">
        <f t="shared" si="33"/>
        <v>0</v>
      </c>
      <c r="M228" s="51">
        <f t="shared" si="34"/>
        <v>0</v>
      </c>
      <c r="O228" s="52">
        <f t="shared" si="35"/>
        <v>0</v>
      </c>
      <c r="P228" s="52">
        <f t="shared" si="36"/>
        <v>0</v>
      </c>
    </row>
    <row r="229" spans="1:16" x14ac:dyDescent="0.2">
      <c r="A229" s="96">
        <v>47</v>
      </c>
      <c r="B229" s="96">
        <v>1830</v>
      </c>
      <c r="C229" s="97" t="s">
        <v>10</v>
      </c>
      <c r="D229" s="47">
        <f t="shared" si="37"/>
        <v>60963303.460000001</v>
      </c>
      <c r="E229" s="47">
        <v>3256223.75</v>
      </c>
      <c r="F229" s="47">
        <v>-74483</v>
      </c>
      <c r="G229" s="48">
        <f t="shared" si="32"/>
        <v>64145044.210000001</v>
      </c>
      <c r="H229" s="49"/>
      <c r="I229" s="50">
        <f t="shared" si="38"/>
        <v>25152908.789999995</v>
      </c>
      <c r="J229" s="50">
        <v>1016701.32</v>
      </c>
      <c r="K229" s="50">
        <v>-74414.009999999995</v>
      </c>
      <c r="L229" s="48">
        <f t="shared" si="33"/>
        <v>26095196.099999994</v>
      </c>
      <c r="M229" s="51">
        <f t="shared" si="34"/>
        <v>38049848.110000007</v>
      </c>
      <c r="O229" s="52">
        <f t="shared" si="35"/>
        <v>62554173.835000001</v>
      </c>
      <c r="P229" s="52">
        <f t="shared" si="36"/>
        <v>25624052.444999993</v>
      </c>
    </row>
    <row r="230" spans="1:16" x14ac:dyDescent="0.2">
      <c r="A230" s="96">
        <v>47</v>
      </c>
      <c r="B230" s="96">
        <v>1835</v>
      </c>
      <c r="C230" s="97" t="s">
        <v>11</v>
      </c>
      <c r="D230" s="47">
        <f t="shared" si="37"/>
        <v>38332721.850000001</v>
      </c>
      <c r="E230" s="47">
        <v>2516143.44</v>
      </c>
      <c r="F230" s="47">
        <v>-37962</v>
      </c>
      <c r="G230" s="48">
        <f t="shared" si="32"/>
        <v>40810903.289999999</v>
      </c>
      <c r="H230" s="49"/>
      <c r="I230" s="50">
        <f t="shared" si="38"/>
        <v>11846135.259999998</v>
      </c>
      <c r="J230" s="50">
        <v>677775.3</v>
      </c>
      <c r="K230" s="50">
        <v>-37962</v>
      </c>
      <c r="L230" s="48">
        <f t="shared" si="33"/>
        <v>12485948.559999999</v>
      </c>
      <c r="M230" s="51">
        <f t="shared" si="34"/>
        <v>28324954.73</v>
      </c>
      <c r="O230" s="52">
        <f t="shared" si="35"/>
        <v>39571812.57</v>
      </c>
      <c r="P230" s="52">
        <f t="shared" si="36"/>
        <v>12166041.909999998</v>
      </c>
    </row>
    <row r="231" spans="1:16" x14ac:dyDescent="0.2">
      <c r="A231" s="96">
        <v>47</v>
      </c>
      <c r="B231" s="96">
        <v>1840</v>
      </c>
      <c r="C231" s="97" t="s">
        <v>12</v>
      </c>
      <c r="D231" s="47">
        <f t="shared" si="37"/>
        <v>0</v>
      </c>
      <c r="E231" s="47">
        <v>0</v>
      </c>
      <c r="F231" s="47">
        <v>0</v>
      </c>
      <c r="G231" s="48">
        <f t="shared" si="32"/>
        <v>0</v>
      </c>
      <c r="H231" s="49"/>
      <c r="I231" s="50">
        <f t="shared" si="38"/>
        <v>0</v>
      </c>
      <c r="J231" s="50">
        <v>0</v>
      </c>
      <c r="K231" s="50">
        <v>0</v>
      </c>
      <c r="L231" s="48">
        <f t="shared" si="33"/>
        <v>0</v>
      </c>
      <c r="M231" s="51">
        <f t="shared" si="34"/>
        <v>0</v>
      </c>
      <c r="O231" s="52">
        <f t="shared" si="35"/>
        <v>0</v>
      </c>
      <c r="P231" s="52">
        <f t="shared" si="36"/>
        <v>0</v>
      </c>
    </row>
    <row r="232" spans="1:16" x14ac:dyDescent="0.2">
      <c r="A232" s="96">
        <v>47</v>
      </c>
      <c r="B232" s="96">
        <v>1845</v>
      </c>
      <c r="C232" s="97" t="s">
        <v>13</v>
      </c>
      <c r="D232" s="47">
        <f t="shared" si="37"/>
        <v>1912218.8800000001</v>
      </c>
      <c r="E232" s="47">
        <v>13696.88</v>
      </c>
      <c r="F232" s="47">
        <v>0</v>
      </c>
      <c r="G232" s="48">
        <f t="shared" si="32"/>
        <v>1925915.76</v>
      </c>
      <c r="H232" s="49"/>
      <c r="I232" s="50">
        <f t="shared" si="38"/>
        <v>501330.42</v>
      </c>
      <c r="J232" s="50">
        <v>43056.34</v>
      </c>
      <c r="K232" s="50">
        <v>0</v>
      </c>
      <c r="L232" s="48">
        <f t="shared" si="33"/>
        <v>544386.76</v>
      </c>
      <c r="M232" s="51">
        <f t="shared" si="34"/>
        <v>1381529</v>
      </c>
      <c r="O232" s="52">
        <f t="shared" si="35"/>
        <v>1919067.32</v>
      </c>
      <c r="P232" s="52">
        <f t="shared" si="36"/>
        <v>522858.58999999997</v>
      </c>
    </row>
    <row r="233" spans="1:16" x14ac:dyDescent="0.2">
      <c r="A233" s="96">
        <v>47</v>
      </c>
      <c r="B233" s="96">
        <v>1850</v>
      </c>
      <c r="C233" s="97" t="s">
        <v>14</v>
      </c>
      <c r="D233" s="47">
        <f t="shared" si="37"/>
        <v>12602866.600000001</v>
      </c>
      <c r="E233" s="47">
        <v>402400.98</v>
      </c>
      <c r="F233" s="47">
        <v>-70816.52</v>
      </c>
      <c r="G233" s="48">
        <f t="shared" si="32"/>
        <v>12934451.060000002</v>
      </c>
      <c r="H233" s="49"/>
      <c r="I233" s="50">
        <f t="shared" si="38"/>
        <v>6567240.4499999993</v>
      </c>
      <c r="J233" s="50">
        <v>227179</v>
      </c>
      <c r="K233" s="50">
        <v>-45157.29</v>
      </c>
      <c r="L233" s="48">
        <f t="shared" si="33"/>
        <v>6749262.1599999992</v>
      </c>
      <c r="M233" s="51">
        <f t="shared" si="34"/>
        <v>6185188.9000000032</v>
      </c>
      <c r="O233" s="52">
        <f t="shared" si="35"/>
        <v>12768658.830000002</v>
      </c>
      <c r="P233" s="52">
        <f t="shared" si="36"/>
        <v>6658251.3049999997</v>
      </c>
    </row>
    <row r="234" spans="1:16" x14ac:dyDescent="0.2">
      <c r="A234" s="96">
        <v>47</v>
      </c>
      <c r="B234" s="96">
        <v>1855</v>
      </c>
      <c r="C234" s="97" t="s">
        <v>15</v>
      </c>
      <c r="D234" s="47">
        <f t="shared" si="37"/>
        <v>3361905.9</v>
      </c>
      <c r="E234" s="47">
        <v>0</v>
      </c>
      <c r="F234" s="47">
        <v>0</v>
      </c>
      <c r="G234" s="48">
        <f t="shared" si="32"/>
        <v>3361905.9</v>
      </c>
      <c r="H234" s="49"/>
      <c r="I234" s="50">
        <f t="shared" si="38"/>
        <v>2297060.9</v>
      </c>
      <c r="J234" s="50">
        <v>41003</v>
      </c>
      <c r="K234" s="50">
        <v>0</v>
      </c>
      <c r="L234" s="48">
        <f t="shared" si="33"/>
        <v>2338063.9</v>
      </c>
      <c r="M234" s="51">
        <f t="shared" si="34"/>
        <v>1023842</v>
      </c>
      <c r="O234" s="52">
        <f t="shared" si="35"/>
        <v>3361905.9</v>
      </c>
      <c r="P234" s="52">
        <f t="shared" si="36"/>
        <v>2317562.4</v>
      </c>
    </row>
    <row r="235" spans="1:16" x14ac:dyDescent="0.2">
      <c r="A235" s="96">
        <v>47</v>
      </c>
      <c r="B235" s="96">
        <v>1860</v>
      </c>
      <c r="C235" s="97" t="s">
        <v>16</v>
      </c>
      <c r="D235" s="47">
        <f t="shared" si="37"/>
        <v>1162222.0799999996</v>
      </c>
      <c r="E235" s="47">
        <v>0</v>
      </c>
      <c r="F235" s="47">
        <v>0</v>
      </c>
      <c r="G235" s="48">
        <f t="shared" si="32"/>
        <v>1162222.0799999996</v>
      </c>
      <c r="H235" s="49"/>
      <c r="I235" s="50">
        <f t="shared" si="38"/>
        <v>830669.08000000007</v>
      </c>
      <c r="J235" s="50">
        <v>20122</v>
      </c>
      <c r="K235" s="50">
        <v>0</v>
      </c>
      <c r="L235" s="48">
        <f t="shared" si="33"/>
        <v>850791.08000000007</v>
      </c>
      <c r="M235" s="51">
        <f t="shared" si="34"/>
        <v>311430.99999999953</v>
      </c>
      <c r="O235" s="52">
        <f t="shared" si="35"/>
        <v>1162222.0799999996</v>
      </c>
      <c r="P235" s="52">
        <f t="shared" si="36"/>
        <v>840730.08000000007</v>
      </c>
    </row>
    <row r="236" spans="1:16" x14ac:dyDescent="0.2">
      <c r="A236" s="98">
        <v>47</v>
      </c>
      <c r="B236" s="98" t="s">
        <v>114</v>
      </c>
      <c r="C236" s="99" t="s">
        <v>17</v>
      </c>
      <c r="D236" s="47">
        <f t="shared" si="37"/>
        <v>3861277.6299999994</v>
      </c>
      <c r="E236" s="47">
        <v>42688.45</v>
      </c>
      <c r="F236" s="47">
        <v>0</v>
      </c>
      <c r="G236" s="48">
        <f t="shared" si="32"/>
        <v>3903966.0799999996</v>
      </c>
      <c r="H236" s="49"/>
      <c r="I236" s="50">
        <f t="shared" si="38"/>
        <v>1811409.49</v>
      </c>
      <c r="J236" s="50">
        <v>258573.71</v>
      </c>
      <c r="K236" s="50">
        <v>0</v>
      </c>
      <c r="L236" s="48">
        <f t="shared" si="33"/>
        <v>2069983.2</v>
      </c>
      <c r="M236" s="51">
        <f t="shared" si="34"/>
        <v>1833982.8799999997</v>
      </c>
      <c r="O236" s="52">
        <f t="shared" si="35"/>
        <v>3882621.8549999995</v>
      </c>
      <c r="P236" s="52">
        <f t="shared" si="36"/>
        <v>1940696.345</v>
      </c>
    </row>
    <row r="237" spans="1:16" x14ac:dyDescent="0.2">
      <c r="A237" s="96">
        <v>47</v>
      </c>
      <c r="B237" s="96" t="s">
        <v>115</v>
      </c>
      <c r="C237" s="97" t="s">
        <v>116</v>
      </c>
      <c r="D237" s="47">
        <f t="shared" si="37"/>
        <v>249148.94</v>
      </c>
      <c r="E237" s="47">
        <v>0</v>
      </c>
      <c r="F237" s="47">
        <v>0</v>
      </c>
      <c r="G237" s="48">
        <f t="shared" si="32"/>
        <v>249148.94</v>
      </c>
      <c r="H237" s="49"/>
      <c r="I237" s="50">
        <f t="shared" si="38"/>
        <v>92201.94</v>
      </c>
      <c r="J237" s="50">
        <v>7074</v>
      </c>
      <c r="K237" s="50">
        <v>0</v>
      </c>
      <c r="L237" s="48">
        <f t="shared" si="33"/>
        <v>99275.94</v>
      </c>
      <c r="M237" s="51">
        <f t="shared" si="34"/>
        <v>149873</v>
      </c>
      <c r="O237" s="52">
        <f t="shared" si="35"/>
        <v>249148.94</v>
      </c>
      <c r="P237" s="52">
        <f t="shared" si="36"/>
        <v>95738.94</v>
      </c>
    </row>
    <row r="238" spans="1:16" x14ac:dyDescent="0.2">
      <c r="A238" s="96">
        <f t="shared" ref="A238:A239" si="39">A83</f>
        <v>47</v>
      </c>
      <c r="B238" s="96">
        <v>1865</v>
      </c>
      <c r="C238" s="97" t="s">
        <v>117</v>
      </c>
      <c r="D238" s="47">
        <f t="shared" si="37"/>
        <v>194063</v>
      </c>
      <c r="E238" s="47">
        <v>0</v>
      </c>
      <c r="F238" s="47">
        <v>0</v>
      </c>
      <c r="G238" s="48">
        <f t="shared" si="32"/>
        <v>194063</v>
      </c>
      <c r="H238" s="49"/>
      <c r="I238" s="50">
        <f t="shared" si="38"/>
        <v>155645</v>
      </c>
      <c r="J238" s="50">
        <v>19406</v>
      </c>
      <c r="K238" s="50">
        <v>0</v>
      </c>
      <c r="L238" s="48">
        <f t="shared" si="33"/>
        <v>175051</v>
      </c>
      <c r="M238" s="51">
        <f t="shared" si="34"/>
        <v>19012</v>
      </c>
      <c r="O238" s="52">
        <f t="shared" si="35"/>
        <v>194063</v>
      </c>
      <c r="P238" s="52">
        <f t="shared" si="36"/>
        <v>165348</v>
      </c>
    </row>
    <row r="239" spans="1:16" x14ac:dyDescent="0.2">
      <c r="A239" s="96">
        <f t="shared" si="39"/>
        <v>47</v>
      </c>
      <c r="B239" s="96">
        <v>1875</v>
      </c>
      <c r="C239" s="97" t="s">
        <v>118</v>
      </c>
      <c r="D239" s="47">
        <f t="shared" si="37"/>
        <v>16522.64</v>
      </c>
      <c r="E239" s="47">
        <v>0</v>
      </c>
      <c r="F239" s="47">
        <v>0</v>
      </c>
      <c r="G239" s="48">
        <f t="shared" si="32"/>
        <v>16522.64</v>
      </c>
      <c r="H239" s="49"/>
      <c r="I239" s="50">
        <f t="shared" si="38"/>
        <v>16522.64</v>
      </c>
      <c r="J239" s="50">
        <v>0</v>
      </c>
      <c r="K239" s="50">
        <v>0</v>
      </c>
      <c r="L239" s="48">
        <f t="shared" si="33"/>
        <v>16522.64</v>
      </c>
      <c r="M239" s="51">
        <f t="shared" si="34"/>
        <v>0</v>
      </c>
      <c r="O239" s="52">
        <f t="shared" si="35"/>
        <v>16522.64</v>
      </c>
      <c r="P239" s="52">
        <f t="shared" si="36"/>
        <v>16522.64</v>
      </c>
    </row>
    <row r="240" spans="1:16" x14ac:dyDescent="0.2">
      <c r="A240" s="98" t="s">
        <v>52</v>
      </c>
      <c r="B240" s="98">
        <v>1905</v>
      </c>
      <c r="C240" s="99" t="s">
        <v>5</v>
      </c>
      <c r="D240" s="47">
        <f t="shared" si="37"/>
        <v>0</v>
      </c>
      <c r="E240" s="47">
        <v>0</v>
      </c>
      <c r="F240" s="47">
        <v>0</v>
      </c>
      <c r="G240" s="48">
        <f t="shared" si="32"/>
        <v>0</v>
      </c>
      <c r="H240" s="49"/>
      <c r="I240" s="50">
        <f t="shared" si="38"/>
        <v>0</v>
      </c>
      <c r="J240" s="50">
        <v>0</v>
      </c>
      <c r="K240" s="50">
        <v>0</v>
      </c>
      <c r="L240" s="48">
        <f t="shared" si="33"/>
        <v>0</v>
      </c>
      <c r="M240" s="51">
        <f t="shared" si="34"/>
        <v>0</v>
      </c>
      <c r="O240" s="52">
        <f t="shared" si="35"/>
        <v>0</v>
      </c>
      <c r="P240" s="52">
        <f t="shared" si="36"/>
        <v>0</v>
      </c>
    </row>
    <row r="241" spans="1:16" x14ac:dyDescent="0.2">
      <c r="A241" s="96">
        <v>47</v>
      </c>
      <c r="B241" s="96">
        <v>1908</v>
      </c>
      <c r="C241" s="97" t="s">
        <v>18</v>
      </c>
      <c r="D241" s="47">
        <f t="shared" si="37"/>
        <v>0</v>
      </c>
      <c r="E241" s="47">
        <v>0</v>
      </c>
      <c r="F241" s="47">
        <v>0</v>
      </c>
      <c r="G241" s="48">
        <f t="shared" si="32"/>
        <v>0</v>
      </c>
      <c r="H241" s="49"/>
      <c r="I241" s="50">
        <f t="shared" si="38"/>
        <v>0</v>
      </c>
      <c r="J241" s="50">
        <v>0</v>
      </c>
      <c r="K241" s="50">
        <v>0</v>
      </c>
      <c r="L241" s="48">
        <f t="shared" si="33"/>
        <v>0</v>
      </c>
      <c r="M241" s="51">
        <f t="shared" si="34"/>
        <v>0</v>
      </c>
      <c r="O241" s="52">
        <f t="shared" si="35"/>
        <v>0</v>
      </c>
      <c r="P241" s="52">
        <f t="shared" si="36"/>
        <v>0</v>
      </c>
    </row>
    <row r="242" spans="1:16" x14ac:dyDescent="0.2">
      <c r="A242" s="45">
        <v>12</v>
      </c>
      <c r="B242" s="96">
        <v>1910</v>
      </c>
      <c r="C242" s="97" t="s">
        <v>7</v>
      </c>
      <c r="D242" s="47">
        <f t="shared" si="37"/>
        <v>75360.25</v>
      </c>
      <c r="E242" s="47">
        <v>0</v>
      </c>
      <c r="F242" s="47">
        <v>0</v>
      </c>
      <c r="G242" s="48">
        <f t="shared" si="32"/>
        <v>75360.25</v>
      </c>
      <c r="H242" s="49"/>
      <c r="I242" s="50">
        <f t="shared" si="38"/>
        <v>63374.25</v>
      </c>
      <c r="J242" s="50">
        <v>7991</v>
      </c>
      <c r="K242" s="50">
        <v>0</v>
      </c>
      <c r="L242" s="48">
        <f t="shared" si="33"/>
        <v>71365.25</v>
      </c>
      <c r="M242" s="51">
        <f t="shared" si="34"/>
        <v>3995</v>
      </c>
      <c r="O242" s="52">
        <f t="shared" si="35"/>
        <v>75360.25</v>
      </c>
      <c r="P242" s="52">
        <f t="shared" si="36"/>
        <v>67369.75</v>
      </c>
    </row>
    <row r="243" spans="1:16" x14ac:dyDescent="0.2">
      <c r="A243" s="96">
        <v>8</v>
      </c>
      <c r="B243" s="96">
        <v>1915</v>
      </c>
      <c r="C243" s="97" t="s">
        <v>19</v>
      </c>
      <c r="D243" s="47">
        <f t="shared" si="37"/>
        <v>386366.17999999941</v>
      </c>
      <c r="E243" s="47">
        <v>0</v>
      </c>
      <c r="F243" s="47">
        <v>-46335.54</v>
      </c>
      <c r="G243" s="48">
        <f t="shared" si="32"/>
        <v>340030.63999999943</v>
      </c>
      <c r="H243" s="49"/>
      <c r="I243" s="50">
        <f t="shared" si="38"/>
        <v>311477.17999999988</v>
      </c>
      <c r="J243" s="50">
        <v>14466.7</v>
      </c>
      <c r="K243" s="50">
        <v>-44981.24</v>
      </c>
      <c r="L243" s="48">
        <f t="shared" si="33"/>
        <v>280962.6399999999</v>
      </c>
      <c r="M243" s="51">
        <f t="shared" si="34"/>
        <v>59067.999999999534</v>
      </c>
      <c r="O243" s="52">
        <f t="shared" si="35"/>
        <v>363198.40999999945</v>
      </c>
      <c r="P243" s="52">
        <f t="shared" si="36"/>
        <v>296219.90999999992</v>
      </c>
    </row>
    <row r="244" spans="1:16" x14ac:dyDescent="0.2">
      <c r="A244" s="96">
        <v>8</v>
      </c>
      <c r="B244" s="96">
        <v>1915</v>
      </c>
      <c r="C244" s="97" t="s">
        <v>20</v>
      </c>
      <c r="D244" s="47">
        <f t="shared" si="37"/>
        <v>0</v>
      </c>
      <c r="E244" s="47">
        <v>0</v>
      </c>
      <c r="F244" s="47">
        <v>0</v>
      </c>
      <c r="G244" s="48">
        <f t="shared" si="32"/>
        <v>0</v>
      </c>
      <c r="H244" s="49"/>
      <c r="I244" s="50">
        <f t="shared" si="38"/>
        <v>0</v>
      </c>
      <c r="J244" s="50">
        <v>0</v>
      </c>
      <c r="K244" s="50">
        <v>0</v>
      </c>
      <c r="L244" s="48">
        <f t="shared" si="33"/>
        <v>0</v>
      </c>
      <c r="M244" s="51">
        <f t="shared" si="34"/>
        <v>0</v>
      </c>
      <c r="O244" s="52">
        <f t="shared" si="35"/>
        <v>0</v>
      </c>
      <c r="P244" s="52">
        <f t="shared" si="36"/>
        <v>0</v>
      </c>
    </row>
    <row r="245" spans="1:16" x14ac:dyDescent="0.2">
      <c r="A245" s="45">
        <v>50</v>
      </c>
      <c r="B245" s="96">
        <v>1920</v>
      </c>
      <c r="C245" s="97" t="s">
        <v>21</v>
      </c>
      <c r="D245" s="47">
        <f t="shared" si="37"/>
        <v>895083.85999999987</v>
      </c>
      <c r="E245" s="47">
        <v>103552.12</v>
      </c>
      <c r="F245" s="47">
        <v>-144992.32000000001</v>
      </c>
      <c r="G245" s="48">
        <f t="shared" si="32"/>
        <v>853643.65999999992</v>
      </c>
      <c r="H245" s="49"/>
      <c r="I245" s="50">
        <f t="shared" si="38"/>
        <v>651738.25</v>
      </c>
      <c r="J245" s="50">
        <v>113651.11</v>
      </c>
      <c r="K245" s="50">
        <v>-144992.32000000001</v>
      </c>
      <c r="L245" s="48">
        <f t="shared" si="33"/>
        <v>620397.04</v>
      </c>
      <c r="M245" s="51">
        <f t="shared" si="34"/>
        <v>233246.61999999988</v>
      </c>
      <c r="O245" s="52">
        <f t="shared" si="35"/>
        <v>874363.75999999989</v>
      </c>
      <c r="P245" s="52">
        <f t="shared" si="36"/>
        <v>636067.64500000002</v>
      </c>
    </row>
    <row r="246" spans="1:16" x14ac:dyDescent="0.2">
      <c r="A246" s="96">
        <v>45</v>
      </c>
      <c r="B246" s="96">
        <v>1920</v>
      </c>
      <c r="C246" s="97" t="s">
        <v>22</v>
      </c>
      <c r="D246" s="47">
        <f t="shared" si="37"/>
        <v>0</v>
      </c>
      <c r="E246" s="47">
        <v>0</v>
      </c>
      <c r="F246" s="47">
        <v>0</v>
      </c>
      <c r="G246" s="48">
        <f t="shared" si="32"/>
        <v>0</v>
      </c>
      <c r="H246" s="49"/>
      <c r="I246" s="50">
        <f t="shared" si="38"/>
        <v>0</v>
      </c>
      <c r="J246" s="50">
        <v>0</v>
      </c>
      <c r="K246" s="50">
        <v>0</v>
      </c>
      <c r="L246" s="48">
        <f t="shared" si="33"/>
        <v>0</v>
      </c>
      <c r="M246" s="51">
        <f t="shared" si="34"/>
        <v>0</v>
      </c>
      <c r="O246" s="52">
        <f t="shared" si="35"/>
        <v>0</v>
      </c>
      <c r="P246" s="52">
        <f t="shared" si="36"/>
        <v>0</v>
      </c>
    </row>
    <row r="247" spans="1:16" x14ac:dyDescent="0.2">
      <c r="A247" s="96">
        <v>45.1</v>
      </c>
      <c r="B247" s="96">
        <v>1920</v>
      </c>
      <c r="C247" s="97" t="s">
        <v>23</v>
      </c>
      <c r="D247" s="47">
        <f t="shared" si="37"/>
        <v>0</v>
      </c>
      <c r="E247" s="47">
        <v>0</v>
      </c>
      <c r="F247" s="47">
        <v>0</v>
      </c>
      <c r="G247" s="48">
        <f t="shared" si="32"/>
        <v>0</v>
      </c>
      <c r="H247" s="49"/>
      <c r="I247" s="50">
        <f t="shared" si="38"/>
        <v>0</v>
      </c>
      <c r="J247" s="50">
        <v>0</v>
      </c>
      <c r="K247" s="50">
        <v>0</v>
      </c>
      <c r="L247" s="48">
        <f t="shared" si="33"/>
        <v>0</v>
      </c>
      <c r="M247" s="51">
        <f t="shared" si="34"/>
        <v>0</v>
      </c>
      <c r="O247" s="52">
        <f t="shared" si="35"/>
        <v>0</v>
      </c>
      <c r="P247" s="52">
        <f t="shared" si="36"/>
        <v>0</v>
      </c>
    </row>
    <row r="248" spans="1:16" x14ac:dyDescent="0.2">
      <c r="A248" s="96">
        <v>10</v>
      </c>
      <c r="B248" s="96">
        <v>1930</v>
      </c>
      <c r="C248" s="97" t="s">
        <v>119</v>
      </c>
      <c r="D248" s="47">
        <f t="shared" si="37"/>
        <v>1293500.05</v>
      </c>
      <c r="E248" s="47">
        <v>72580.06</v>
      </c>
      <c r="F248" s="47">
        <v>0</v>
      </c>
      <c r="G248" s="48">
        <f t="shared" si="32"/>
        <v>1366080.11</v>
      </c>
      <c r="H248" s="49"/>
      <c r="I248" s="50">
        <f t="shared" si="38"/>
        <v>981568.12000000011</v>
      </c>
      <c r="J248" s="50">
        <v>118933.04</v>
      </c>
      <c r="K248" s="50">
        <v>0</v>
      </c>
      <c r="L248" s="48">
        <f t="shared" si="33"/>
        <v>1100501.1600000001</v>
      </c>
      <c r="M248" s="51">
        <f t="shared" si="34"/>
        <v>265578.94999999995</v>
      </c>
      <c r="O248" s="52">
        <f t="shared" si="35"/>
        <v>1329790.08</v>
      </c>
      <c r="P248" s="52">
        <f t="shared" si="36"/>
        <v>1041034.6400000001</v>
      </c>
    </row>
    <row r="249" spans="1:16" x14ac:dyDescent="0.2">
      <c r="A249" s="96">
        <v>10</v>
      </c>
      <c r="B249" s="96" t="s">
        <v>120</v>
      </c>
      <c r="C249" s="97" t="s">
        <v>121</v>
      </c>
      <c r="D249" s="47">
        <f t="shared" si="37"/>
        <v>4336798.42</v>
      </c>
      <c r="E249" s="47">
        <v>387087.68</v>
      </c>
      <c r="F249" s="47">
        <v>0</v>
      </c>
      <c r="G249" s="48">
        <f t="shared" si="32"/>
        <v>4723886.0999999996</v>
      </c>
      <c r="H249" s="49"/>
      <c r="I249" s="50">
        <f t="shared" si="38"/>
        <v>2472854.02</v>
      </c>
      <c r="J249" s="50">
        <v>267684.08</v>
      </c>
      <c r="K249" s="50">
        <v>0</v>
      </c>
      <c r="L249" s="48">
        <f t="shared" si="33"/>
        <v>2740538.1</v>
      </c>
      <c r="M249" s="51">
        <f t="shared" si="34"/>
        <v>1983347.9999999995</v>
      </c>
      <c r="O249" s="52">
        <f t="shared" si="35"/>
        <v>4530342.26</v>
      </c>
      <c r="P249" s="52">
        <f t="shared" si="36"/>
        <v>2606696.06</v>
      </c>
    </row>
    <row r="250" spans="1:16" x14ac:dyDescent="0.2">
      <c r="A250" s="96">
        <v>8</v>
      </c>
      <c r="B250" s="96">
        <v>1935</v>
      </c>
      <c r="C250" s="97" t="s">
        <v>24</v>
      </c>
      <c r="D250" s="47">
        <f t="shared" si="37"/>
        <v>0</v>
      </c>
      <c r="E250" s="47">
        <v>0</v>
      </c>
      <c r="F250" s="47">
        <v>0</v>
      </c>
      <c r="G250" s="48">
        <f t="shared" ref="G250:G266" si="40">D250+E250+F250</f>
        <v>0</v>
      </c>
      <c r="H250" s="49"/>
      <c r="I250" s="50">
        <f t="shared" si="38"/>
        <v>0</v>
      </c>
      <c r="J250" s="50">
        <v>0</v>
      </c>
      <c r="K250" s="50">
        <v>0</v>
      </c>
      <c r="L250" s="48">
        <f t="shared" ref="L250:L266" si="41">I250+J250+K250</f>
        <v>0</v>
      </c>
      <c r="M250" s="51">
        <f t="shared" ref="M250:M266" si="42">G250-L250</f>
        <v>0</v>
      </c>
      <c r="O250" s="52">
        <f t="shared" ref="O250:O266" si="43">AVERAGE(G250,D250)</f>
        <v>0</v>
      </c>
      <c r="P250" s="52">
        <f t="shared" ref="P250:P266" si="44">AVERAGE(L250,I250)</f>
        <v>0</v>
      </c>
    </row>
    <row r="251" spans="1:16" x14ac:dyDescent="0.2">
      <c r="A251" s="96">
        <v>8</v>
      </c>
      <c r="B251" s="96">
        <v>1940</v>
      </c>
      <c r="C251" s="97" t="s">
        <v>25</v>
      </c>
      <c r="D251" s="47">
        <f t="shared" si="37"/>
        <v>1849127.99</v>
      </c>
      <c r="E251" s="47">
        <v>49352.77</v>
      </c>
      <c r="F251" s="47">
        <v>0</v>
      </c>
      <c r="G251" s="48">
        <f t="shared" si="40"/>
        <v>1898480.76</v>
      </c>
      <c r="H251" s="49"/>
      <c r="I251" s="50">
        <f t="shared" si="38"/>
        <v>1494809.77</v>
      </c>
      <c r="J251" s="50">
        <v>69423.990000000005</v>
      </c>
      <c r="K251" s="50">
        <v>0</v>
      </c>
      <c r="L251" s="48">
        <f t="shared" si="41"/>
        <v>1564233.76</v>
      </c>
      <c r="M251" s="51">
        <f t="shared" si="42"/>
        <v>334247</v>
      </c>
      <c r="O251" s="52">
        <f t="shared" si="43"/>
        <v>1873804.375</v>
      </c>
      <c r="P251" s="52">
        <f t="shared" si="44"/>
        <v>1529521.7650000001</v>
      </c>
    </row>
    <row r="252" spans="1:16" x14ac:dyDescent="0.2">
      <c r="A252" s="96">
        <v>8</v>
      </c>
      <c r="B252" s="96">
        <v>1945</v>
      </c>
      <c r="C252" s="97" t="s">
        <v>26</v>
      </c>
      <c r="D252" s="47">
        <f t="shared" si="37"/>
        <v>225116.12</v>
      </c>
      <c r="E252" s="47">
        <v>16640.400000000001</v>
      </c>
      <c r="F252" s="47">
        <v>0</v>
      </c>
      <c r="G252" s="48">
        <f t="shared" si="40"/>
        <v>241756.52</v>
      </c>
      <c r="H252" s="49"/>
      <c r="I252" s="50">
        <f t="shared" si="38"/>
        <v>157918.12</v>
      </c>
      <c r="J252" s="50">
        <v>12631.4</v>
      </c>
      <c r="K252" s="50">
        <v>0</v>
      </c>
      <c r="L252" s="48">
        <f t="shared" si="41"/>
        <v>170549.52</v>
      </c>
      <c r="M252" s="51">
        <f t="shared" si="42"/>
        <v>71207</v>
      </c>
      <c r="O252" s="52">
        <f t="shared" si="43"/>
        <v>233436.32</v>
      </c>
      <c r="P252" s="52">
        <f t="shared" si="44"/>
        <v>164233.82</v>
      </c>
    </row>
    <row r="253" spans="1:16" x14ac:dyDescent="0.2">
      <c r="A253" s="96">
        <v>8</v>
      </c>
      <c r="B253" s="96">
        <v>1950</v>
      </c>
      <c r="C253" s="97" t="s">
        <v>27</v>
      </c>
      <c r="D253" s="47">
        <f t="shared" si="37"/>
        <v>0</v>
      </c>
      <c r="E253" s="47">
        <v>0</v>
      </c>
      <c r="F253" s="47">
        <v>0</v>
      </c>
      <c r="G253" s="48">
        <f t="shared" si="40"/>
        <v>0</v>
      </c>
      <c r="H253" s="49"/>
      <c r="I253" s="50">
        <f t="shared" si="38"/>
        <v>0</v>
      </c>
      <c r="J253" s="50">
        <v>0</v>
      </c>
      <c r="K253" s="50">
        <v>0</v>
      </c>
      <c r="L253" s="48">
        <f t="shared" si="41"/>
        <v>0</v>
      </c>
      <c r="M253" s="51">
        <f t="shared" si="42"/>
        <v>0</v>
      </c>
      <c r="O253" s="52">
        <f t="shared" si="43"/>
        <v>0</v>
      </c>
      <c r="P253" s="52">
        <f t="shared" si="44"/>
        <v>0</v>
      </c>
    </row>
    <row r="254" spans="1:16" x14ac:dyDescent="0.2">
      <c r="A254" s="30">
        <v>10</v>
      </c>
      <c r="B254" s="96">
        <v>1955</v>
      </c>
      <c r="C254" s="97" t="s">
        <v>28</v>
      </c>
      <c r="D254" s="47">
        <f t="shared" si="37"/>
        <v>496329.94</v>
      </c>
      <c r="E254" s="47">
        <v>0</v>
      </c>
      <c r="F254" s="47">
        <v>0</v>
      </c>
      <c r="G254" s="48">
        <f t="shared" si="40"/>
        <v>496329.94</v>
      </c>
      <c r="H254" s="49"/>
      <c r="I254" s="50">
        <f t="shared" si="38"/>
        <v>241231.94</v>
      </c>
      <c r="J254" s="50">
        <v>47696</v>
      </c>
      <c r="K254" s="50">
        <v>0</v>
      </c>
      <c r="L254" s="48">
        <f t="shared" si="41"/>
        <v>288927.94</v>
      </c>
      <c r="M254" s="51">
        <f t="shared" si="42"/>
        <v>207402</v>
      </c>
      <c r="O254" s="52">
        <f t="shared" si="43"/>
        <v>496329.94</v>
      </c>
      <c r="P254" s="52">
        <f t="shared" si="44"/>
        <v>265079.94</v>
      </c>
    </row>
    <row r="255" spans="1:16" x14ac:dyDescent="0.2">
      <c r="A255" s="98">
        <v>8</v>
      </c>
      <c r="B255" s="98">
        <v>1955</v>
      </c>
      <c r="C255" s="99" t="s">
        <v>29</v>
      </c>
      <c r="D255" s="47">
        <f t="shared" si="37"/>
        <v>0</v>
      </c>
      <c r="E255" s="47">
        <v>0</v>
      </c>
      <c r="F255" s="47">
        <v>0</v>
      </c>
      <c r="G255" s="48">
        <f t="shared" si="40"/>
        <v>0</v>
      </c>
      <c r="H255" s="49"/>
      <c r="I255" s="50">
        <f t="shared" si="38"/>
        <v>0</v>
      </c>
      <c r="J255" s="50">
        <v>0</v>
      </c>
      <c r="K255" s="50">
        <v>0</v>
      </c>
      <c r="L255" s="48">
        <f t="shared" si="41"/>
        <v>0</v>
      </c>
      <c r="M255" s="51">
        <f t="shared" si="42"/>
        <v>0</v>
      </c>
      <c r="O255" s="52">
        <f t="shared" si="43"/>
        <v>0</v>
      </c>
      <c r="P255" s="52">
        <f t="shared" si="44"/>
        <v>0</v>
      </c>
    </row>
    <row r="256" spans="1:16" x14ac:dyDescent="0.2">
      <c r="A256" s="96">
        <v>8</v>
      </c>
      <c r="B256" s="96">
        <v>1960</v>
      </c>
      <c r="C256" s="97" t="s">
        <v>125</v>
      </c>
      <c r="D256" s="47">
        <f t="shared" si="37"/>
        <v>73048.440000000046</v>
      </c>
      <c r="E256" s="47">
        <v>5981.45</v>
      </c>
      <c r="F256" s="47">
        <v>0</v>
      </c>
      <c r="G256" s="48">
        <f t="shared" si="40"/>
        <v>79029.890000000043</v>
      </c>
      <c r="I256" s="50">
        <f t="shared" si="38"/>
        <v>55902.440000000031</v>
      </c>
      <c r="J256" s="50">
        <v>3165.45</v>
      </c>
      <c r="K256" s="50">
        <v>0</v>
      </c>
      <c r="L256" s="48">
        <f t="shared" si="41"/>
        <v>59067.890000000029</v>
      </c>
      <c r="M256" s="51">
        <f t="shared" si="42"/>
        <v>19962.000000000015</v>
      </c>
      <c r="O256" s="52">
        <f t="shared" si="43"/>
        <v>76039.165000000037</v>
      </c>
      <c r="P256" s="52">
        <f t="shared" si="44"/>
        <v>57485.16500000003</v>
      </c>
    </row>
    <row r="257" spans="1:17" x14ac:dyDescent="0.2">
      <c r="A257" s="96">
        <v>8</v>
      </c>
      <c r="B257" s="96" t="s">
        <v>122</v>
      </c>
      <c r="C257" s="97" t="s">
        <v>123</v>
      </c>
      <c r="D257" s="47">
        <f t="shared" si="37"/>
        <v>490078.44</v>
      </c>
      <c r="E257" s="47">
        <v>2040</v>
      </c>
      <c r="F257" s="47">
        <v>0</v>
      </c>
      <c r="G257" s="48">
        <f t="shared" si="40"/>
        <v>492118.44</v>
      </c>
      <c r="I257" s="50">
        <f t="shared" si="38"/>
        <v>469668.44</v>
      </c>
      <c r="J257" s="50">
        <v>4900</v>
      </c>
      <c r="K257" s="50">
        <v>0</v>
      </c>
      <c r="L257" s="48">
        <f t="shared" si="41"/>
        <v>474568.44</v>
      </c>
      <c r="M257" s="51">
        <f t="shared" si="42"/>
        <v>17550</v>
      </c>
      <c r="O257" s="52">
        <f t="shared" si="43"/>
        <v>491098.44</v>
      </c>
      <c r="P257" s="52">
        <f t="shared" si="44"/>
        <v>472118.44</v>
      </c>
    </row>
    <row r="258" spans="1:17" x14ac:dyDescent="0.2">
      <c r="A258" s="100">
        <v>47</v>
      </c>
      <c r="B258" s="96">
        <v>1970</v>
      </c>
      <c r="C258" s="97" t="s">
        <v>30</v>
      </c>
      <c r="D258" s="47">
        <f t="shared" si="37"/>
        <v>0</v>
      </c>
      <c r="E258" s="47">
        <v>0</v>
      </c>
      <c r="F258" s="47">
        <v>0</v>
      </c>
      <c r="G258" s="48">
        <f t="shared" si="40"/>
        <v>0</v>
      </c>
      <c r="I258" s="50">
        <f t="shared" si="38"/>
        <v>0</v>
      </c>
      <c r="J258" s="50">
        <v>0</v>
      </c>
      <c r="K258" s="50">
        <v>0</v>
      </c>
      <c r="L258" s="48">
        <f t="shared" si="41"/>
        <v>0</v>
      </c>
      <c r="M258" s="51">
        <f t="shared" si="42"/>
        <v>0</v>
      </c>
      <c r="O258" s="52">
        <f t="shared" si="43"/>
        <v>0</v>
      </c>
      <c r="P258" s="52">
        <f t="shared" si="44"/>
        <v>0</v>
      </c>
    </row>
    <row r="259" spans="1:17" x14ac:dyDescent="0.2">
      <c r="A259" s="96">
        <v>47</v>
      </c>
      <c r="B259" s="96">
        <v>1975</v>
      </c>
      <c r="C259" s="97" t="s">
        <v>31</v>
      </c>
      <c r="D259" s="47">
        <f t="shared" si="37"/>
        <v>0</v>
      </c>
      <c r="E259" s="47">
        <v>0</v>
      </c>
      <c r="F259" s="47">
        <v>0</v>
      </c>
      <c r="G259" s="48">
        <f t="shared" si="40"/>
        <v>0</v>
      </c>
      <c r="I259" s="50">
        <f t="shared" si="38"/>
        <v>0</v>
      </c>
      <c r="J259" s="50">
        <v>0</v>
      </c>
      <c r="K259" s="50">
        <v>0</v>
      </c>
      <c r="L259" s="48">
        <f t="shared" si="41"/>
        <v>0</v>
      </c>
      <c r="M259" s="51">
        <f t="shared" si="42"/>
        <v>0</v>
      </c>
      <c r="O259" s="52">
        <f t="shared" si="43"/>
        <v>0</v>
      </c>
      <c r="P259" s="52">
        <f t="shared" si="44"/>
        <v>0</v>
      </c>
    </row>
    <row r="260" spans="1:17" x14ac:dyDescent="0.2">
      <c r="A260" s="96">
        <v>47</v>
      </c>
      <c r="B260" s="96">
        <v>1980</v>
      </c>
      <c r="C260" s="97" t="s">
        <v>32</v>
      </c>
      <c r="D260" s="47">
        <f t="shared" si="37"/>
        <v>125984.14</v>
      </c>
      <c r="E260" s="47">
        <v>20566.82</v>
      </c>
      <c r="F260" s="47">
        <v>0</v>
      </c>
      <c r="G260" s="48">
        <f t="shared" si="40"/>
        <v>146550.96</v>
      </c>
      <c r="I260" s="50">
        <f t="shared" si="38"/>
        <v>13249.14</v>
      </c>
      <c r="J260" s="50">
        <v>6730.82</v>
      </c>
      <c r="K260" s="50">
        <v>0</v>
      </c>
      <c r="L260" s="48">
        <f t="shared" si="41"/>
        <v>19979.96</v>
      </c>
      <c r="M260" s="51">
        <f t="shared" si="42"/>
        <v>126571</v>
      </c>
      <c r="O260" s="52">
        <f t="shared" si="43"/>
        <v>136267.54999999999</v>
      </c>
      <c r="P260" s="52">
        <f t="shared" si="44"/>
        <v>16614.55</v>
      </c>
    </row>
    <row r="261" spans="1:17" x14ac:dyDescent="0.2">
      <c r="A261" s="96">
        <v>47</v>
      </c>
      <c r="B261" s="96">
        <v>1985</v>
      </c>
      <c r="C261" s="97" t="s">
        <v>33</v>
      </c>
      <c r="D261" s="47">
        <f t="shared" si="37"/>
        <v>0</v>
      </c>
      <c r="E261" s="47">
        <v>0</v>
      </c>
      <c r="F261" s="47">
        <v>0</v>
      </c>
      <c r="G261" s="48">
        <f t="shared" si="40"/>
        <v>0</v>
      </c>
      <c r="I261" s="50">
        <f t="shared" si="38"/>
        <v>0</v>
      </c>
      <c r="J261" s="50">
        <v>0</v>
      </c>
      <c r="K261" s="50">
        <v>0</v>
      </c>
      <c r="L261" s="48">
        <f t="shared" si="41"/>
        <v>0</v>
      </c>
      <c r="M261" s="51">
        <f t="shared" si="42"/>
        <v>0</v>
      </c>
      <c r="O261" s="52">
        <f t="shared" si="43"/>
        <v>0</v>
      </c>
      <c r="P261" s="52">
        <f t="shared" si="44"/>
        <v>0</v>
      </c>
    </row>
    <row r="262" spans="1:17" x14ac:dyDescent="0.2">
      <c r="A262" s="100">
        <v>47</v>
      </c>
      <c r="B262" s="96">
        <v>1990</v>
      </c>
      <c r="C262" s="101" t="s">
        <v>34</v>
      </c>
      <c r="D262" s="47">
        <f>G192</f>
        <v>0</v>
      </c>
      <c r="E262" s="47">
        <v>0</v>
      </c>
      <c r="F262" s="47">
        <v>0</v>
      </c>
      <c r="G262" s="48">
        <f t="shared" si="40"/>
        <v>0</v>
      </c>
      <c r="I262" s="50">
        <f t="shared" si="38"/>
        <v>0</v>
      </c>
      <c r="J262" s="50">
        <v>0</v>
      </c>
      <c r="K262" s="50">
        <v>0</v>
      </c>
      <c r="L262" s="48">
        <f t="shared" si="41"/>
        <v>0</v>
      </c>
      <c r="M262" s="51">
        <f t="shared" si="42"/>
        <v>0</v>
      </c>
      <c r="O262" s="52">
        <f t="shared" si="43"/>
        <v>0</v>
      </c>
      <c r="P262" s="52">
        <f t="shared" si="44"/>
        <v>0</v>
      </c>
    </row>
    <row r="263" spans="1:17" x14ac:dyDescent="0.2">
      <c r="A263" s="96">
        <v>47</v>
      </c>
      <c r="B263" s="96">
        <v>1995</v>
      </c>
      <c r="C263" s="97" t="s">
        <v>35</v>
      </c>
      <c r="D263" s="47">
        <f t="shared" si="37"/>
        <v>-893119.42999999993</v>
      </c>
      <c r="E263" s="47">
        <v>-69263.67</v>
      </c>
      <c r="F263" s="47">
        <v>0</v>
      </c>
      <c r="G263" s="48">
        <f t="shared" si="40"/>
        <v>-962383.1</v>
      </c>
      <c r="I263" s="50">
        <f t="shared" si="38"/>
        <v>-111019.11</v>
      </c>
      <c r="J263" s="50">
        <v>-16678.79</v>
      </c>
      <c r="K263" s="50">
        <v>0</v>
      </c>
      <c r="L263" s="48">
        <f t="shared" si="41"/>
        <v>-127697.9</v>
      </c>
      <c r="M263" s="51">
        <f t="shared" si="42"/>
        <v>-834685.2</v>
      </c>
      <c r="O263" s="52">
        <f t="shared" si="43"/>
        <v>-927751.2649999999</v>
      </c>
      <c r="P263" s="52">
        <f t="shared" si="44"/>
        <v>-119358.505</v>
      </c>
    </row>
    <row r="264" spans="1:17" x14ac:dyDescent="0.2">
      <c r="A264" s="45"/>
      <c r="B264" s="55" t="s">
        <v>87</v>
      </c>
      <c r="C264" s="56"/>
      <c r="D264" s="47">
        <f t="shared" si="37"/>
        <v>0</v>
      </c>
      <c r="E264" s="47">
        <v>0</v>
      </c>
      <c r="F264" s="47">
        <v>0</v>
      </c>
      <c r="G264" s="48">
        <f t="shared" si="40"/>
        <v>0</v>
      </c>
      <c r="I264" s="50">
        <v>0</v>
      </c>
      <c r="J264" s="50">
        <v>0</v>
      </c>
      <c r="K264" s="50">
        <v>0</v>
      </c>
      <c r="L264" s="48">
        <f t="shared" si="41"/>
        <v>0</v>
      </c>
      <c r="M264" s="51">
        <f t="shared" si="42"/>
        <v>0</v>
      </c>
      <c r="O264" s="52">
        <f t="shared" si="43"/>
        <v>0</v>
      </c>
      <c r="P264" s="52">
        <f t="shared" si="44"/>
        <v>0</v>
      </c>
    </row>
    <row r="265" spans="1:17" x14ac:dyDescent="0.2">
      <c r="A265" s="45"/>
      <c r="B265" s="55" t="s">
        <v>87</v>
      </c>
      <c r="C265" s="56"/>
      <c r="D265" s="47">
        <f t="shared" si="37"/>
        <v>0</v>
      </c>
      <c r="E265" s="47">
        <v>0</v>
      </c>
      <c r="F265" s="47">
        <v>0</v>
      </c>
      <c r="G265" s="48">
        <f t="shared" si="40"/>
        <v>0</v>
      </c>
      <c r="I265" s="50">
        <v>0</v>
      </c>
      <c r="J265" s="50">
        <v>0</v>
      </c>
      <c r="K265" s="50">
        <v>0</v>
      </c>
      <c r="L265" s="48">
        <f t="shared" si="41"/>
        <v>0</v>
      </c>
      <c r="M265" s="51">
        <f t="shared" si="42"/>
        <v>0</v>
      </c>
      <c r="O265" s="52">
        <f t="shared" si="43"/>
        <v>0</v>
      </c>
      <c r="P265" s="52">
        <f t="shared" si="44"/>
        <v>0</v>
      </c>
    </row>
    <row r="266" spans="1:17" x14ac:dyDescent="0.2">
      <c r="A266" s="55"/>
      <c r="B266" s="55"/>
      <c r="C266" s="56"/>
      <c r="D266" s="47">
        <f t="shared" si="37"/>
        <v>0</v>
      </c>
      <c r="E266" s="47">
        <v>0</v>
      </c>
      <c r="F266" s="47">
        <v>0</v>
      </c>
      <c r="G266" s="48">
        <f t="shared" si="40"/>
        <v>0</v>
      </c>
      <c r="I266" s="50">
        <v>0</v>
      </c>
      <c r="J266" s="50">
        <v>0</v>
      </c>
      <c r="K266" s="50">
        <v>0</v>
      </c>
      <c r="L266" s="48">
        <f t="shared" si="41"/>
        <v>0</v>
      </c>
      <c r="M266" s="51">
        <f t="shared" si="42"/>
        <v>0</v>
      </c>
      <c r="O266" s="52">
        <f t="shared" si="43"/>
        <v>0</v>
      </c>
      <c r="P266" s="52">
        <f t="shared" si="44"/>
        <v>0</v>
      </c>
    </row>
    <row r="267" spans="1:17" x14ac:dyDescent="0.2">
      <c r="A267" s="55"/>
      <c r="B267" s="55"/>
      <c r="C267" s="57" t="s">
        <v>88</v>
      </c>
      <c r="D267" s="107">
        <f>SUM(D218:D266)</f>
        <v>173161293.51999998</v>
      </c>
      <c r="E267" s="86">
        <f>SUM(E218:E266)</f>
        <v>7237995.8399999999</v>
      </c>
      <c r="F267" s="86">
        <f>SUM(F218:F266)</f>
        <v>-374589.38</v>
      </c>
      <c r="G267" s="105">
        <f>SUM(G218:G266)</f>
        <v>180024699.97999999</v>
      </c>
      <c r="H267" s="108"/>
      <c r="I267" s="106">
        <f>SUM(I218:I266)</f>
        <v>69079764.039999992</v>
      </c>
      <c r="J267" s="106">
        <f>SUM(J218:J266)</f>
        <v>3986777.19</v>
      </c>
      <c r="K267" s="106">
        <f>SUM(K218:K266)</f>
        <v>-347506.86</v>
      </c>
      <c r="L267" s="48">
        <f>SUM(L218:L266)</f>
        <v>72719034.36999996</v>
      </c>
      <c r="M267" s="51">
        <f>SUM(M218:M266)</f>
        <v>107305665.61000001</v>
      </c>
      <c r="O267" s="52">
        <f>SUM(O218:O266)</f>
        <v>176592996.74999997</v>
      </c>
      <c r="P267" s="52">
        <f>SUM(P218:P266)</f>
        <v>70899399.204999983</v>
      </c>
    </row>
    <row r="268" spans="1:17" x14ac:dyDescent="0.2">
      <c r="A268" s="55"/>
      <c r="B268" s="55">
        <v>2055</v>
      </c>
      <c r="C268" s="63" t="s">
        <v>126</v>
      </c>
      <c r="D268" s="102">
        <v>2626919.88</v>
      </c>
      <c r="E268" s="61">
        <v>2202975.5699999998</v>
      </c>
      <c r="F268" s="61"/>
      <c r="G268" s="60">
        <f>D268+E268+F268</f>
        <v>4829895.4499999993</v>
      </c>
      <c r="H268" s="32"/>
      <c r="I268" s="61"/>
      <c r="J268" s="61"/>
      <c r="K268" s="61"/>
      <c r="L268" s="60">
        <f>I268+J268+K268</f>
        <v>0</v>
      </c>
      <c r="M268" s="60">
        <f>G268+L268</f>
        <v>4829895.4499999993</v>
      </c>
      <c r="O268" s="62"/>
      <c r="P268" s="62">
        <f>O267-P267</f>
        <v>105693597.54499999</v>
      </c>
    </row>
    <row r="269" spans="1:17" ht="36" x14ac:dyDescent="0.2">
      <c r="A269" s="55"/>
      <c r="B269" s="55"/>
      <c r="C269" s="63" t="s">
        <v>97</v>
      </c>
      <c r="D269" s="57"/>
      <c r="E269" s="58"/>
      <c r="F269" s="58"/>
      <c r="G269" s="48">
        <f>D269+E269+F269</f>
        <v>0</v>
      </c>
      <c r="I269" s="58"/>
      <c r="J269" s="58"/>
      <c r="K269" s="58"/>
      <c r="L269" s="48">
        <f>I269+J269+K269</f>
        <v>0</v>
      </c>
      <c r="M269" s="51">
        <f>G269+L269</f>
        <v>0</v>
      </c>
      <c r="O269" s="53"/>
      <c r="P269" s="53"/>
    </row>
    <row r="270" spans="1:17" x14ac:dyDescent="0.2">
      <c r="A270" s="55"/>
      <c r="B270" s="55"/>
      <c r="C270" s="64" t="s">
        <v>89</v>
      </c>
      <c r="D270" s="107">
        <f>SUM(D267:D269)</f>
        <v>175788213.39999998</v>
      </c>
      <c r="E270" s="86">
        <f>SUM(E267:E269)</f>
        <v>9440971.4100000001</v>
      </c>
      <c r="F270" s="86">
        <f>SUM(F267:F269)</f>
        <v>-374589.38</v>
      </c>
      <c r="G270" s="107">
        <f>SUM(G267:G269)</f>
        <v>184854595.42999998</v>
      </c>
      <c r="H270" s="108"/>
      <c r="I270" s="107">
        <f>SUM(I267:I269)</f>
        <v>69079764.039999992</v>
      </c>
      <c r="J270" s="107">
        <f>SUM(J267:J269)</f>
        <v>3986777.19</v>
      </c>
      <c r="K270" s="107">
        <f>SUM(K267:K269)</f>
        <v>-347506.86</v>
      </c>
      <c r="L270" s="107">
        <f>SUM(L267:L269)</f>
        <v>72719034.36999996</v>
      </c>
      <c r="M270" s="107">
        <f>SUM(M267:M269)</f>
        <v>112135561.06000002</v>
      </c>
      <c r="O270" s="53"/>
    </row>
    <row r="271" spans="1:17" x14ac:dyDescent="0.2">
      <c r="A271" s="55"/>
      <c r="B271" s="55"/>
      <c r="C271" s="59" t="s">
        <v>90</v>
      </c>
      <c r="D271" s="60"/>
      <c r="E271" s="60"/>
      <c r="F271" s="60"/>
      <c r="G271" s="60"/>
      <c r="H271" s="60"/>
      <c r="I271" s="60"/>
      <c r="J271" s="60"/>
      <c r="K271" s="60"/>
      <c r="L271" s="60">
        <v>-72719034.370000005</v>
      </c>
      <c r="M271" s="60"/>
      <c r="O271" s="70" t="s">
        <v>178</v>
      </c>
    </row>
    <row r="272" spans="1:17" x14ac:dyDescent="0.2">
      <c r="A272" s="65"/>
      <c r="B272" s="65"/>
      <c r="C272" s="238" t="s">
        <v>36</v>
      </c>
      <c r="D272" s="238"/>
      <c r="E272" s="238"/>
      <c r="F272" s="238"/>
      <c r="G272" s="238"/>
      <c r="H272" s="238"/>
      <c r="I272" s="238"/>
      <c r="J272" s="50">
        <f>J270+J271</f>
        <v>3986777.19</v>
      </c>
      <c r="K272" s="67"/>
      <c r="L272" s="68">
        <f>L270+L271</f>
        <v>0</v>
      </c>
      <c r="M272" s="69"/>
      <c r="N272" s="70"/>
      <c r="O272" s="70"/>
      <c r="P272" s="70"/>
      <c r="Q272" s="70"/>
    </row>
    <row r="273" spans="1:17" x14ac:dyDescent="0.2">
      <c r="A273" s="65"/>
      <c r="B273" s="71"/>
      <c r="C273" s="236"/>
      <c r="D273" s="236"/>
      <c r="E273" s="236"/>
      <c r="F273" s="236"/>
      <c r="G273" s="236"/>
      <c r="H273" s="236"/>
      <c r="I273" s="236"/>
      <c r="J273" s="72"/>
      <c r="K273" s="67"/>
      <c r="L273" s="73"/>
      <c r="M273" s="74"/>
      <c r="N273" s="67"/>
      <c r="O273" s="67"/>
      <c r="P273" s="67"/>
      <c r="Q273" s="67"/>
    </row>
    <row r="274" spans="1:17" x14ac:dyDescent="0.2">
      <c r="G274" s="53" t="s">
        <v>99</v>
      </c>
      <c r="I274" s="75"/>
      <c r="J274" s="68"/>
      <c r="K274" s="69"/>
      <c r="L274" s="70"/>
      <c r="M274" s="53"/>
    </row>
    <row r="275" spans="1:17" x14ac:dyDescent="0.2">
      <c r="A275" s="76">
        <v>10</v>
      </c>
      <c r="B275" s="76"/>
      <c r="C275" s="77" t="s">
        <v>92</v>
      </c>
      <c r="D275" s="77"/>
      <c r="E275" s="77"/>
      <c r="F275" s="77"/>
      <c r="G275" s="77" t="s">
        <v>92</v>
      </c>
      <c r="H275" s="77"/>
      <c r="J275" s="80">
        <v>-386617</v>
      </c>
      <c r="K275" s="77"/>
      <c r="M275" s="53"/>
    </row>
    <row r="276" spans="1:17" x14ac:dyDescent="0.2">
      <c r="A276" s="78">
        <v>8</v>
      </c>
      <c r="B276" s="78"/>
      <c r="C276" s="79" t="s">
        <v>24</v>
      </c>
      <c r="D276" s="77"/>
      <c r="E276" s="77"/>
      <c r="F276" s="77"/>
      <c r="G276" s="77" t="s">
        <v>24</v>
      </c>
      <c r="H276" s="77"/>
      <c r="J276" s="80"/>
      <c r="M276" s="53"/>
    </row>
    <row r="277" spans="1:17" x14ac:dyDescent="0.2">
      <c r="A277" s="78">
        <v>8</v>
      </c>
      <c r="B277" s="78"/>
      <c r="C277" s="79" t="s">
        <v>93</v>
      </c>
      <c r="D277" s="77"/>
      <c r="E277" s="77"/>
      <c r="F277" s="77"/>
      <c r="G277" s="77" t="s">
        <v>93</v>
      </c>
      <c r="H277" s="77"/>
      <c r="J277" s="80"/>
      <c r="M277" s="53"/>
    </row>
    <row r="278" spans="1:17" x14ac:dyDescent="0.2">
      <c r="A278" s="78">
        <v>8</v>
      </c>
      <c r="B278" s="78"/>
      <c r="C278" s="79" t="s">
        <v>94</v>
      </c>
      <c r="D278" s="77"/>
      <c r="E278" s="77"/>
      <c r="F278" s="77"/>
      <c r="G278" s="81" t="s">
        <v>94</v>
      </c>
      <c r="H278" s="77"/>
      <c r="J278" s="80"/>
      <c r="M278" s="53"/>
    </row>
    <row r="279" spans="1:17" x14ac:dyDescent="0.2">
      <c r="A279" s="78">
        <v>8</v>
      </c>
      <c r="B279" s="78"/>
      <c r="C279" s="79" t="s">
        <v>95</v>
      </c>
      <c r="D279" s="77"/>
      <c r="E279" s="77"/>
      <c r="F279" s="77"/>
      <c r="G279" s="81" t="s">
        <v>95</v>
      </c>
      <c r="H279" s="77"/>
      <c r="J279" s="80"/>
      <c r="M279" s="53"/>
    </row>
    <row r="280" spans="1:17" x14ac:dyDescent="0.2">
      <c r="A280" s="78"/>
      <c r="B280" s="78"/>
      <c r="C280" s="79"/>
      <c r="D280" s="77"/>
      <c r="E280" s="77"/>
      <c r="F280" s="77"/>
      <c r="G280" s="77" t="s">
        <v>96</v>
      </c>
      <c r="H280" s="77"/>
      <c r="J280" s="80">
        <f>J272+J279+J275+J277+J278+J276</f>
        <v>3600160.19</v>
      </c>
      <c r="M280" s="53"/>
    </row>
    <row r="281" spans="1:17" x14ac:dyDescent="0.2">
      <c r="A281" s="76"/>
      <c r="B281" s="76"/>
      <c r="C281" s="77"/>
      <c r="D281" s="77"/>
      <c r="E281" s="77"/>
      <c r="F281" s="77"/>
      <c r="G281" s="82"/>
      <c r="H281" s="77"/>
      <c r="J281" s="84"/>
    </row>
    <row r="282" spans="1:17" x14ac:dyDescent="0.2">
      <c r="A282" s="76"/>
      <c r="B282" s="76"/>
      <c r="C282" s="77"/>
      <c r="D282" s="77"/>
      <c r="E282" s="77"/>
      <c r="F282" s="77"/>
      <c r="G282" s="82"/>
      <c r="H282" s="77"/>
      <c r="J282" s="84"/>
    </row>
    <row r="283" spans="1:17" s="91" customFormat="1" ht="21" x14ac:dyDescent="0.35">
      <c r="A283" s="92"/>
      <c r="B283" s="92"/>
      <c r="E283" s="89" t="s">
        <v>74</v>
      </c>
      <c r="F283" s="90">
        <v>2019</v>
      </c>
      <c r="G283" s="232" t="s">
        <v>1</v>
      </c>
    </row>
    <row r="285" spans="1:17" x14ac:dyDescent="0.2">
      <c r="D285" s="239" t="s">
        <v>75</v>
      </c>
      <c r="E285" s="240"/>
      <c r="F285" s="240"/>
      <c r="G285" s="241"/>
      <c r="I285" s="239" t="s">
        <v>76</v>
      </c>
      <c r="J285" s="240"/>
      <c r="K285" s="240"/>
      <c r="L285" s="241"/>
    </row>
    <row r="286" spans="1:17" ht="22.5" x14ac:dyDescent="0.2">
      <c r="A286" s="93" t="s">
        <v>77</v>
      </c>
      <c r="B286" s="94" t="s">
        <v>78</v>
      </c>
      <c r="C286" s="95" t="s">
        <v>3</v>
      </c>
      <c r="D286" s="37" t="s">
        <v>79</v>
      </c>
      <c r="E286" s="38" t="s">
        <v>80</v>
      </c>
      <c r="F286" s="42" t="s">
        <v>180</v>
      </c>
      <c r="G286" s="37" t="s">
        <v>82</v>
      </c>
      <c r="H286" s="40"/>
      <c r="I286" s="41" t="s">
        <v>79</v>
      </c>
      <c r="J286" s="42" t="s">
        <v>80</v>
      </c>
      <c r="K286" s="42" t="s">
        <v>180</v>
      </c>
      <c r="L286" s="43" t="s">
        <v>82</v>
      </c>
      <c r="M286" s="37" t="s">
        <v>83</v>
      </c>
      <c r="O286" s="44" t="s">
        <v>84</v>
      </c>
      <c r="P286" s="44" t="s">
        <v>85</v>
      </c>
    </row>
    <row r="287" spans="1:17" ht="22.5" x14ac:dyDescent="0.2">
      <c r="A287" s="96">
        <v>12</v>
      </c>
      <c r="B287" s="96">
        <v>1611</v>
      </c>
      <c r="C287" s="97" t="s">
        <v>4</v>
      </c>
      <c r="D287" s="47">
        <f>G218</f>
        <v>946482.88999999966</v>
      </c>
      <c r="E287" s="47">
        <v>0</v>
      </c>
      <c r="F287" s="47">
        <v>0</v>
      </c>
      <c r="G287" s="48">
        <f>D287+E287+F287</f>
        <v>946482.88999999966</v>
      </c>
      <c r="H287" s="49"/>
      <c r="I287" s="50">
        <f t="shared" ref="I287:I332" si="45">L218</f>
        <v>925853.8899999999</v>
      </c>
      <c r="J287" s="50">
        <v>4434</v>
      </c>
      <c r="K287" s="50">
        <v>0</v>
      </c>
      <c r="L287" s="48">
        <f>I287+J287+K287</f>
        <v>930287.8899999999</v>
      </c>
      <c r="M287" s="51">
        <f t="shared" ref="M287:M318" si="46">G287-L287</f>
        <v>16194.999999999767</v>
      </c>
      <c r="O287" s="52">
        <f t="shared" ref="O287:O318" si="47">AVERAGE(G287,D287)</f>
        <v>946482.88999999966</v>
      </c>
      <c r="P287" s="52">
        <f t="shared" ref="P287:P318" si="48">AVERAGE(L287,I287)</f>
        <v>928070.8899999999</v>
      </c>
      <c r="Q287" s="53"/>
    </row>
    <row r="288" spans="1:17" ht="22.5" x14ac:dyDescent="0.2">
      <c r="A288" s="96">
        <v>12</v>
      </c>
      <c r="B288" s="96" t="s">
        <v>107</v>
      </c>
      <c r="C288" s="97" t="s">
        <v>108</v>
      </c>
      <c r="D288" s="47">
        <f t="shared" ref="D288:D332" si="49">G219</f>
        <v>2093937.95</v>
      </c>
      <c r="E288" s="47">
        <v>98950.45</v>
      </c>
      <c r="F288" s="47">
        <v>0</v>
      </c>
      <c r="G288" s="48">
        <f t="shared" ref="G288:G335" si="50">D288+E288+F288</f>
        <v>2192888.4</v>
      </c>
      <c r="H288" s="49"/>
      <c r="I288" s="50">
        <f t="shared" si="45"/>
        <v>1093272.95</v>
      </c>
      <c r="J288" s="50">
        <v>214714</v>
      </c>
      <c r="K288" s="50">
        <v>0</v>
      </c>
      <c r="L288" s="48">
        <f t="shared" ref="L288:L336" si="51">I288+J288+K288</f>
        <v>1307986.95</v>
      </c>
      <c r="M288" s="51">
        <f t="shared" si="46"/>
        <v>884901.45</v>
      </c>
      <c r="O288" s="52">
        <f t="shared" si="47"/>
        <v>2143413.1749999998</v>
      </c>
      <c r="P288" s="52">
        <f t="shared" si="48"/>
        <v>1200629.95</v>
      </c>
      <c r="Q288" s="53"/>
    </row>
    <row r="289" spans="1:17" ht="22.5" x14ac:dyDescent="0.2">
      <c r="A289" s="45">
        <v>47</v>
      </c>
      <c r="B289" s="96">
        <v>1612</v>
      </c>
      <c r="C289" s="97" t="s">
        <v>86</v>
      </c>
      <c r="D289" s="47">
        <f t="shared" si="49"/>
        <v>21081313.259999998</v>
      </c>
      <c r="E289" s="47">
        <v>144365.32999999999</v>
      </c>
      <c r="F289" s="47">
        <v>0</v>
      </c>
      <c r="G289" s="48">
        <f t="shared" si="50"/>
        <v>21225678.589999996</v>
      </c>
      <c r="H289" s="49"/>
      <c r="I289" s="50">
        <f t="shared" si="45"/>
        <v>5667332.6999999993</v>
      </c>
      <c r="J289" s="50">
        <v>538942</v>
      </c>
      <c r="K289" s="50">
        <v>0</v>
      </c>
      <c r="L289" s="48">
        <f t="shared" si="51"/>
        <v>6206274.6999999993</v>
      </c>
      <c r="M289" s="51">
        <f t="shared" si="46"/>
        <v>15019403.889999997</v>
      </c>
      <c r="O289" s="52">
        <f t="shared" si="47"/>
        <v>21153495.924999997</v>
      </c>
      <c r="P289" s="52">
        <f t="shared" si="48"/>
        <v>5936803.6999999993</v>
      </c>
      <c r="Q289" s="53"/>
    </row>
    <row r="290" spans="1:17" x14ac:dyDescent="0.2">
      <c r="A290" s="98" t="s">
        <v>52</v>
      </c>
      <c r="B290" s="98">
        <v>1805</v>
      </c>
      <c r="C290" s="99" t="s">
        <v>5</v>
      </c>
      <c r="D290" s="47">
        <f t="shared" si="49"/>
        <v>710903.05999999994</v>
      </c>
      <c r="E290" s="47">
        <v>0</v>
      </c>
      <c r="F290" s="47">
        <v>0</v>
      </c>
      <c r="G290" s="48">
        <f t="shared" si="50"/>
        <v>710903.05999999994</v>
      </c>
      <c r="H290" s="49"/>
      <c r="I290" s="50">
        <f t="shared" si="45"/>
        <v>0</v>
      </c>
      <c r="J290" s="50">
        <v>0</v>
      </c>
      <c r="K290" s="50">
        <v>0</v>
      </c>
      <c r="L290" s="48">
        <f t="shared" si="51"/>
        <v>0</v>
      </c>
      <c r="M290" s="51">
        <f t="shared" si="46"/>
        <v>710903.05999999994</v>
      </c>
      <c r="O290" s="52">
        <f t="shared" si="47"/>
        <v>710903.05999999994</v>
      </c>
      <c r="P290" s="52">
        <f t="shared" si="48"/>
        <v>0</v>
      </c>
      <c r="Q290" s="53"/>
    </row>
    <row r="291" spans="1:17" x14ac:dyDescent="0.2">
      <c r="A291" s="96">
        <v>47</v>
      </c>
      <c r="B291" s="96">
        <v>1808</v>
      </c>
      <c r="C291" s="97" t="s">
        <v>6</v>
      </c>
      <c r="D291" s="47">
        <f t="shared" si="49"/>
        <v>1030324.31</v>
      </c>
      <c r="E291" s="47">
        <v>1064343.7</v>
      </c>
      <c r="F291" s="47">
        <v>0</v>
      </c>
      <c r="G291" s="48">
        <f t="shared" si="50"/>
        <v>2094668.01</v>
      </c>
      <c r="H291" s="49"/>
      <c r="I291" s="50">
        <f t="shared" si="45"/>
        <v>282007.31</v>
      </c>
      <c r="J291" s="50">
        <v>29983</v>
      </c>
      <c r="K291" s="50">
        <v>0</v>
      </c>
      <c r="L291" s="48">
        <f t="shared" si="51"/>
        <v>311990.31</v>
      </c>
      <c r="M291" s="51">
        <f t="shared" si="46"/>
        <v>1782677.7</v>
      </c>
      <c r="O291" s="52">
        <f t="shared" si="47"/>
        <v>1562496.1600000001</v>
      </c>
      <c r="P291" s="52">
        <f t="shared" si="48"/>
        <v>296998.81</v>
      </c>
    </row>
    <row r="292" spans="1:17" x14ac:dyDescent="0.2">
      <c r="A292" s="96">
        <v>47</v>
      </c>
      <c r="B292" s="96" t="s">
        <v>110</v>
      </c>
      <c r="C292" s="97" t="s">
        <v>111</v>
      </c>
      <c r="D292" s="47">
        <f t="shared" si="49"/>
        <v>554595.53</v>
      </c>
      <c r="E292" s="47">
        <v>455861.58</v>
      </c>
      <c r="F292" s="47">
        <v>0</v>
      </c>
      <c r="G292" s="48">
        <f t="shared" si="50"/>
        <v>1010457.1100000001</v>
      </c>
      <c r="H292" s="49"/>
      <c r="I292" s="50">
        <f t="shared" si="45"/>
        <v>140736.53</v>
      </c>
      <c r="J292" s="50">
        <v>28171</v>
      </c>
      <c r="K292" s="50">
        <v>0</v>
      </c>
      <c r="L292" s="48">
        <f t="shared" si="51"/>
        <v>168907.53</v>
      </c>
      <c r="M292" s="51">
        <f t="shared" si="46"/>
        <v>841549.58000000007</v>
      </c>
      <c r="O292" s="52">
        <f t="shared" si="47"/>
        <v>782526.32000000007</v>
      </c>
      <c r="P292" s="52">
        <f t="shared" si="48"/>
        <v>154822.03</v>
      </c>
    </row>
    <row r="293" spans="1:17" x14ac:dyDescent="0.2">
      <c r="A293" s="96">
        <v>13</v>
      </c>
      <c r="B293" s="96">
        <v>1810</v>
      </c>
      <c r="C293" s="97" t="s">
        <v>7</v>
      </c>
      <c r="D293" s="47">
        <f t="shared" si="49"/>
        <v>0</v>
      </c>
      <c r="E293" s="47">
        <v>0</v>
      </c>
      <c r="F293" s="47">
        <v>0</v>
      </c>
      <c r="G293" s="48">
        <f t="shared" si="50"/>
        <v>0</v>
      </c>
      <c r="H293" s="49"/>
      <c r="I293" s="50">
        <f t="shared" si="45"/>
        <v>0</v>
      </c>
      <c r="J293" s="50">
        <v>0</v>
      </c>
      <c r="K293" s="50">
        <v>0</v>
      </c>
      <c r="L293" s="48">
        <f t="shared" si="51"/>
        <v>0</v>
      </c>
      <c r="M293" s="51">
        <f t="shared" si="46"/>
        <v>0</v>
      </c>
      <c r="O293" s="52">
        <f t="shared" si="47"/>
        <v>0</v>
      </c>
      <c r="P293" s="52">
        <f t="shared" si="48"/>
        <v>0</v>
      </c>
    </row>
    <row r="294" spans="1:17" x14ac:dyDescent="0.2">
      <c r="A294" s="96">
        <v>47</v>
      </c>
      <c r="B294" s="96">
        <v>1815</v>
      </c>
      <c r="C294" s="97" t="s">
        <v>8</v>
      </c>
      <c r="D294" s="47">
        <f t="shared" si="49"/>
        <v>0</v>
      </c>
      <c r="E294" s="47">
        <v>0</v>
      </c>
      <c r="F294" s="47">
        <v>0</v>
      </c>
      <c r="G294" s="48">
        <f t="shared" si="50"/>
        <v>0</v>
      </c>
      <c r="H294" s="49"/>
      <c r="I294" s="50">
        <f t="shared" si="45"/>
        <v>0</v>
      </c>
      <c r="J294" s="50">
        <v>0</v>
      </c>
      <c r="K294" s="50">
        <v>0</v>
      </c>
      <c r="L294" s="48">
        <f t="shared" si="51"/>
        <v>0</v>
      </c>
      <c r="M294" s="51">
        <f t="shared" si="46"/>
        <v>0</v>
      </c>
      <c r="O294" s="52">
        <f t="shared" si="47"/>
        <v>0</v>
      </c>
      <c r="P294" s="52">
        <f t="shared" si="48"/>
        <v>0</v>
      </c>
    </row>
    <row r="295" spans="1:17" x14ac:dyDescent="0.2">
      <c r="A295" s="96">
        <v>47</v>
      </c>
      <c r="B295" s="96">
        <v>1820</v>
      </c>
      <c r="C295" s="99" t="s">
        <v>124</v>
      </c>
      <c r="D295" s="47">
        <f t="shared" si="49"/>
        <v>12873283.59</v>
      </c>
      <c r="E295" s="47">
        <v>220664.75</v>
      </c>
      <c r="F295" s="47">
        <v>0</v>
      </c>
      <c r="G295" s="48">
        <f t="shared" si="50"/>
        <v>13093948.34</v>
      </c>
      <c r="H295" s="49"/>
      <c r="I295" s="50">
        <f t="shared" si="45"/>
        <v>5230701.5900000008</v>
      </c>
      <c r="J295" s="50">
        <v>197443</v>
      </c>
      <c r="K295" s="50">
        <v>0</v>
      </c>
      <c r="L295" s="48">
        <f t="shared" si="51"/>
        <v>5428144.5900000008</v>
      </c>
      <c r="M295" s="51">
        <f t="shared" si="46"/>
        <v>7665803.7499999991</v>
      </c>
      <c r="O295" s="52">
        <f t="shared" si="47"/>
        <v>12983615.965</v>
      </c>
      <c r="P295" s="52">
        <f t="shared" si="48"/>
        <v>5329423.0900000008</v>
      </c>
    </row>
    <row r="296" spans="1:17" ht="22.5" x14ac:dyDescent="0.2">
      <c r="A296" s="96">
        <v>47</v>
      </c>
      <c r="B296" s="96" t="s">
        <v>112</v>
      </c>
      <c r="C296" s="97" t="s">
        <v>113</v>
      </c>
      <c r="D296" s="47">
        <f t="shared" si="49"/>
        <v>2278832.2600000002</v>
      </c>
      <c r="E296" s="47">
        <v>329997.12</v>
      </c>
      <c r="F296" s="47">
        <v>0</v>
      </c>
      <c r="G296" s="48">
        <f t="shared" si="50"/>
        <v>2608829.3800000004</v>
      </c>
      <c r="H296" s="49"/>
      <c r="I296" s="50">
        <f t="shared" si="45"/>
        <v>691254.25999999989</v>
      </c>
      <c r="J296" s="50">
        <v>56630</v>
      </c>
      <c r="K296" s="50">
        <v>0</v>
      </c>
      <c r="L296" s="48">
        <f t="shared" si="51"/>
        <v>747884.25999999989</v>
      </c>
      <c r="M296" s="51">
        <f t="shared" si="46"/>
        <v>1860945.1200000006</v>
      </c>
      <c r="O296" s="52">
        <f t="shared" si="47"/>
        <v>2443830.8200000003</v>
      </c>
      <c r="P296" s="52">
        <f t="shared" si="48"/>
        <v>719569.25999999989</v>
      </c>
    </row>
    <row r="297" spans="1:17" x14ac:dyDescent="0.2">
      <c r="A297" s="96">
        <v>47</v>
      </c>
      <c r="B297" s="96">
        <v>1825</v>
      </c>
      <c r="C297" s="97" t="s">
        <v>9</v>
      </c>
      <c r="D297" s="47">
        <f t="shared" si="49"/>
        <v>0</v>
      </c>
      <c r="E297" s="47">
        <v>0</v>
      </c>
      <c r="F297" s="47">
        <v>0</v>
      </c>
      <c r="G297" s="48">
        <f t="shared" si="50"/>
        <v>0</v>
      </c>
      <c r="H297" s="49"/>
      <c r="I297" s="50">
        <f t="shared" si="45"/>
        <v>0</v>
      </c>
      <c r="J297" s="50">
        <v>0</v>
      </c>
      <c r="K297" s="50">
        <v>0</v>
      </c>
      <c r="L297" s="48">
        <f t="shared" si="51"/>
        <v>0</v>
      </c>
      <c r="M297" s="51">
        <f t="shared" si="46"/>
        <v>0</v>
      </c>
      <c r="O297" s="52">
        <f t="shared" si="47"/>
        <v>0</v>
      </c>
      <c r="P297" s="52">
        <f t="shared" si="48"/>
        <v>0</v>
      </c>
    </row>
    <row r="298" spans="1:17" x14ac:dyDescent="0.2">
      <c r="A298" s="96">
        <v>47</v>
      </c>
      <c r="B298" s="96">
        <v>1830</v>
      </c>
      <c r="C298" s="97" t="s">
        <v>10</v>
      </c>
      <c r="D298" s="47">
        <f t="shared" si="49"/>
        <v>64145044.210000001</v>
      </c>
      <c r="E298" s="47">
        <v>4036722.02</v>
      </c>
      <c r="F298" s="47">
        <v>249174.52</v>
      </c>
      <c r="G298" s="48">
        <f t="shared" si="50"/>
        <v>68430940.75</v>
      </c>
      <c r="H298" s="49"/>
      <c r="I298" s="50">
        <f t="shared" si="45"/>
        <v>26095196.099999994</v>
      </c>
      <c r="J298" s="50">
        <v>1120079</v>
      </c>
      <c r="K298" s="50">
        <v>8613.7811111111114</v>
      </c>
      <c r="L298" s="48">
        <f t="shared" si="51"/>
        <v>27223888.881111104</v>
      </c>
      <c r="M298" s="51">
        <f t="shared" si="46"/>
        <v>41207051.8688889</v>
      </c>
      <c r="O298" s="52">
        <f t="shared" si="47"/>
        <v>66287992.480000004</v>
      </c>
      <c r="P298" s="52">
        <f t="shared" si="48"/>
        <v>26659542.490555547</v>
      </c>
    </row>
    <row r="299" spans="1:17" x14ac:dyDescent="0.2">
      <c r="A299" s="96">
        <v>47</v>
      </c>
      <c r="B299" s="96">
        <v>1835</v>
      </c>
      <c r="C299" s="97" t="s">
        <v>11</v>
      </c>
      <c r="D299" s="47">
        <f t="shared" si="49"/>
        <v>40810903.289999999</v>
      </c>
      <c r="E299" s="47">
        <v>3612132.47</v>
      </c>
      <c r="F299" s="47">
        <v>60442.559999999998</v>
      </c>
      <c r="G299" s="48">
        <f t="shared" si="50"/>
        <v>44483478.32</v>
      </c>
      <c r="H299" s="49"/>
      <c r="I299" s="50">
        <f t="shared" si="45"/>
        <v>12485948.559999999</v>
      </c>
      <c r="J299" s="50">
        <v>783220</v>
      </c>
      <c r="K299" s="50">
        <v>1703.0855555555559</v>
      </c>
      <c r="L299" s="48">
        <f t="shared" si="51"/>
        <v>13270871.645555554</v>
      </c>
      <c r="M299" s="51">
        <f t="shared" si="46"/>
        <v>31212606.674444444</v>
      </c>
      <c r="O299" s="52">
        <f t="shared" si="47"/>
        <v>42647190.805</v>
      </c>
      <c r="P299" s="52">
        <f t="shared" si="48"/>
        <v>12878410.102777775</v>
      </c>
    </row>
    <row r="300" spans="1:17" x14ac:dyDescent="0.2">
      <c r="A300" s="96">
        <v>47</v>
      </c>
      <c r="B300" s="96">
        <v>1840</v>
      </c>
      <c r="C300" s="97" t="s">
        <v>12</v>
      </c>
      <c r="D300" s="47">
        <f t="shared" si="49"/>
        <v>0</v>
      </c>
      <c r="E300" s="47">
        <v>0</v>
      </c>
      <c r="F300" s="47">
        <v>0</v>
      </c>
      <c r="G300" s="48">
        <f t="shared" si="50"/>
        <v>0</v>
      </c>
      <c r="H300" s="49"/>
      <c r="I300" s="50">
        <f t="shared" si="45"/>
        <v>0</v>
      </c>
      <c r="J300" s="50">
        <v>0</v>
      </c>
      <c r="K300" s="50">
        <v>0</v>
      </c>
      <c r="L300" s="48">
        <f t="shared" si="51"/>
        <v>0</v>
      </c>
      <c r="M300" s="51">
        <f t="shared" si="46"/>
        <v>0</v>
      </c>
      <c r="O300" s="52">
        <f t="shared" si="47"/>
        <v>0</v>
      </c>
      <c r="P300" s="52">
        <f t="shared" si="48"/>
        <v>0</v>
      </c>
    </row>
    <row r="301" spans="1:17" x14ac:dyDescent="0.2">
      <c r="A301" s="96">
        <v>47</v>
      </c>
      <c r="B301" s="96">
        <v>1845</v>
      </c>
      <c r="C301" s="97" t="s">
        <v>13</v>
      </c>
      <c r="D301" s="47">
        <f t="shared" si="49"/>
        <v>1925915.76</v>
      </c>
      <c r="E301" s="47">
        <v>11747.61</v>
      </c>
      <c r="F301" s="47">
        <v>0</v>
      </c>
      <c r="G301" s="48">
        <f t="shared" si="50"/>
        <v>1937663.37</v>
      </c>
      <c r="H301" s="49"/>
      <c r="I301" s="50">
        <f t="shared" si="45"/>
        <v>544386.76</v>
      </c>
      <c r="J301" s="50">
        <v>43446</v>
      </c>
      <c r="K301" s="50">
        <v>0</v>
      </c>
      <c r="L301" s="48">
        <f t="shared" si="51"/>
        <v>587832.76</v>
      </c>
      <c r="M301" s="51">
        <f t="shared" si="46"/>
        <v>1349830.61</v>
      </c>
      <c r="O301" s="52">
        <f t="shared" si="47"/>
        <v>1931789.5649999999</v>
      </c>
      <c r="P301" s="52">
        <f t="shared" si="48"/>
        <v>566109.76</v>
      </c>
    </row>
    <row r="302" spans="1:17" x14ac:dyDescent="0.2">
      <c r="A302" s="96">
        <v>47</v>
      </c>
      <c r="B302" s="96">
        <v>1850</v>
      </c>
      <c r="C302" s="97" t="s">
        <v>14</v>
      </c>
      <c r="D302" s="47">
        <f t="shared" si="49"/>
        <v>12934451.060000002</v>
      </c>
      <c r="E302" s="47">
        <v>413277.92</v>
      </c>
      <c r="F302" s="47">
        <v>34762.97</v>
      </c>
      <c r="G302" s="48">
        <f t="shared" si="50"/>
        <v>13382491.950000003</v>
      </c>
      <c r="H302" s="49"/>
      <c r="I302" s="50">
        <f t="shared" si="45"/>
        <v>6749262.1599999992</v>
      </c>
      <c r="J302" s="50">
        <v>219921</v>
      </c>
      <c r="K302" s="50">
        <v>738.15000000000009</v>
      </c>
      <c r="L302" s="48">
        <f t="shared" si="51"/>
        <v>6969921.3099999996</v>
      </c>
      <c r="M302" s="51">
        <f t="shared" si="46"/>
        <v>6412570.6400000034</v>
      </c>
      <c r="O302" s="52">
        <f t="shared" si="47"/>
        <v>13158471.505000003</v>
      </c>
      <c r="P302" s="52">
        <f t="shared" si="48"/>
        <v>6859591.7349999994</v>
      </c>
    </row>
    <row r="303" spans="1:17" x14ac:dyDescent="0.2">
      <c r="A303" s="96">
        <v>47</v>
      </c>
      <c r="B303" s="96">
        <v>1855</v>
      </c>
      <c r="C303" s="97" t="s">
        <v>15</v>
      </c>
      <c r="D303" s="47">
        <f t="shared" si="49"/>
        <v>3361905.9</v>
      </c>
      <c r="E303" s="47">
        <v>0</v>
      </c>
      <c r="F303" s="47">
        <v>0</v>
      </c>
      <c r="G303" s="48">
        <f t="shared" si="50"/>
        <v>3361905.9</v>
      </c>
      <c r="H303" s="49"/>
      <c r="I303" s="50">
        <f t="shared" si="45"/>
        <v>2338063.9</v>
      </c>
      <c r="J303" s="50">
        <v>41000</v>
      </c>
      <c r="K303" s="50">
        <v>0</v>
      </c>
      <c r="L303" s="48">
        <f t="shared" si="51"/>
        <v>2379063.9</v>
      </c>
      <c r="M303" s="51">
        <f t="shared" si="46"/>
        <v>982842</v>
      </c>
      <c r="O303" s="52">
        <f t="shared" si="47"/>
        <v>3361905.9</v>
      </c>
      <c r="P303" s="52">
        <f t="shared" si="48"/>
        <v>2358563.9</v>
      </c>
    </row>
    <row r="304" spans="1:17" x14ac:dyDescent="0.2">
      <c r="A304" s="96">
        <v>47</v>
      </c>
      <c r="B304" s="96">
        <v>1860</v>
      </c>
      <c r="C304" s="97" t="s">
        <v>16</v>
      </c>
      <c r="D304" s="47">
        <f t="shared" si="49"/>
        <v>1162222.0799999996</v>
      </c>
      <c r="E304" s="47">
        <v>1443.41</v>
      </c>
      <c r="F304" s="47">
        <v>0</v>
      </c>
      <c r="G304" s="48">
        <f t="shared" si="50"/>
        <v>1163665.4899999995</v>
      </c>
      <c r="H304" s="49"/>
      <c r="I304" s="50">
        <f t="shared" si="45"/>
        <v>850791.08000000007</v>
      </c>
      <c r="J304" s="50">
        <v>20147</v>
      </c>
      <c r="K304" s="50">
        <v>0</v>
      </c>
      <c r="L304" s="48">
        <f t="shared" si="51"/>
        <v>870938.08000000007</v>
      </c>
      <c r="M304" s="51">
        <f t="shared" si="46"/>
        <v>292727.40999999945</v>
      </c>
      <c r="O304" s="52">
        <f t="shared" si="47"/>
        <v>1162943.7849999997</v>
      </c>
      <c r="P304" s="52">
        <f t="shared" si="48"/>
        <v>860864.58000000007</v>
      </c>
    </row>
    <row r="305" spans="1:16" x14ac:dyDescent="0.2">
      <c r="A305" s="98">
        <v>47</v>
      </c>
      <c r="B305" s="98" t="s">
        <v>114</v>
      </c>
      <c r="C305" s="99" t="s">
        <v>17</v>
      </c>
      <c r="D305" s="47">
        <f t="shared" si="49"/>
        <v>3903966.0799999996</v>
      </c>
      <c r="E305" s="47">
        <v>45707.96</v>
      </c>
      <c r="F305" s="47">
        <v>108841.21</v>
      </c>
      <c r="G305" s="48">
        <f t="shared" si="50"/>
        <v>4058515.2499999995</v>
      </c>
      <c r="H305" s="49"/>
      <c r="I305" s="50">
        <f t="shared" si="45"/>
        <v>2069983.2</v>
      </c>
      <c r="J305" s="50">
        <v>263305</v>
      </c>
      <c r="K305" s="50">
        <v>8884.1</v>
      </c>
      <c r="L305" s="48">
        <f t="shared" si="51"/>
        <v>2342172.3000000003</v>
      </c>
      <c r="M305" s="51">
        <f t="shared" si="46"/>
        <v>1716342.9499999993</v>
      </c>
      <c r="O305" s="52">
        <f t="shared" si="47"/>
        <v>3981240.6649999996</v>
      </c>
      <c r="P305" s="52">
        <f t="shared" si="48"/>
        <v>2206077.75</v>
      </c>
    </row>
    <row r="306" spans="1:16" x14ac:dyDescent="0.2">
      <c r="A306" s="96">
        <v>47</v>
      </c>
      <c r="B306" s="96" t="s">
        <v>115</v>
      </c>
      <c r="C306" s="97" t="s">
        <v>116</v>
      </c>
      <c r="D306" s="47">
        <f t="shared" si="49"/>
        <v>249148.94</v>
      </c>
      <c r="E306" s="47">
        <v>962.27</v>
      </c>
      <c r="F306" s="47">
        <v>0</v>
      </c>
      <c r="G306" s="48">
        <f t="shared" si="50"/>
        <v>250111.21</v>
      </c>
      <c r="H306" s="49"/>
      <c r="I306" s="50">
        <f t="shared" si="45"/>
        <v>99275.94</v>
      </c>
      <c r="J306" s="50">
        <v>7090</v>
      </c>
      <c r="K306" s="50">
        <v>0</v>
      </c>
      <c r="L306" s="48">
        <f t="shared" si="51"/>
        <v>106365.94</v>
      </c>
      <c r="M306" s="51">
        <f t="shared" si="46"/>
        <v>143745.26999999999</v>
      </c>
      <c r="O306" s="52">
        <f t="shared" si="47"/>
        <v>249630.07500000001</v>
      </c>
      <c r="P306" s="52">
        <f t="shared" si="48"/>
        <v>102820.94</v>
      </c>
    </row>
    <row r="307" spans="1:16" x14ac:dyDescent="0.2">
      <c r="A307" s="96">
        <f t="shared" ref="A307" si="52">A152</f>
        <v>47</v>
      </c>
      <c r="B307" s="96">
        <v>1865</v>
      </c>
      <c r="C307" s="97" t="s">
        <v>117</v>
      </c>
      <c r="D307" s="47">
        <f t="shared" si="49"/>
        <v>194063</v>
      </c>
      <c r="E307" s="47">
        <v>0</v>
      </c>
      <c r="F307" s="47">
        <v>0</v>
      </c>
      <c r="G307" s="48">
        <f t="shared" si="50"/>
        <v>194063</v>
      </c>
      <c r="H307" s="49"/>
      <c r="I307" s="50">
        <f t="shared" si="45"/>
        <v>175051</v>
      </c>
      <c r="J307" s="50">
        <v>4653</v>
      </c>
      <c r="K307" s="50">
        <v>0</v>
      </c>
      <c r="L307" s="48">
        <f t="shared" si="51"/>
        <v>179704</v>
      </c>
      <c r="M307" s="51">
        <f t="shared" si="46"/>
        <v>14359</v>
      </c>
      <c r="O307" s="52">
        <f t="shared" si="47"/>
        <v>194063</v>
      </c>
      <c r="P307" s="52">
        <f t="shared" si="48"/>
        <v>177377.5</v>
      </c>
    </row>
    <row r="308" spans="1:16" x14ac:dyDescent="0.2">
      <c r="A308" s="96">
        <f t="shared" ref="A308" si="53">A153</f>
        <v>47</v>
      </c>
      <c r="B308" s="96">
        <v>1875</v>
      </c>
      <c r="C308" s="97" t="s">
        <v>118</v>
      </c>
      <c r="D308" s="47">
        <f t="shared" si="49"/>
        <v>16522.64</v>
      </c>
      <c r="E308" s="47">
        <v>0</v>
      </c>
      <c r="F308" s="47">
        <v>0</v>
      </c>
      <c r="G308" s="48">
        <f t="shared" si="50"/>
        <v>16522.64</v>
      </c>
      <c r="H308" s="49"/>
      <c r="I308" s="50">
        <f t="shared" si="45"/>
        <v>16522.64</v>
      </c>
      <c r="J308" s="50">
        <v>0</v>
      </c>
      <c r="K308" s="50">
        <v>0</v>
      </c>
      <c r="L308" s="48">
        <f t="shared" si="51"/>
        <v>16522.64</v>
      </c>
      <c r="M308" s="51">
        <f t="shared" si="46"/>
        <v>0</v>
      </c>
      <c r="O308" s="52">
        <f t="shared" si="47"/>
        <v>16522.64</v>
      </c>
      <c r="P308" s="52">
        <f t="shared" si="48"/>
        <v>16522.64</v>
      </c>
    </row>
    <row r="309" spans="1:16" x14ac:dyDescent="0.2">
      <c r="A309" s="98" t="s">
        <v>52</v>
      </c>
      <c r="B309" s="98">
        <v>1905</v>
      </c>
      <c r="C309" s="99" t="s">
        <v>5</v>
      </c>
      <c r="D309" s="47">
        <f t="shared" si="49"/>
        <v>0</v>
      </c>
      <c r="E309" s="47">
        <v>0</v>
      </c>
      <c r="F309" s="47">
        <v>0</v>
      </c>
      <c r="G309" s="48">
        <f t="shared" si="50"/>
        <v>0</v>
      </c>
      <c r="H309" s="49"/>
      <c r="I309" s="50">
        <f t="shared" si="45"/>
        <v>0</v>
      </c>
      <c r="J309" s="50">
        <v>0</v>
      </c>
      <c r="K309" s="50">
        <v>0</v>
      </c>
      <c r="L309" s="48">
        <f t="shared" si="51"/>
        <v>0</v>
      </c>
      <c r="M309" s="51">
        <f t="shared" si="46"/>
        <v>0</v>
      </c>
      <c r="O309" s="52">
        <f t="shared" si="47"/>
        <v>0</v>
      </c>
      <c r="P309" s="52">
        <f t="shared" si="48"/>
        <v>0</v>
      </c>
    </row>
    <row r="310" spans="1:16" x14ac:dyDescent="0.2">
      <c r="A310" s="96">
        <v>47</v>
      </c>
      <c r="B310" s="96">
        <v>1908</v>
      </c>
      <c r="C310" s="97" t="s">
        <v>18</v>
      </c>
      <c r="D310" s="47">
        <f t="shared" si="49"/>
        <v>0</v>
      </c>
      <c r="E310" s="47">
        <v>0</v>
      </c>
      <c r="F310" s="47">
        <v>0</v>
      </c>
      <c r="G310" s="48">
        <f t="shared" si="50"/>
        <v>0</v>
      </c>
      <c r="H310" s="49"/>
      <c r="I310" s="50">
        <f t="shared" si="45"/>
        <v>0</v>
      </c>
      <c r="J310" s="50">
        <v>0</v>
      </c>
      <c r="K310" s="50">
        <v>0</v>
      </c>
      <c r="L310" s="48">
        <f t="shared" si="51"/>
        <v>0</v>
      </c>
      <c r="M310" s="51">
        <f t="shared" si="46"/>
        <v>0</v>
      </c>
      <c r="O310" s="52">
        <f t="shared" si="47"/>
        <v>0</v>
      </c>
      <c r="P310" s="52">
        <f t="shared" si="48"/>
        <v>0</v>
      </c>
    </row>
    <row r="311" spans="1:16" x14ac:dyDescent="0.2">
      <c r="A311" s="45">
        <v>12</v>
      </c>
      <c r="B311" s="96">
        <v>1910</v>
      </c>
      <c r="C311" s="97" t="s">
        <v>7</v>
      </c>
      <c r="D311" s="47">
        <f t="shared" si="49"/>
        <v>75360.25</v>
      </c>
      <c r="E311" s="47">
        <v>5671.4400000000005</v>
      </c>
      <c r="F311" s="47">
        <v>0</v>
      </c>
      <c r="G311" s="48">
        <f t="shared" si="50"/>
        <v>81031.69</v>
      </c>
      <c r="H311" s="49"/>
      <c r="I311" s="50">
        <f t="shared" si="45"/>
        <v>71365.25</v>
      </c>
      <c r="J311" s="50">
        <v>709</v>
      </c>
      <c r="K311" s="50">
        <v>0</v>
      </c>
      <c r="L311" s="48">
        <f t="shared" si="51"/>
        <v>72074.25</v>
      </c>
      <c r="M311" s="51">
        <f t="shared" si="46"/>
        <v>8957.4400000000023</v>
      </c>
      <c r="O311" s="52">
        <f t="shared" si="47"/>
        <v>78195.97</v>
      </c>
      <c r="P311" s="52">
        <f t="shared" si="48"/>
        <v>71719.75</v>
      </c>
    </row>
    <row r="312" spans="1:16" x14ac:dyDescent="0.2">
      <c r="A312" s="96">
        <v>8</v>
      </c>
      <c r="B312" s="96">
        <v>1915</v>
      </c>
      <c r="C312" s="97" t="s">
        <v>19</v>
      </c>
      <c r="D312" s="47">
        <f t="shared" si="49"/>
        <v>340030.63999999943</v>
      </c>
      <c r="E312" s="47">
        <v>11481.84</v>
      </c>
      <c r="F312" s="47">
        <v>0</v>
      </c>
      <c r="G312" s="48">
        <f t="shared" si="50"/>
        <v>351512.47999999946</v>
      </c>
      <c r="H312" s="49"/>
      <c r="I312" s="50">
        <f t="shared" si="45"/>
        <v>280962.6399999999</v>
      </c>
      <c r="J312" s="50">
        <v>11783</v>
      </c>
      <c r="K312" s="50">
        <v>0</v>
      </c>
      <c r="L312" s="48">
        <f t="shared" si="51"/>
        <v>292745.6399999999</v>
      </c>
      <c r="M312" s="51">
        <f t="shared" si="46"/>
        <v>58766.83999999956</v>
      </c>
      <c r="O312" s="52">
        <f t="shared" si="47"/>
        <v>345771.55999999947</v>
      </c>
      <c r="P312" s="52">
        <f t="shared" si="48"/>
        <v>286854.1399999999</v>
      </c>
    </row>
    <row r="313" spans="1:16" x14ac:dyDescent="0.2">
      <c r="A313" s="96">
        <v>8</v>
      </c>
      <c r="B313" s="96">
        <v>1915</v>
      </c>
      <c r="C313" s="97" t="s">
        <v>20</v>
      </c>
      <c r="D313" s="47">
        <f t="shared" si="49"/>
        <v>0</v>
      </c>
      <c r="E313" s="47">
        <v>0</v>
      </c>
      <c r="F313" s="47">
        <v>0</v>
      </c>
      <c r="G313" s="48">
        <f t="shared" si="50"/>
        <v>0</v>
      </c>
      <c r="H313" s="49"/>
      <c r="I313" s="50">
        <f t="shared" si="45"/>
        <v>0</v>
      </c>
      <c r="J313" s="50">
        <v>0</v>
      </c>
      <c r="K313" s="50">
        <v>0</v>
      </c>
      <c r="L313" s="48">
        <f t="shared" si="51"/>
        <v>0</v>
      </c>
      <c r="M313" s="51">
        <f t="shared" si="46"/>
        <v>0</v>
      </c>
      <c r="O313" s="52">
        <f t="shared" si="47"/>
        <v>0</v>
      </c>
      <c r="P313" s="52">
        <f t="shared" si="48"/>
        <v>0</v>
      </c>
    </row>
    <row r="314" spans="1:16" x14ac:dyDescent="0.2">
      <c r="A314" s="45">
        <v>50</v>
      </c>
      <c r="B314" s="96">
        <v>1920</v>
      </c>
      <c r="C314" s="97" t="s">
        <v>21</v>
      </c>
      <c r="D314" s="47">
        <f t="shared" si="49"/>
        <v>853643.65999999992</v>
      </c>
      <c r="E314" s="47">
        <v>149001.60000000001</v>
      </c>
      <c r="F314" s="47">
        <v>0</v>
      </c>
      <c r="G314" s="48">
        <f t="shared" si="50"/>
        <v>1002645.2599999999</v>
      </c>
      <c r="H314" s="49"/>
      <c r="I314" s="50">
        <f t="shared" si="45"/>
        <v>620397.04</v>
      </c>
      <c r="J314" s="50">
        <v>83337</v>
      </c>
      <c r="K314" s="50">
        <v>0</v>
      </c>
      <c r="L314" s="48">
        <f t="shared" si="51"/>
        <v>703734.04</v>
      </c>
      <c r="M314" s="51">
        <f t="shared" si="46"/>
        <v>298911.21999999986</v>
      </c>
      <c r="O314" s="52">
        <f t="shared" si="47"/>
        <v>928144.46</v>
      </c>
      <c r="P314" s="52">
        <f t="shared" si="48"/>
        <v>662065.54</v>
      </c>
    </row>
    <row r="315" spans="1:16" x14ac:dyDescent="0.2">
      <c r="A315" s="96">
        <v>45</v>
      </c>
      <c r="B315" s="96">
        <v>1920</v>
      </c>
      <c r="C315" s="97" t="s">
        <v>22</v>
      </c>
      <c r="D315" s="47">
        <f t="shared" si="49"/>
        <v>0</v>
      </c>
      <c r="E315" s="47">
        <v>0</v>
      </c>
      <c r="F315" s="47">
        <v>0</v>
      </c>
      <c r="G315" s="48">
        <f t="shared" si="50"/>
        <v>0</v>
      </c>
      <c r="H315" s="49"/>
      <c r="I315" s="50">
        <f t="shared" si="45"/>
        <v>0</v>
      </c>
      <c r="J315" s="50">
        <v>0</v>
      </c>
      <c r="K315" s="50">
        <v>0</v>
      </c>
      <c r="L315" s="48">
        <f t="shared" si="51"/>
        <v>0</v>
      </c>
      <c r="M315" s="51">
        <f t="shared" si="46"/>
        <v>0</v>
      </c>
      <c r="O315" s="52">
        <f t="shared" si="47"/>
        <v>0</v>
      </c>
      <c r="P315" s="52">
        <f t="shared" si="48"/>
        <v>0</v>
      </c>
    </row>
    <row r="316" spans="1:16" x14ac:dyDescent="0.2">
      <c r="A316" s="96">
        <v>45.1</v>
      </c>
      <c r="B316" s="96">
        <v>1920</v>
      </c>
      <c r="C316" s="97" t="s">
        <v>23</v>
      </c>
      <c r="D316" s="47">
        <f t="shared" si="49"/>
        <v>0</v>
      </c>
      <c r="E316" s="47">
        <v>0</v>
      </c>
      <c r="F316" s="47">
        <v>0</v>
      </c>
      <c r="G316" s="48">
        <f t="shared" si="50"/>
        <v>0</v>
      </c>
      <c r="H316" s="49"/>
      <c r="I316" s="50">
        <f t="shared" si="45"/>
        <v>0</v>
      </c>
      <c r="J316" s="50">
        <v>0</v>
      </c>
      <c r="K316" s="50">
        <v>0</v>
      </c>
      <c r="L316" s="48">
        <f t="shared" si="51"/>
        <v>0</v>
      </c>
      <c r="M316" s="51">
        <f t="shared" si="46"/>
        <v>0</v>
      </c>
      <c r="O316" s="52">
        <f t="shared" si="47"/>
        <v>0</v>
      </c>
      <c r="P316" s="52">
        <f t="shared" si="48"/>
        <v>0</v>
      </c>
    </row>
    <row r="317" spans="1:16" x14ac:dyDescent="0.2">
      <c r="A317" s="96">
        <v>10</v>
      </c>
      <c r="B317" s="96">
        <v>1930</v>
      </c>
      <c r="C317" s="97" t="s">
        <v>119</v>
      </c>
      <c r="D317" s="47">
        <f t="shared" si="49"/>
        <v>1366080.11</v>
      </c>
      <c r="E317" s="47">
        <v>198852.1</v>
      </c>
      <c r="F317" s="47">
        <v>0</v>
      </c>
      <c r="G317" s="48">
        <f t="shared" si="50"/>
        <v>1564932.2100000002</v>
      </c>
      <c r="H317" s="49"/>
      <c r="I317" s="50">
        <f t="shared" si="45"/>
        <v>1100501.1600000001</v>
      </c>
      <c r="J317" s="50">
        <v>85248</v>
      </c>
      <c r="K317" s="50">
        <v>0</v>
      </c>
      <c r="L317" s="48">
        <f t="shared" si="51"/>
        <v>1185749.1600000001</v>
      </c>
      <c r="M317" s="51">
        <f t="shared" si="46"/>
        <v>379183.05000000005</v>
      </c>
      <c r="O317" s="52">
        <f t="shared" si="47"/>
        <v>1465506.1600000001</v>
      </c>
      <c r="P317" s="52">
        <f t="shared" si="48"/>
        <v>1143125.1600000001</v>
      </c>
    </row>
    <row r="318" spans="1:16" x14ac:dyDescent="0.2">
      <c r="A318" s="96">
        <v>10</v>
      </c>
      <c r="B318" s="96" t="s">
        <v>120</v>
      </c>
      <c r="C318" s="97" t="s">
        <v>121</v>
      </c>
      <c r="D318" s="47">
        <f t="shared" si="49"/>
        <v>4723886.0999999996</v>
      </c>
      <c r="E318" s="47">
        <v>422560.7</v>
      </c>
      <c r="F318" s="47">
        <v>0</v>
      </c>
      <c r="G318" s="48">
        <f t="shared" si="50"/>
        <v>5146446.8</v>
      </c>
      <c r="H318" s="49"/>
      <c r="I318" s="50">
        <f t="shared" si="45"/>
        <v>2740538.1</v>
      </c>
      <c r="J318" s="50">
        <v>313098</v>
      </c>
      <c r="K318" s="50">
        <v>0</v>
      </c>
      <c r="L318" s="48">
        <f t="shared" si="51"/>
        <v>3053636.1</v>
      </c>
      <c r="M318" s="51">
        <f t="shared" si="46"/>
        <v>2092810.6999999997</v>
      </c>
      <c r="O318" s="52">
        <f t="shared" si="47"/>
        <v>4935166.4499999993</v>
      </c>
      <c r="P318" s="52">
        <f t="shared" si="48"/>
        <v>2897087.1</v>
      </c>
    </row>
    <row r="319" spans="1:16" x14ac:dyDescent="0.2">
      <c r="A319" s="96">
        <v>8</v>
      </c>
      <c r="B319" s="96">
        <v>1935</v>
      </c>
      <c r="C319" s="97" t="s">
        <v>24</v>
      </c>
      <c r="D319" s="47">
        <f t="shared" si="49"/>
        <v>0</v>
      </c>
      <c r="E319" s="47">
        <v>0</v>
      </c>
      <c r="F319" s="47">
        <v>0</v>
      </c>
      <c r="G319" s="48">
        <f t="shared" si="50"/>
        <v>0</v>
      </c>
      <c r="H319" s="49"/>
      <c r="I319" s="50">
        <f t="shared" si="45"/>
        <v>0</v>
      </c>
      <c r="J319" s="50">
        <v>0</v>
      </c>
      <c r="K319" s="50">
        <v>0</v>
      </c>
      <c r="L319" s="48">
        <f t="shared" si="51"/>
        <v>0</v>
      </c>
      <c r="M319" s="51">
        <f t="shared" ref="M319:M335" si="54">G319-L319</f>
        <v>0</v>
      </c>
      <c r="O319" s="52">
        <f t="shared" ref="O319:O335" si="55">AVERAGE(G319,D319)</f>
        <v>0</v>
      </c>
      <c r="P319" s="52">
        <f t="shared" ref="P319:P335" si="56">AVERAGE(L319,I319)</f>
        <v>0</v>
      </c>
    </row>
    <row r="320" spans="1:16" x14ac:dyDescent="0.2">
      <c r="A320" s="96">
        <v>8</v>
      </c>
      <c r="B320" s="96">
        <v>1940</v>
      </c>
      <c r="C320" s="97" t="s">
        <v>25</v>
      </c>
      <c r="D320" s="47">
        <f t="shared" si="49"/>
        <v>1898480.76</v>
      </c>
      <c r="E320" s="47">
        <v>94360.44</v>
      </c>
      <c r="F320" s="47">
        <v>0</v>
      </c>
      <c r="G320" s="48">
        <f t="shared" si="50"/>
        <v>1992841.2</v>
      </c>
      <c r="H320" s="49"/>
      <c r="I320" s="50">
        <f t="shared" si="45"/>
        <v>1564233.76</v>
      </c>
      <c r="J320" s="50">
        <v>65378</v>
      </c>
      <c r="K320" s="50">
        <v>0</v>
      </c>
      <c r="L320" s="48">
        <f t="shared" si="51"/>
        <v>1629611.76</v>
      </c>
      <c r="M320" s="51">
        <f t="shared" si="54"/>
        <v>363229.43999999994</v>
      </c>
      <c r="O320" s="52">
        <f t="shared" si="55"/>
        <v>1945660.98</v>
      </c>
      <c r="P320" s="52">
        <f t="shared" si="56"/>
        <v>1596922.76</v>
      </c>
    </row>
    <row r="321" spans="1:16" x14ac:dyDescent="0.2">
      <c r="A321" s="96">
        <v>8</v>
      </c>
      <c r="B321" s="96">
        <v>1945</v>
      </c>
      <c r="C321" s="97" t="s">
        <v>26</v>
      </c>
      <c r="D321" s="47">
        <f t="shared" si="49"/>
        <v>241756.52</v>
      </c>
      <c r="E321" s="47">
        <v>0</v>
      </c>
      <c r="F321" s="47">
        <v>0</v>
      </c>
      <c r="G321" s="48">
        <f t="shared" si="50"/>
        <v>241756.52</v>
      </c>
      <c r="H321" s="49"/>
      <c r="I321" s="50">
        <f t="shared" si="45"/>
        <v>170549.52</v>
      </c>
      <c r="J321" s="50">
        <v>13234</v>
      </c>
      <c r="K321" s="50">
        <v>0</v>
      </c>
      <c r="L321" s="48">
        <f t="shared" si="51"/>
        <v>183783.52</v>
      </c>
      <c r="M321" s="51">
        <f t="shared" si="54"/>
        <v>57973</v>
      </c>
      <c r="O321" s="52">
        <f t="shared" si="55"/>
        <v>241756.52</v>
      </c>
      <c r="P321" s="52">
        <f t="shared" si="56"/>
        <v>177166.52</v>
      </c>
    </row>
    <row r="322" spans="1:16" x14ac:dyDescent="0.2">
      <c r="A322" s="96">
        <v>8</v>
      </c>
      <c r="B322" s="96">
        <v>1950</v>
      </c>
      <c r="C322" s="97" t="s">
        <v>27</v>
      </c>
      <c r="D322" s="47">
        <f t="shared" si="49"/>
        <v>0</v>
      </c>
      <c r="E322" s="47">
        <v>0</v>
      </c>
      <c r="F322" s="47">
        <v>0</v>
      </c>
      <c r="G322" s="48">
        <f t="shared" si="50"/>
        <v>0</v>
      </c>
      <c r="H322" s="49"/>
      <c r="I322" s="50">
        <f t="shared" si="45"/>
        <v>0</v>
      </c>
      <c r="J322" s="50">
        <v>0</v>
      </c>
      <c r="K322" s="50">
        <v>0</v>
      </c>
      <c r="L322" s="48">
        <f t="shared" si="51"/>
        <v>0</v>
      </c>
      <c r="M322" s="51">
        <f t="shared" si="54"/>
        <v>0</v>
      </c>
      <c r="O322" s="52">
        <f t="shared" si="55"/>
        <v>0</v>
      </c>
      <c r="P322" s="52">
        <f t="shared" si="56"/>
        <v>0</v>
      </c>
    </row>
    <row r="323" spans="1:16" x14ac:dyDescent="0.2">
      <c r="A323" s="30">
        <v>10</v>
      </c>
      <c r="B323" s="96">
        <v>1955</v>
      </c>
      <c r="C323" s="97" t="s">
        <v>28</v>
      </c>
      <c r="D323" s="47">
        <f t="shared" si="49"/>
        <v>496329.94</v>
      </c>
      <c r="E323" s="47">
        <v>79559.39</v>
      </c>
      <c r="F323" s="47">
        <v>0</v>
      </c>
      <c r="G323" s="48">
        <f t="shared" si="50"/>
        <v>575889.32999999996</v>
      </c>
      <c r="H323" s="49"/>
      <c r="I323" s="50">
        <f t="shared" si="45"/>
        <v>288927.94</v>
      </c>
      <c r="J323" s="50">
        <v>51598</v>
      </c>
      <c r="K323" s="50">
        <v>0</v>
      </c>
      <c r="L323" s="48">
        <f t="shared" si="51"/>
        <v>340525.94</v>
      </c>
      <c r="M323" s="51">
        <f t="shared" si="54"/>
        <v>235363.38999999996</v>
      </c>
      <c r="O323" s="52">
        <f t="shared" si="55"/>
        <v>536109.63500000001</v>
      </c>
      <c r="P323" s="52">
        <f t="shared" si="56"/>
        <v>314726.94</v>
      </c>
    </row>
    <row r="324" spans="1:16" x14ac:dyDescent="0.2">
      <c r="A324" s="98">
        <v>8</v>
      </c>
      <c r="B324" s="98">
        <v>1955</v>
      </c>
      <c r="C324" s="99" t="s">
        <v>29</v>
      </c>
      <c r="D324" s="47">
        <f t="shared" si="49"/>
        <v>0</v>
      </c>
      <c r="E324" s="47">
        <v>0</v>
      </c>
      <c r="F324" s="47">
        <v>0</v>
      </c>
      <c r="G324" s="48">
        <f t="shared" si="50"/>
        <v>0</v>
      </c>
      <c r="H324" s="49"/>
      <c r="I324" s="50">
        <f t="shared" si="45"/>
        <v>0</v>
      </c>
      <c r="J324" s="50">
        <v>0</v>
      </c>
      <c r="K324" s="50">
        <v>0</v>
      </c>
      <c r="L324" s="48">
        <f t="shared" si="51"/>
        <v>0</v>
      </c>
      <c r="M324" s="51">
        <f t="shared" si="54"/>
        <v>0</v>
      </c>
      <c r="O324" s="52">
        <f t="shared" si="55"/>
        <v>0</v>
      </c>
      <c r="P324" s="52">
        <f t="shared" si="56"/>
        <v>0</v>
      </c>
    </row>
    <row r="325" spans="1:16" x14ac:dyDescent="0.2">
      <c r="A325" s="96">
        <v>8</v>
      </c>
      <c r="B325" s="96">
        <v>1960</v>
      </c>
      <c r="C325" s="97" t="s">
        <v>125</v>
      </c>
      <c r="D325" s="47">
        <f t="shared" si="49"/>
        <v>79029.890000000043</v>
      </c>
      <c r="E325" s="47">
        <v>0</v>
      </c>
      <c r="F325" s="47">
        <v>0</v>
      </c>
      <c r="G325" s="48">
        <f t="shared" si="50"/>
        <v>79029.890000000043</v>
      </c>
      <c r="I325" s="50">
        <f t="shared" si="45"/>
        <v>59067.890000000029</v>
      </c>
      <c r="J325" s="50">
        <v>2598</v>
      </c>
      <c r="K325" s="50">
        <v>0</v>
      </c>
      <c r="L325" s="48">
        <f t="shared" si="51"/>
        <v>61665.890000000029</v>
      </c>
      <c r="M325" s="51">
        <f t="shared" si="54"/>
        <v>17364.000000000015</v>
      </c>
      <c r="O325" s="52">
        <f t="shared" si="55"/>
        <v>79029.890000000043</v>
      </c>
      <c r="P325" s="52">
        <f t="shared" si="56"/>
        <v>60366.890000000029</v>
      </c>
    </row>
    <row r="326" spans="1:16" x14ac:dyDescent="0.2">
      <c r="A326" s="96">
        <v>8</v>
      </c>
      <c r="B326" s="96" t="s">
        <v>122</v>
      </c>
      <c r="C326" s="97" t="s">
        <v>123</v>
      </c>
      <c r="D326" s="47">
        <f t="shared" si="49"/>
        <v>492118.44</v>
      </c>
      <c r="E326" s="47">
        <v>0</v>
      </c>
      <c r="F326" s="47">
        <v>0</v>
      </c>
      <c r="G326" s="48">
        <f t="shared" si="50"/>
        <v>492118.44</v>
      </c>
      <c r="I326" s="50">
        <f t="shared" si="45"/>
        <v>474568.44</v>
      </c>
      <c r="J326" s="50">
        <v>5275</v>
      </c>
      <c r="K326" s="50">
        <v>0</v>
      </c>
      <c r="L326" s="48">
        <f t="shared" si="51"/>
        <v>479843.44</v>
      </c>
      <c r="M326" s="51">
        <f t="shared" si="54"/>
        <v>12275</v>
      </c>
      <c r="O326" s="52">
        <f t="shared" si="55"/>
        <v>492118.44</v>
      </c>
      <c r="P326" s="52">
        <f t="shared" si="56"/>
        <v>477205.94</v>
      </c>
    </row>
    <row r="327" spans="1:16" x14ac:dyDescent="0.2">
      <c r="A327" s="100">
        <v>47</v>
      </c>
      <c r="B327" s="96">
        <v>1970</v>
      </c>
      <c r="C327" s="97" t="s">
        <v>30</v>
      </c>
      <c r="D327" s="47">
        <f t="shared" si="49"/>
        <v>0</v>
      </c>
      <c r="E327" s="47">
        <v>0</v>
      </c>
      <c r="F327" s="47">
        <v>0</v>
      </c>
      <c r="G327" s="48">
        <f t="shared" si="50"/>
        <v>0</v>
      </c>
      <c r="I327" s="50">
        <f t="shared" si="45"/>
        <v>0</v>
      </c>
      <c r="J327" s="50">
        <v>0</v>
      </c>
      <c r="K327" s="50">
        <v>0</v>
      </c>
      <c r="L327" s="48">
        <f t="shared" si="51"/>
        <v>0</v>
      </c>
      <c r="M327" s="51">
        <f t="shared" si="54"/>
        <v>0</v>
      </c>
      <c r="O327" s="52">
        <f t="shared" si="55"/>
        <v>0</v>
      </c>
      <c r="P327" s="52">
        <f t="shared" si="56"/>
        <v>0</v>
      </c>
    </row>
    <row r="328" spans="1:16" x14ac:dyDescent="0.2">
      <c r="A328" s="96">
        <v>47</v>
      </c>
      <c r="B328" s="96">
        <v>1975</v>
      </c>
      <c r="C328" s="97" t="s">
        <v>31</v>
      </c>
      <c r="D328" s="47">
        <f t="shared" si="49"/>
        <v>0</v>
      </c>
      <c r="E328" s="47">
        <v>0</v>
      </c>
      <c r="F328" s="47">
        <v>0</v>
      </c>
      <c r="G328" s="48">
        <f t="shared" si="50"/>
        <v>0</v>
      </c>
      <c r="I328" s="50">
        <f t="shared" si="45"/>
        <v>0</v>
      </c>
      <c r="J328" s="50">
        <v>0</v>
      </c>
      <c r="K328" s="50">
        <v>0</v>
      </c>
      <c r="L328" s="48">
        <f t="shared" si="51"/>
        <v>0</v>
      </c>
      <c r="M328" s="51">
        <f t="shared" si="54"/>
        <v>0</v>
      </c>
      <c r="O328" s="52">
        <f t="shared" si="55"/>
        <v>0</v>
      </c>
      <c r="P328" s="52">
        <f t="shared" si="56"/>
        <v>0</v>
      </c>
    </row>
    <row r="329" spans="1:16" x14ac:dyDescent="0.2">
      <c r="A329" s="96">
        <v>47</v>
      </c>
      <c r="B329" s="96">
        <v>1980</v>
      </c>
      <c r="C329" s="97" t="s">
        <v>32</v>
      </c>
      <c r="D329" s="47">
        <f t="shared" si="49"/>
        <v>146550.96</v>
      </c>
      <c r="E329" s="47">
        <v>0</v>
      </c>
      <c r="F329" s="47">
        <v>0</v>
      </c>
      <c r="G329" s="48">
        <f t="shared" si="50"/>
        <v>146550.96</v>
      </c>
      <c r="I329" s="50">
        <f t="shared" si="45"/>
        <v>19979.96</v>
      </c>
      <c r="J329" s="50">
        <v>7334</v>
      </c>
      <c r="K329" s="50">
        <v>0</v>
      </c>
      <c r="L329" s="48">
        <f t="shared" si="51"/>
        <v>27313.96</v>
      </c>
      <c r="M329" s="51">
        <f t="shared" si="54"/>
        <v>119237</v>
      </c>
      <c r="O329" s="52">
        <f t="shared" si="55"/>
        <v>146550.96</v>
      </c>
      <c r="P329" s="52">
        <f t="shared" si="56"/>
        <v>23646.959999999999</v>
      </c>
    </row>
    <row r="330" spans="1:16" x14ac:dyDescent="0.2">
      <c r="A330" s="96">
        <v>47</v>
      </c>
      <c r="B330" s="96">
        <v>1985</v>
      </c>
      <c r="C330" s="97" t="s">
        <v>33</v>
      </c>
      <c r="D330" s="47">
        <f t="shared" si="49"/>
        <v>0</v>
      </c>
      <c r="E330" s="47">
        <v>0</v>
      </c>
      <c r="F330" s="47">
        <v>0</v>
      </c>
      <c r="G330" s="48">
        <f t="shared" si="50"/>
        <v>0</v>
      </c>
      <c r="I330" s="50">
        <f t="shared" si="45"/>
        <v>0</v>
      </c>
      <c r="J330" s="50">
        <v>0</v>
      </c>
      <c r="K330" s="50">
        <v>0</v>
      </c>
      <c r="L330" s="48">
        <f t="shared" si="51"/>
        <v>0</v>
      </c>
      <c r="M330" s="51">
        <f t="shared" si="54"/>
        <v>0</v>
      </c>
      <c r="O330" s="52">
        <f t="shared" si="55"/>
        <v>0</v>
      </c>
      <c r="P330" s="52">
        <f t="shared" si="56"/>
        <v>0</v>
      </c>
    </row>
    <row r="331" spans="1:16" x14ac:dyDescent="0.2">
      <c r="A331" s="100">
        <v>47</v>
      </c>
      <c r="B331" s="96">
        <v>1990</v>
      </c>
      <c r="C331" s="101" t="s">
        <v>34</v>
      </c>
      <c r="D331" s="47">
        <f t="shared" si="49"/>
        <v>0</v>
      </c>
      <c r="E331" s="47">
        <v>0</v>
      </c>
      <c r="F331" s="47">
        <v>0</v>
      </c>
      <c r="G331" s="48">
        <f t="shared" si="50"/>
        <v>0</v>
      </c>
      <c r="I331" s="50">
        <f t="shared" si="45"/>
        <v>0</v>
      </c>
      <c r="J331" s="50">
        <v>0</v>
      </c>
      <c r="K331" s="50">
        <v>0</v>
      </c>
      <c r="L331" s="48">
        <f t="shared" si="51"/>
        <v>0</v>
      </c>
      <c r="M331" s="51">
        <f t="shared" si="54"/>
        <v>0</v>
      </c>
      <c r="O331" s="52">
        <f t="shared" si="55"/>
        <v>0</v>
      </c>
      <c r="P331" s="52">
        <f t="shared" si="56"/>
        <v>0</v>
      </c>
    </row>
    <row r="332" spans="1:16" x14ac:dyDescent="0.2">
      <c r="A332" s="96">
        <v>47</v>
      </c>
      <c r="B332" s="96">
        <v>1995</v>
      </c>
      <c r="C332" s="97" t="s">
        <v>35</v>
      </c>
      <c r="D332" s="47">
        <f t="shared" si="49"/>
        <v>-962383.1</v>
      </c>
      <c r="E332" s="47">
        <v>-140000</v>
      </c>
      <c r="F332" s="47">
        <v>0</v>
      </c>
      <c r="G332" s="48">
        <f t="shared" si="50"/>
        <v>-1102383.1000000001</v>
      </c>
      <c r="I332" s="50">
        <f t="shared" si="45"/>
        <v>-127697.9</v>
      </c>
      <c r="J332" s="50">
        <v>-17566</v>
      </c>
      <c r="K332" s="50">
        <v>0</v>
      </c>
      <c r="L332" s="48">
        <f t="shared" si="51"/>
        <v>-145263.9</v>
      </c>
      <c r="M332" s="51">
        <f t="shared" si="54"/>
        <v>-957119.20000000007</v>
      </c>
      <c r="O332" s="52">
        <f t="shared" si="55"/>
        <v>-1032383.1000000001</v>
      </c>
      <c r="P332" s="52">
        <f t="shared" si="56"/>
        <v>-136480.9</v>
      </c>
    </row>
    <row r="333" spans="1:16" x14ac:dyDescent="0.2">
      <c r="A333" s="45"/>
      <c r="B333" s="55" t="s">
        <v>87</v>
      </c>
      <c r="C333" s="56"/>
      <c r="D333" s="47">
        <f t="shared" ref="D333" si="57">G264</f>
        <v>0</v>
      </c>
      <c r="E333" s="47">
        <v>0</v>
      </c>
      <c r="F333" s="47">
        <v>0</v>
      </c>
      <c r="G333" s="48">
        <f t="shared" si="50"/>
        <v>0</v>
      </c>
      <c r="I333" s="50">
        <v>0</v>
      </c>
      <c r="J333" s="50">
        <v>0</v>
      </c>
      <c r="K333" s="50">
        <v>0</v>
      </c>
      <c r="L333" s="48">
        <f t="shared" si="51"/>
        <v>0</v>
      </c>
      <c r="M333" s="51">
        <f t="shared" si="54"/>
        <v>0</v>
      </c>
      <c r="O333" s="52">
        <f t="shared" si="55"/>
        <v>0</v>
      </c>
      <c r="P333" s="52">
        <f t="shared" si="56"/>
        <v>0</v>
      </c>
    </row>
    <row r="334" spans="1:16" x14ac:dyDescent="0.2">
      <c r="A334" s="45"/>
      <c r="B334" s="55" t="s">
        <v>87</v>
      </c>
      <c r="C334" s="56"/>
      <c r="D334" s="47">
        <f>G265</f>
        <v>0</v>
      </c>
      <c r="E334" s="47">
        <v>0</v>
      </c>
      <c r="F334" s="47">
        <v>0</v>
      </c>
      <c r="G334" s="48">
        <f t="shared" si="50"/>
        <v>0</v>
      </c>
      <c r="I334" s="50">
        <v>0</v>
      </c>
      <c r="J334" s="50">
        <v>0</v>
      </c>
      <c r="K334" s="50">
        <v>0</v>
      </c>
      <c r="L334" s="48">
        <f t="shared" si="51"/>
        <v>0</v>
      </c>
      <c r="M334" s="51">
        <f t="shared" si="54"/>
        <v>0</v>
      </c>
      <c r="O334" s="52">
        <f t="shared" si="55"/>
        <v>0</v>
      </c>
      <c r="P334" s="52">
        <f t="shared" si="56"/>
        <v>0</v>
      </c>
    </row>
    <row r="335" spans="1:16" x14ac:dyDescent="0.2">
      <c r="A335" s="55"/>
      <c r="B335" s="55"/>
      <c r="C335" s="56"/>
      <c r="D335" s="47">
        <f>G266</f>
        <v>0</v>
      </c>
      <c r="E335" s="47">
        <v>0</v>
      </c>
      <c r="F335" s="47">
        <v>0</v>
      </c>
      <c r="G335" s="48">
        <f t="shared" si="50"/>
        <v>0</v>
      </c>
      <c r="I335" s="50">
        <f>L266</f>
        <v>0</v>
      </c>
      <c r="J335" s="50">
        <v>0</v>
      </c>
      <c r="K335" s="50">
        <v>0</v>
      </c>
      <c r="L335" s="48">
        <f t="shared" si="51"/>
        <v>0</v>
      </c>
      <c r="M335" s="51">
        <f t="shared" si="54"/>
        <v>0</v>
      </c>
      <c r="O335" s="52">
        <f t="shared" si="55"/>
        <v>0</v>
      </c>
      <c r="P335" s="52">
        <f t="shared" si="56"/>
        <v>0</v>
      </c>
    </row>
    <row r="336" spans="1:16" x14ac:dyDescent="0.2">
      <c r="A336" s="55"/>
      <c r="B336" s="55"/>
      <c r="C336" s="59" t="s">
        <v>88</v>
      </c>
      <c r="D336" s="85">
        <f>SUM(D287:D335)</f>
        <v>180024699.97999999</v>
      </c>
      <c r="E336" s="85">
        <f t="shared" ref="E336:F336" si="58">SUM(E287:E335)</f>
        <v>11257664.099999998</v>
      </c>
      <c r="F336" s="85">
        <f t="shared" si="58"/>
        <v>453221.25999999995</v>
      </c>
      <c r="G336" s="85">
        <f>SUM(G287:G335)</f>
        <v>191735585.34000003</v>
      </c>
      <c r="H336" s="32"/>
      <c r="I336" s="87">
        <f t="shared" ref="I336:M336" si="59">SUM(I287:I335)</f>
        <v>72719034.36999996</v>
      </c>
      <c r="J336" s="87">
        <f t="shared" si="59"/>
        <v>4195204</v>
      </c>
      <c r="K336" s="87">
        <f t="shared" si="59"/>
        <v>19939.116666666669</v>
      </c>
      <c r="L336" s="85">
        <f t="shared" si="51"/>
        <v>76934177.48666662</v>
      </c>
      <c r="M336" s="60">
        <f t="shared" si="59"/>
        <v>114801407.85333332</v>
      </c>
      <c r="N336" s="32"/>
      <c r="O336" s="88">
        <f>SUM(O287:O335)</f>
        <v>185880142.65999994</v>
      </c>
      <c r="P336" s="88">
        <f>SUM(P287:P335)</f>
        <v>74826605.928333297</v>
      </c>
    </row>
    <row r="337" spans="1:17" x14ac:dyDescent="0.2">
      <c r="A337" s="55"/>
      <c r="B337" s="55">
        <v>2055</v>
      </c>
      <c r="C337" s="63" t="s">
        <v>126</v>
      </c>
      <c r="D337" s="102">
        <v>4829895.4499999993</v>
      </c>
      <c r="E337" s="61">
        <v>-2973000</v>
      </c>
      <c r="F337" s="61"/>
      <c r="G337" s="60">
        <f>D337+E337+F337</f>
        <v>1856895.4499999993</v>
      </c>
      <c r="H337" s="32"/>
      <c r="I337" s="61"/>
      <c r="J337" s="61"/>
      <c r="K337" s="61"/>
      <c r="L337" s="60">
        <f>I337+J337+K337</f>
        <v>0</v>
      </c>
      <c r="M337" s="60">
        <f>G337+L337</f>
        <v>1856895.4499999993</v>
      </c>
      <c r="O337" s="62"/>
      <c r="P337" s="62">
        <f>O336-P336</f>
        <v>111053536.73166664</v>
      </c>
    </row>
    <row r="338" spans="1:17" ht="36" x14ac:dyDescent="0.2">
      <c r="A338" s="55"/>
      <c r="B338" s="55"/>
      <c r="C338" s="63" t="s">
        <v>97</v>
      </c>
      <c r="D338" s="57"/>
      <c r="E338" s="58"/>
      <c r="F338" s="58"/>
      <c r="G338" s="48">
        <f>D338+E338+F338</f>
        <v>0</v>
      </c>
      <c r="I338" s="58"/>
      <c r="J338" s="58"/>
      <c r="K338" s="58"/>
      <c r="L338" s="48">
        <f>I338+J338+K338</f>
        <v>0</v>
      </c>
      <c r="M338" s="51">
        <f>G338+L338</f>
        <v>0</v>
      </c>
      <c r="O338" s="53"/>
      <c r="P338" s="53"/>
    </row>
    <row r="339" spans="1:17" x14ac:dyDescent="0.2">
      <c r="A339" s="55"/>
      <c r="B339" s="55"/>
      <c r="C339" s="64" t="s">
        <v>89</v>
      </c>
      <c r="D339" s="85">
        <f>SUM(D336:D338)</f>
        <v>184854595.42999998</v>
      </c>
      <c r="E339" s="86">
        <f>SUM(E336:E338)</f>
        <v>8284664.0999999978</v>
      </c>
      <c r="F339" s="85">
        <f t="shared" ref="F339" si="60">SUM(F336:F338)</f>
        <v>453221.25999999995</v>
      </c>
      <c r="G339" s="85">
        <f>SUM(G336:G338)</f>
        <v>193592480.79000002</v>
      </c>
      <c r="I339" s="85">
        <f t="shared" ref="I339:M339" si="61">SUM(I336:I338)</f>
        <v>72719034.36999996</v>
      </c>
      <c r="J339" s="85">
        <f t="shared" si="61"/>
        <v>4195204</v>
      </c>
      <c r="K339" s="85">
        <f t="shared" si="61"/>
        <v>19939.116666666669</v>
      </c>
      <c r="L339" s="85">
        <f t="shared" si="61"/>
        <v>76934177.48666662</v>
      </c>
      <c r="M339" s="85">
        <f t="shared" si="61"/>
        <v>116658303.30333333</v>
      </c>
      <c r="O339" s="53"/>
    </row>
    <row r="340" spans="1:17" x14ac:dyDescent="0.2">
      <c r="A340" s="55"/>
      <c r="B340" s="55"/>
      <c r="C340" s="59" t="s">
        <v>90</v>
      </c>
      <c r="D340" s="60"/>
      <c r="E340" s="60"/>
      <c r="F340" s="60"/>
      <c r="G340" s="60"/>
      <c r="H340" s="60"/>
      <c r="I340" s="60"/>
      <c r="J340" s="60"/>
      <c r="K340" s="60"/>
      <c r="L340" s="60">
        <v>-76934177.48666665</v>
      </c>
      <c r="M340" s="60"/>
      <c r="O340" s="53"/>
    </row>
    <row r="341" spans="1:17" x14ac:dyDescent="0.2">
      <c r="A341" s="65"/>
      <c r="B341" s="65"/>
      <c r="C341" s="238" t="s">
        <v>36</v>
      </c>
      <c r="D341" s="238"/>
      <c r="E341" s="238"/>
      <c r="F341" s="238"/>
      <c r="G341" s="238"/>
      <c r="H341" s="238"/>
      <c r="I341" s="238"/>
      <c r="J341" s="50">
        <f>J339+J340</f>
        <v>4195204</v>
      </c>
      <c r="K341" s="67"/>
      <c r="L341" s="68"/>
      <c r="M341" s="69"/>
      <c r="N341" s="70"/>
      <c r="O341" s="70"/>
      <c r="P341" s="70"/>
      <c r="Q341" s="70"/>
    </row>
    <row r="342" spans="1:17" x14ac:dyDescent="0.2">
      <c r="A342" s="65"/>
      <c r="B342" s="71"/>
      <c r="C342" s="236"/>
      <c r="D342" s="236"/>
      <c r="E342" s="236"/>
      <c r="F342" s="236"/>
      <c r="G342" s="236"/>
      <c r="H342" s="236"/>
      <c r="I342" s="236"/>
      <c r="J342" s="72"/>
      <c r="K342" s="67"/>
      <c r="L342" s="73"/>
      <c r="M342" s="74"/>
      <c r="N342" s="67"/>
      <c r="O342" s="67"/>
      <c r="P342" s="67"/>
      <c r="Q342" s="67"/>
    </row>
    <row r="343" spans="1:17" x14ac:dyDescent="0.2">
      <c r="G343" s="53" t="s">
        <v>99</v>
      </c>
      <c r="I343" s="75"/>
      <c r="J343" s="68"/>
      <c r="K343" s="69"/>
      <c r="L343" s="70"/>
      <c r="M343" s="53"/>
    </row>
    <row r="344" spans="1:17" x14ac:dyDescent="0.2">
      <c r="A344" s="76">
        <v>10</v>
      </c>
      <c r="B344" s="76"/>
      <c r="C344" s="77" t="s">
        <v>92</v>
      </c>
      <c r="D344" s="77"/>
      <c r="E344" s="77"/>
      <c r="F344" s="77"/>
      <c r="G344" s="77" t="s">
        <v>92</v>
      </c>
      <c r="H344" s="77"/>
      <c r="J344" s="80">
        <v>-398346</v>
      </c>
      <c r="K344" s="77"/>
      <c r="M344" s="53"/>
    </row>
    <row r="345" spans="1:17" x14ac:dyDescent="0.2">
      <c r="A345" s="78">
        <v>8</v>
      </c>
      <c r="B345" s="78"/>
      <c r="C345" s="79" t="s">
        <v>24</v>
      </c>
      <c r="D345" s="77"/>
      <c r="E345" s="77"/>
      <c r="F345" s="77"/>
      <c r="G345" s="77" t="s">
        <v>24</v>
      </c>
      <c r="H345" s="77"/>
      <c r="J345" s="80"/>
      <c r="M345" s="53"/>
    </row>
    <row r="346" spans="1:17" x14ac:dyDescent="0.2">
      <c r="A346" s="78">
        <v>8</v>
      </c>
      <c r="B346" s="78"/>
      <c r="C346" s="79" t="s">
        <v>93</v>
      </c>
      <c r="D346" s="77"/>
      <c r="E346" s="77"/>
      <c r="F346" s="77"/>
      <c r="G346" s="77" t="s">
        <v>93</v>
      </c>
      <c r="H346" s="77"/>
      <c r="J346" s="80"/>
      <c r="M346" s="53"/>
    </row>
    <row r="347" spans="1:17" x14ac:dyDescent="0.2">
      <c r="A347" s="78">
        <v>8</v>
      </c>
      <c r="B347" s="78"/>
      <c r="C347" s="79" t="s">
        <v>94</v>
      </c>
      <c r="D347" s="77"/>
      <c r="E347" s="77"/>
      <c r="F347" s="77"/>
      <c r="G347" s="81" t="s">
        <v>94</v>
      </c>
      <c r="H347" s="77"/>
      <c r="J347" s="80"/>
      <c r="M347" s="53"/>
    </row>
    <row r="348" spans="1:17" x14ac:dyDescent="0.2">
      <c r="A348" s="78">
        <v>8</v>
      </c>
      <c r="B348" s="78"/>
      <c r="C348" s="79" t="s">
        <v>95</v>
      </c>
      <c r="D348" s="77"/>
      <c r="E348" s="77"/>
      <c r="F348" s="77"/>
      <c r="G348" s="81" t="s">
        <v>95</v>
      </c>
      <c r="H348" s="77"/>
      <c r="J348" s="80"/>
      <c r="M348" s="53"/>
    </row>
    <row r="349" spans="1:17" x14ac:dyDescent="0.2">
      <c r="A349" s="78"/>
      <c r="B349" s="78"/>
      <c r="C349" s="79"/>
      <c r="D349" s="77"/>
      <c r="E349" s="77"/>
      <c r="F349" s="77"/>
      <c r="G349" s="77" t="s">
        <v>96</v>
      </c>
      <c r="H349" s="77"/>
      <c r="J349" s="80">
        <f>J341+J348+J344+J346+J347+J345</f>
        <v>3796858</v>
      </c>
      <c r="M349" s="53"/>
    </row>
    <row r="350" spans="1:17" x14ac:dyDescent="0.2">
      <c r="A350" s="76"/>
      <c r="B350" s="76"/>
      <c r="C350" s="77"/>
      <c r="D350" s="77"/>
      <c r="E350" s="77"/>
      <c r="F350" s="77"/>
      <c r="G350" s="82"/>
      <c r="H350" s="77"/>
      <c r="J350" s="84"/>
    </row>
    <row r="351" spans="1:17" x14ac:dyDescent="0.2">
      <c r="A351" s="76"/>
      <c r="B351" s="76"/>
      <c r="C351" s="77"/>
      <c r="D351" s="77"/>
      <c r="E351" s="77"/>
      <c r="F351" s="77"/>
      <c r="G351" s="82"/>
      <c r="H351" s="77"/>
      <c r="J351" s="84"/>
    </row>
    <row r="352" spans="1:17" s="91" customFormat="1" ht="21" x14ac:dyDescent="0.35">
      <c r="A352" s="92"/>
      <c r="B352" s="92"/>
      <c r="E352" s="89" t="s">
        <v>74</v>
      </c>
      <c r="F352" s="90">
        <v>2020</v>
      </c>
      <c r="G352" s="232" t="s">
        <v>1</v>
      </c>
    </row>
    <row r="354" spans="1:17" x14ac:dyDescent="0.2">
      <c r="D354" s="237" t="s">
        <v>75</v>
      </c>
      <c r="E354" s="237"/>
      <c r="F354" s="237"/>
      <c r="G354" s="237"/>
      <c r="I354" s="34"/>
      <c r="J354" s="35" t="s">
        <v>76</v>
      </c>
      <c r="K354" s="35"/>
      <c r="L354" s="36"/>
    </row>
    <row r="355" spans="1:17" ht="22.5" x14ac:dyDescent="0.2">
      <c r="A355" s="93" t="s">
        <v>77</v>
      </c>
      <c r="B355" s="94" t="s">
        <v>78</v>
      </c>
      <c r="C355" s="95" t="s">
        <v>3</v>
      </c>
      <c r="D355" s="37" t="s">
        <v>79</v>
      </c>
      <c r="E355" s="38" t="s">
        <v>80</v>
      </c>
      <c r="F355" s="38" t="s">
        <v>81</v>
      </c>
      <c r="G355" s="37" t="s">
        <v>82</v>
      </c>
      <c r="H355" s="40"/>
      <c r="I355" s="41" t="s">
        <v>79</v>
      </c>
      <c r="J355" s="42" t="s">
        <v>80</v>
      </c>
      <c r="K355" s="42" t="s">
        <v>81</v>
      </c>
      <c r="L355" s="43" t="s">
        <v>82</v>
      </c>
      <c r="M355" s="37" t="s">
        <v>83</v>
      </c>
      <c r="O355" s="44" t="s">
        <v>84</v>
      </c>
      <c r="P355" s="44" t="s">
        <v>85</v>
      </c>
    </row>
    <row r="356" spans="1:17" ht="22.5" x14ac:dyDescent="0.2">
      <c r="A356" s="96">
        <v>12</v>
      </c>
      <c r="B356" s="96">
        <v>1611</v>
      </c>
      <c r="C356" s="97" t="s">
        <v>4</v>
      </c>
      <c r="D356" s="47">
        <f t="shared" ref="D356:D401" si="62">G287</f>
        <v>946482.88999999966</v>
      </c>
      <c r="E356" s="47">
        <v>0</v>
      </c>
      <c r="F356" s="47">
        <v>0</v>
      </c>
      <c r="G356" s="48">
        <f t="shared" ref="G356:G403" si="63">D356+E356+F356</f>
        <v>946482.88999999966</v>
      </c>
      <c r="H356" s="49"/>
      <c r="I356" s="50">
        <f t="shared" ref="I356:I401" si="64">L287</f>
        <v>930287.8899999999</v>
      </c>
      <c r="J356" s="50">
        <v>3959</v>
      </c>
      <c r="K356" s="50">
        <v>0</v>
      </c>
      <c r="L356" s="48">
        <f t="shared" ref="L356:L403" si="65">I356+J356+K356</f>
        <v>934246.8899999999</v>
      </c>
      <c r="M356" s="51">
        <f t="shared" ref="M356:M403" si="66">G356-L356</f>
        <v>12235.999999999767</v>
      </c>
      <c r="O356" s="52">
        <f t="shared" ref="O356:O403" si="67">AVERAGE(G356,D356)</f>
        <v>946482.88999999966</v>
      </c>
      <c r="P356" s="52">
        <f t="shared" ref="P356:P403" si="68">AVERAGE(L356,I356)</f>
        <v>932267.3899999999</v>
      </c>
      <c r="Q356" s="53"/>
    </row>
    <row r="357" spans="1:17" ht="22.5" x14ac:dyDescent="0.2">
      <c r="A357" s="96">
        <v>12</v>
      </c>
      <c r="B357" s="96" t="s">
        <v>107</v>
      </c>
      <c r="C357" s="97" t="s">
        <v>108</v>
      </c>
      <c r="D357" s="47">
        <f t="shared" si="62"/>
        <v>2192888.4</v>
      </c>
      <c r="E357" s="47">
        <v>67911.7</v>
      </c>
      <c r="F357" s="47">
        <v>0</v>
      </c>
      <c r="G357" s="48">
        <f t="shared" si="63"/>
        <v>2260800.1</v>
      </c>
      <c r="H357" s="49"/>
      <c r="I357" s="50">
        <f t="shared" si="64"/>
        <v>1307986.95</v>
      </c>
      <c r="J357" s="50">
        <v>215532</v>
      </c>
      <c r="K357" s="50">
        <v>0</v>
      </c>
      <c r="L357" s="48">
        <f t="shared" si="65"/>
        <v>1523518.95</v>
      </c>
      <c r="M357" s="51">
        <f t="shared" si="66"/>
        <v>737281.15000000014</v>
      </c>
      <c r="O357" s="52">
        <f t="shared" si="67"/>
        <v>2226844.25</v>
      </c>
      <c r="P357" s="52">
        <f t="shared" si="68"/>
        <v>1415752.95</v>
      </c>
      <c r="Q357" s="53"/>
    </row>
    <row r="358" spans="1:17" ht="22.5" x14ac:dyDescent="0.2">
      <c r="A358" s="45">
        <v>47</v>
      </c>
      <c r="B358" s="96">
        <v>1612</v>
      </c>
      <c r="C358" s="97" t="s">
        <v>86</v>
      </c>
      <c r="D358" s="47">
        <f t="shared" si="62"/>
        <v>21225678.589999996</v>
      </c>
      <c r="E358" s="47">
        <v>139173.13</v>
      </c>
      <c r="F358" s="47">
        <v>0</v>
      </c>
      <c r="G358" s="48">
        <f t="shared" si="63"/>
        <v>21364851.719999995</v>
      </c>
      <c r="H358" s="49"/>
      <c r="I358" s="50">
        <f t="shared" si="64"/>
        <v>6206274.6999999993</v>
      </c>
      <c r="J358" s="50">
        <v>542486</v>
      </c>
      <c r="K358" s="50">
        <v>0</v>
      </c>
      <c r="L358" s="48">
        <f t="shared" si="65"/>
        <v>6748760.6999999993</v>
      </c>
      <c r="M358" s="51">
        <f t="shared" si="66"/>
        <v>14616091.019999996</v>
      </c>
      <c r="O358" s="52">
        <f t="shared" si="67"/>
        <v>21295265.154999994</v>
      </c>
      <c r="P358" s="52">
        <f t="shared" si="68"/>
        <v>6477517.6999999993</v>
      </c>
      <c r="Q358" s="53"/>
    </row>
    <row r="359" spans="1:17" x14ac:dyDescent="0.2">
      <c r="A359" s="98" t="s">
        <v>52</v>
      </c>
      <c r="B359" s="98">
        <v>1805</v>
      </c>
      <c r="C359" s="99" t="s">
        <v>5</v>
      </c>
      <c r="D359" s="47">
        <f t="shared" si="62"/>
        <v>710903.05999999994</v>
      </c>
      <c r="E359" s="47">
        <v>0</v>
      </c>
      <c r="F359" s="47">
        <v>0</v>
      </c>
      <c r="G359" s="48">
        <f t="shared" si="63"/>
        <v>710903.05999999994</v>
      </c>
      <c r="H359" s="49"/>
      <c r="I359" s="50">
        <f t="shared" si="64"/>
        <v>0</v>
      </c>
      <c r="J359" s="50">
        <v>0</v>
      </c>
      <c r="K359" s="50">
        <v>0</v>
      </c>
      <c r="L359" s="48">
        <f t="shared" si="65"/>
        <v>0</v>
      </c>
      <c r="M359" s="51">
        <f t="shared" si="66"/>
        <v>710903.05999999994</v>
      </c>
      <c r="O359" s="52">
        <f t="shared" si="67"/>
        <v>710903.05999999994</v>
      </c>
      <c r="P359" s="52">
        <f t="shared" si="68"/>
        <v>0</v>
      </c>
      <c r="Q359" s="53"/>
    </row>
    <row r="360" spans="1:17" x14ac:dyDescent="0.2">
      <c r="A360" s="96">
        <v>47</v>
      </c>
      <c r="B360" s="96">
        <v>1808</v>
      </c>
      <c r="C360" s="97" t="s">
        <v>6</v>
      </c>
      <c r="D360" s="47">
        <f t="shared" si="62"/>
        <v>2094668.01</v>
      </c>
      <c r="E360" s="47">
        <v>58060.859999999404</v>
      </c>
      <c r="F360" s="47">
        <v>0</v>
      </c>
      <c r="G360" s="48">
        <f t="shared" si="63"/>
        <v>2152728.8699999992</v>
      </c>
      <c r="H360" s="49"/>
      <c r="I360" s="50">
        <f t="shared" si="64"/>
        <v>311990.31</v>
      </c>
      <c r="J360" s="50">
        <v>41208</v>
      </c>
      <c r="K360" s="50">
        <v>0</v>
      </c>
      <c r="L360" s="48">
        <f t="shared" si="65"/>
        <v>353198.31</v>
      </c>
      <c r="M360" s="51">
        <f t="shared" si="66"/>
        <v>1799530.5599999991</v>
      </c>
      <c r="O360" s="52">
        <f t="shared" si="67"/>
        <v>2123698.4399999995</v>
      </c>
      <c r="P360" s="52">
        <f t="shared" si="68"/>
        <v>332594.31</v>
      </c>
    </row>
    <row r="361" spans="1:17" x14ac:dyDescent="0.2">
      <c r="A361" s="96">
        <v>47</v>
      </c>
      <c r="B361" s="96" t="s">
        <v>110</v>
      </c>
      <c r="C361" s="97" t="s">
        <v>111</v>
      </c>
      <c r="D361" s="47">
        <f t="shared" si="62"/>
        <v>1010457.1100000001</v>
      </c>
      <c r="E361" s="47">
        <v>24883.370000000112</v>
      </c>
      <c r="F361" s="47">
        <v>0</v>
      </c>
      <c r="G361" s="48">
        <f t="shared" si="63"/>
        <v>1035340.4800000002</v>
      </c>
      <c r="H361" s="49"/>
      <c r="I361" s="50">
        <f t="shared" si="64"/>
        <v>168907.53</v>
      </c>
      <c r="J361" s="50">
        <v>37789</v>
      </c>
      <c r="K361" s="50">
        <v>0</v>
      </c>
      <c r="L361" s="48">
        <f t="shared" si="65"/>
        <v>206696.53</v>
      </c>
      <c r="M361" s="51">
        <f t="shared" si="66"/>
        <v>828643.95000000019</v>
      </c>
      <c r="O361" s="52">
        <f t="shared" si="67"/>
        <v>1022898.7950000002</v>
      </c>
      <c r="P361" s="52">
        <f t="shared" si="68"/>
        <v>187802.03</v>
      </c>
    </row>
    <row r="362" spans="1:17" x14ac:dyDescent="0.2">
      <c r="A362" s="96">
        <v>13</v>
      </c>
      <c r="B362" s="96">
        <v>1810</v>
      </c>
      <c r="C362" s="97" t="s">
        <v>7</v>
      </c>
      <c r="D362" s="47">
        <f t="shared" si="62"/>
        <v>0</v>
      </c>
      <c r="E362" s="47">
        <v>0</v>
      </c>
      <c r="F362" s="47">
        <v>0</v>
      </c>
      <c r="G362" s="48">
        <f t="shared" si="63"/>
        <v>0</v>
      </c>
      <c r="H362" s="49"/>
      <c r="I362" s="50">
        <f t="shared" si="64"/>
        <v>0</v>
      </c>
      <c r="J362" s="50">
        <v>0</v>
      </c>
      <c r="K362" s="50">
        <v>0</v>
      </c>
      <c r="L362" s="48">
        <f t="shared" si="65"/>
        <v>0</v>
      </c>
      <c r="M362" s="51">
        <f t="shared" si="66"/>
        <v>0</v>
      </c>
      <c r="O362" s="52">
        <f t="shared" si="67"/>
        <v>0</v>
      </c>
      <c r="P362" s="52">
        <f t="shared" si="68"/>
        <v>0</v>
      </c>
    </row>
    <row r="363" spans="1:17" x14ac:dyDescent="0.2">
      <c r="A363" s="96">
        <v>47</v>
      </c>
      <c r="B363" s="96">
        <v>1815</v>
      </c>
      <c r="C363" s="97" t="s">
        <v>8</v>
      </c>
      <c r="D363" s="47">
        <f t="shared" si="62"/>
        <v>0</v>
      </c>
      <c r="E363" s="47">
        <v>0</v>
      </c>
      <c r="F363" s="47">
        <v>0</v>
      </c>
      <c r="G363" s="48">
        <f t="shared" si="63"/>
        <v>0</v>
      </c>
      <c r="H363" s="49"/>
      <c r="I363" s="50">
        <f t="shared" si="64"/>
        <v>0</v>
      </c>
      <c r="J363" s="50">
        <v>0</v>
      </c>
      <c r="K363" s="50">
        <v>0</v>
      </c>
      <c r="L363" s="48">
        <f t="shared" si="65"/>
        <v>0</v>
      </c>
      <c r="M363" s="51">
        <f t="shared" si="66"/>
        <v>0</v>
      </c>
      <c r="O363" s="52">
        <f t="shared" si="67"/>
        <v>0</v>
      </c>
      <c r="P363" s="52">
        <f t="shared" si="68"/>
        <v>0</v>
      </c>
    </row>
    <row r="364" spans="1:17" x14ac:dyDescent="0.2">
      <c r="A364" s="96">
        <v>47</v>
      </c>
      <c r="B364" s="96">
        <v>1820</v>
      </c>
      <c r="C364" s="99" t="s">
        <v>124</v>
      </c>
      <c r="D364" s="47">
        <f t="shared" si="62"/>
        <v>13093948.34</v>
      </c>
      <c r="E364" s="47">
        <v>693894.34</v>
      </c>
      <c r="F364" s="47">
        <v>0</v>
      </c>
      <c r="G364" s="48">
        <f t="shared" si="63"/>
        <v>13787842.68</v>
      </c>
      <c r="H364" s="49"/>
      <c r="I364" s="50">
        <f t="shared" si="64"/>
        <v>5428144.5900000008</v>
      </c>
      <c r="J364" s="50">
        <v>206597</v>
      </c>
      <c r="K364" s="50">
        <v>0</v>
      </c>
      <c r="L364" s="48">
        <f t="shared" si="65"/>
        <v>5634741.5900000008</v>
      </c>
      <c r="M364" s="51">
        <f t="shared" si="66"/>
        <v>8153101.0899999989</v>
      </c>
      <c r="O364" s="52">
        <f t="shared" si="67"/>
        <v>13440895.51</v>
      </c>
      <c r="P364" s="52">
        <f t="shared" si="68"/>
        <v>5531443.0900000008</v>
      </c>
    </row>
    <row r="365" spans="1:17" ht="22.5" x14ac:dyDescent="0.2">
      <c r="A365" s="96">
        <v>47</v>
      </c>
      <c r="B365" s="96" t="s">
        <v>112</v>
      </c>
      <c r="C365" s="97" t="s">
        <v>113</v>
      </c>
      <c r="D365" s="47">
        <f t="shared" si="62"/>
        <v>2608829.3800000004</v>
      </c>
      <c r="E365" s="47">
        <v>978341.52</v>
      </c>
      <c r="F365" s="47">
        <v>0</v>
      </c>
      <c r="G365" s="48">
        <f t="shared" si="63"/>
        <v>3587170.9000000004</v>
      </c>
      <c r="H365" s="49"/>
      <c r="I365" s="50">
        <f t="shared" si="64"/>
        <v>747884.25999999989</v>
      </c>
      <c r="J365" s="50">
        <v>72981</v>
      </c>
      <c r="K365" s="50">
        <v>0</v>
      </c>
      <c r="L365" s="48">
        <f t="shared" si="65"/>
        <v>820865.25999999989</v>
      </c>
      <c r="M365" s="51">
        <f t="shared" si="66"/>
        <v>2766305.6400000006</v>
      </c>
      <c r="O365" s="52">
        <f t="shared" si="67"/>
        <v>3098000.1400000006</v>
      </c>
      <c r="P365" s="52">
        <f t="shared" si="68"/>
        <v>784374.75999999989</v>
      </c>
    </row>
    <row r="366" spans="1:17" x14ac:dyDescent="0.2">
      <c r="A366" s="96">
        <v>47</v>
      </c>
      <c r="B366" s="96">
        <v>1825</v>
      </c>
      <c r="C366" s="97" t="s">
        <v>9</v>
      </c>
      <c r="D366" s="47">
        <f t="shared" si="62"/>
        <v>0</v>
      </c>
      <c r="E366" s="47">
        <v>0</v>
      </c>
      <c r="F366" s="47">
        <v>0</v>
      </c>
      <c r="G366" s="48">
        <f t="shared" si="63"/>
        <v>0</v>
      </c>
      <c r="H366" s="49"/>
      <c r="I366" s="50">
        <f t="shared" si="64"/>
        <v>0</v>
      </c>
      <c r="J366" s="50">
        <v>0</v>
      </c>
      <c r="K366" s="50">
        <v>0</v>
      </c>
      <c r="L366" s="48">
        <f t="shared" si="65"/>
        <v>0</v>
      </c>
      <c r="M366" s="51">
        <f t="shared" si="66"/>
        <v>0</v>
      </c>
      <c r="O366" s="52">
        <f t="shared" si="67"/>
        <v>0</v>
      </c>
      <c r="P366" s="52">
        <f t="shared" si="68"/>
        <v>0</v>
      </c>
    </row>
    <row r="367" spans="1:17" x14ac:dyDescent="0.2">
      <c r="A367" s="96">
        <v>47</v>
      </c>
      <c r="B367" s="96">
        <v>1830</v>
      </c>
      <c r="C367" s="97" t="s">
        <v>10</v>
      </c>
      <c r="D367" s="47">
        <f t="shared" si="62"/>
        <v>68430940.75</v>
      </c>
      <c r="E367" s="47">
        <f>2537463.9+8038</f>
        <v>2545501.9</v>
      </c>
      <c r="F367" s="47">
        <v>0</v>
      </c>
      <c r="G367" s="48">
        <f t="shared" si="63"/>
        <v>70976442.650000006</v>
      </c>
      <c r="H367" s="49"/>
      <c r="I367" s="50">
        <f t="shared" si="64"/>
        <v>27223888.881111104</v>
      </c>
      <c r="J367" s="50">
        <f>1198671+(8038/45*0.5)</f>
        <v>1198760.3111111112</v>
      </c>
      <c r="K367" s="50">
        <v>0</v>
      </c>
      <c r="L367" s="48">
        <f t="shared" si="65"/>
        <v>28422649.192222215</v>
      </c>
      <c r="M367" s="51">
        <f t="shared" si="66"/>
        <v>42553793.457777791</v>
      </c>
      <c r="O367" s="52">
        <f t="shared" si="67"/>
        <v>69703691.700000003</v>
      </c>
      <c r="P367" s="52">
        <f t="shared" si="68"/>
        <v>27823269.036666662</v>
      </c>
    </row>
    <row r="368" spans="1:17" x14ac:dyDescent="0.2">
      <c r="A368" s="96">
        <v>47</v>
      </c>
      <c r="B368" s="96">
        <v>1835</v>
      </c>
      <c r="C368" s="97" t="s">
        <v>11</v>
      </c>
      <c r="D368" s="47">
        <f t="shared" si="62"/>
        <v>44483478.32</v>
      </c>
      <c r="E368" s="47">
        <v>2764318.74</v>
      </c>
      <c r="F368" s="47">
        <v>0</v>
      </c>
      <c r="G368" s="48">
        <f t="shared" si="63"/>
        <v>47247797.060000002</v>
      </c>
      <c r="H368" s="49"/>
      <c r="I368" s="50">
        <f t="shared" si="64"/>
        <v>13270871.645555554</v>
      </c>
      <c r="J368" s="50">
        <v>855414</v>
      </c>
      <c r="K368" s="50">
        <v>0</v>
      </c>
      <c r="L368" s="48">
        <f t="shared" si="65"/>
        <v>14126285.645555554</v>
      </c>
      <c r="M368" s="51">
        <f t="shared" si="66"/>
        <v>33121511.414444447</v>
      </c>
      <c r="O368" s="52">
        <f t="shared" si="67"/>
        <v>45865637.689999998</v>
      </c>
      <c r="P368" s="52">
        <f t="shared" si="68"/>
        <v>13698578.645555554</v>
      </c>
    </row>
    <row r="369" spans="1:16" x14ac:dyDescent="0.2">
      <c r="A369" s="96">
        <v>47</v>
      </c>
      <c r="B369" s="96">
        <v>1840</v>
      </c>
      <c r="C369" s="97" t="s">
        <v>12</v>
      </c>
      <c r="D369" s="47">
        <f t="shared" si="62"/>
        <v>0</v>
      </c>
      <c r="E369" s="47">
        <v>0</v>
      </c>
      <c r="F369" s="47">
        <v>0</v>
      </c>
      <c r="G369" s="48">
        <f t="shared" si="63"/>
        <v>0</v>
      </c>
      <c r="H369" s="49"/>
      <c r="I369" s="50">
        <f t="shared" si="64"/>
        <v>0</v>
      </c>
      <c r="J369" s="50">
        <v>0</v>
      </c>
      <c r="K369" s="50">
        <v>0</v>
      </c>
      <c r="L369" s="48">
        <f t="shared" si="65"/>
        <v>0</v>
      </c>
      <c r="M369" s="51">
        <f t="shared" si="66"/>
        <v>0</v>
      </c>
      <c r="O369" s="52">
        <f t="shared" si="67"/>
        <v>0</v>
      </c>
      <c r="P369" s="52">
        <f t="shared" si="68"/>
        <v>0</v>
      </c>
    </row>
    <row r="370" spans="1:16" x14ac:dyDescent="0.2">
      <c r="A370" s="96">
        <v>47</v>
      </c>
      <c r="B370" s="96">
        <v>1845</v>
      </c>
      <c r="C370" s="97" t="s">
        <v>13</v>
      </c>
      <c r="D370" s="47">
        <f t="shared" si="62"/>
        <v>1937663.37</v>
      </c>
      <c r="E370" s="47">
        <v>11036.47</v>
      </c>
      <c r="F370" s="47">
        <v>0</v>
      </c>
      <c r="G370" s="48">
        <f t="shared" si="63"/>
        <v>1948699.84</v>
      </c>
      <c r="H370" s="49"/>
      <c r="I370" s="50">
        <f t="shared" si="64"/>
        <v>587832.76</v>
      </c>
      <c r="J370" s="50">
        <v>43731</v>
      </c>
      <c r="K370" s="50">
        <v>0</v>
      </c>
      <c r="L370" s="48">
        <f t="shared" si="65"/>
        <v>631563.76</v>
      </c>
      <c r="M370" s="51">
        <f t="shared" si="66"/>
        <v>1317136.08</v>
      </c>
      <c r="O370" s="52">
        <f t="shared" si="67"/>
        <v>1943181.605</v>
      </c>
      <c r="P370" s="52">
        <f t="shared" si="68"/>
        <v>609698.26</v>
      </c>
    </row>
    <row r="371" spans="1:16" x14ac:dyDescent="0.2">
      <c r="A371" s="96">
        <v>47</v>
      </c>
      <c r="B371" s="96">
        <v>1850</v>
      </c>
      <c r="C371" s="97" t="s">
        <v>14</v>
      </c>
      <c r="D371" s="47">
        <f t="shared" si="62"/>
        <v>13382491.950000003</v>
      </c>
      <c r="E371" s="47">
        <v>417510.35</v>
      </c>
      <c r="F371" s="47">
        <v>0</v>
      </c>
      <c r="G371" s="48">
        <f t="shared" si="63"/>
        <v>13800002.300000003</v>
      </c>
      <c r="H371" s="49"/>
      <c r="I371" s="50">
        <f t="shared" si="64"/>
        <v>6969921.3099999996</v>
      </c>
      <c r="J371" s="50">
        <v>231173</v>
      </c>
      <c r="K371" s="50">
        <v>0</v>
      </c>
      <c r="L371" s="48">
        <f t="shared" si="65"/>
        <v>7201094.3099999996</v>
      </c>
      <c r="M371" s="51">
        <f t="shared" si="66"/>
        <v>6598907.990000003</v>
      </c>
      <c r="O371" s="52">
        <f t="shared" si="67"/>
        <v>13591247.125000004</v>
      </c>
      <c r="P371" s="52">
        <f t="shared" si="68"/>
        <v>7085507.8099999996</v>
      </c>
    </row>
    <row r="372" spans="1:16" x14ac:dyDescent="0.2">
      <c r="A372" s="96">
        <v>47</v>
      </c>
      <c r="B372" s="96">
        <v>1855</v>
      </c>
      <c r="C372" s="97" t="s">
        <v>15</v>
      </c>
      <c r="D372" s="47">
        <f t="shared" si="62"/>
        <v>3361905.9</v>
      </c>
      <c r="E372" s="47">
        <v>0</v>
      </c>
      <c r="F372" s="47">
        <v>0</v>
      </c>
      <c r="G372" s="48">
        <f t="shared" si="63"/>
        <v>3361905.9</v>
      </c>
      <c r="H372" s="49"/>
      <c r="I372" s="50">
        <f t="shared" si="64"/>
        <v>2379063.9</v>
      </c>
      <c r="J372" s="50">
        <v>41018</v>
      </c>
      <c r="K372" s="50">
        <v>0</v>
      </c>
      <c r="L372" s="48">
        <f t="shared" si="65"/>
        <v>2420081.9</v>
      </c>
      <c r="M372" s="51">
        <f t="shared" si="66"/>
        <v>941824</v>
      </c>
      <c r="O372" s="52">
        <f t="shared" si="67"/>
        <v>3361905.9</v>
      </c>
      <c r="P372" s="52">
        <f t="shared" si="68"/>
        <v>2399572.9</v>
      </c>
    </row>
    <row r="373" spans="1:16" x14ac:dyDescent="0.2">
      <c r="A373" s="96">
        <v>47</v>
      </c>
      <c r="B373" s="96">
        <v>1860</v>
      </c>
      <c r="C373" s="97" t="s">
        <v>16</v>
      </c>
      <c r="D373" s="47">
        <f t="shared" si="62"/>
        <v>1163665.4899999995</v>
      </c>
      <c r="E373" s="47">
        <v>2021.96</v>
      </c>
      <c r="F373" s="47">
        <v>0</v>
      </c>
      <c r="G373" s="48">
        <f t="shared" si="63"/>
        <v>1165687.4499999995</v>
      </c>
      <c r="H373" s="49"/>
      <c r="I373" s="50">
        <f t="shared" si="64"/>
        <v>870938.08000000007</v>
      </c>
      <c r="J373" s="50">
        <v>20203</v>
      </c>
      <c r="K373" s="50">
        <v>0</v>
      </c>
      <c r="L373" s="48">
        <f t="shared" si="65"/>
        <v>891141.08000000007</v>
      </c>
      <c r="M373" s="51">
        <f t="shared" si="66"/>
        <v>274546.36999999941</v>
      </c>
      <c r="O373" s="52">
        <f t="shared" si="67"/>
        <v>1164676.4699999995</v>
      </c>
      <c r="P373" s="52">
        <f t="shared" si="68"/>
        <v>881039.58000000007</v>
      </c>
    </row>
    <row r="374" spans="1:16" x14ac:dyDescent="0.2">
      <c r="A374" s="98">
        <v>47</v>
      </c>
      <c r="B374" s="98" t="s">
        <v>114</v>
      </c>
      <c r="C374" s="99" t="s">
        <v>17</v>
      </c>
      <c r="D374" s="47">
        <f t="shared" si="62"/>
        <v>4058515.2499999995</v>
      </c>
      <c r="E374" s="47">
        <v>64028.670000000006</v>
      </c>
      <c r="F374" s="47">
        <v>0</v>
      </c>
      <c r="G374" s="48">
        <f t="shared" si="63"/>
        <v>4122543.9199999995</v>
      </c>
      <c r="H374" s="49"/>
      <c r="I374" s="50">
        <f t="shared" si="64"/>
        <v>2342172.3000000003</v>
      </c>
      <c r="J374" s="50">
        <v>274218</v>
      </c>
      <c r="K374" s="50">
        <v>0</v>
      </c>
      <c r="L374" s="48">
        <f t="shared" si="65"/>
        <v>2616390.3000000003</v>
      </c>
      <c r="M374" s="51">
        <f t="shared" si="66"/>
        <v>1506153.6199999992</v>
      </c>
      <c r="O374" s="52">
        <f t="shared" si="67"/>
        <v>4090529.5849999995</v>
      </c>
      <c r="P374" s="52">
        <f t="shared" si="68"/>
        <v>2479281.3000000003</v>
      </c>
    </row>
    <row r="375" spans="1:16" x14ac:dyDescent="0.2">
      <c r="A375" s="96">
        <v>47</v>
      </c>
      <c r="B375" s="96" t="s">
        <v>115</v>
      </c>
      <c r="C375" s="97" t="s">
        <v>116</v>
      </c>
      <c r="D375" s="47">
        <f t="shared" si="62"/>
        <v>250111.21</v>
      </c>
      <c r="E375" s="47">
        <v>1347.97</v>
      </c>
      <c r="F375" s="47">
        <v>0</v>
      </c>
      <c r="G375" s="48">
        <f t="shared" si="63"/>
        <v>251459.18</v>
      </c>
      <c r="H375" s="49"/>
      <c r="I375" s="50">
        <f t="shared" si="64"/>
        <v>106365.94</v>
      </c>
      <c r="J375" s="50">
        <v>7129</v>
      </c>
      <c r="K375" s="50">
        <v>0</v>
      </c>
      <c r="L375" s="48">
        <f t="shared" si="65"/>
        <v>113494.94</v>
      </c>
      <c r="M375" s="51">
        <f t="shared" si="66"/>
        <v>137964.24</v>
      </c>
      <c r="O375" s="52">
        <f t="shared" si="67"/>
        <v>250785.19500000001</v>
      </c>
      <c r="P375" s="52">
        <f t="shared" si="68"/>
        <v>109930.44</v>
      </c>
    </row>
    <row r="376" spans="1:16" x14ac:dyDescent="0.2">
      <c r="A376" s="96">
        <v>0</v>
      </c>
      <c r="B376" s="96">
        <v>1865</v>
      </c>
      <c r="C376" s="97" t="s">
        <v>117</v>
      </c>
      <c r="D376" s="47">
        <f t="shared" si="62"/>
        <v>194063</v>
      </c>
      <c r="E376" s="47">
        <v>0</v>
      </c>
      <c r="F376" s="47">
        <v>0</v>
      </c>
      <c r="G376" s="48">
        <f t="shared" si="63"/>
        <v>194063</v>
      </c>
      <c r="H376" s="49"/>
      <c r="I376" s="50">
        <f t="shared" si="64"/>
        <v>179704</v>
      </c>
      <c r="J376" s="50">
        <v>1135</v>
      </c>
      <c r="K376" s="50">
        <v>0</v>
      </c>
      <c r="L376" s="48">
        <f t="shared" si="65"/>
        <v>180839</v>
      </c>
      <c r="M376" s="51">
        <f t="shared" si="66"/>
        <v>13224</v>
      </c>
      <c r="O376" s="52">
        <f t="shared" si="67"/>
        <v>194063</v>
      </c>
      <c r="P376" s="52">
        <f t="shared" si="68"/>
        <v>180271.5</v>
      </c>
    </row>
    <row r="377" spans="1:16" x14ac:dyDescent="0.2">
      <c r="A377" s="96">
        <v>0</v>
      </c>
      <c r="B377" s="96">
        <v>1875</v>
      </c>
      <c r="C377" s="97" t="s">
        <v>118</v>
      </c>
      <c r="D377" s="47">
        <f t="shared" si="62"/>
        <v>16522.64</v>
      </c>
      <c r="E377" s="47">
        <v>0</v>
      </c>
      <c r="F377" s="47">
        <v>0</v>
      </c>
      <c r="G377" s="48">
        <f t="shared" si="63"/>
        <v>16522.64</v>
      </c>
      <c r="H377" s="49"/>
      <c r="I377" s="50">
        <f t="shared" si="64"/>
        <v>16522.64</v>
      </c>
      <c r="J377" s="50">
        <v>0</v>
      </c>
      <c r="K377" s="50">
        <v>0</v>
      </c>
      <c r="L377" s="48">
        <f t="shared" si="65"/>
        <v>16522.64</v>
      </c>
      <c r="M377" s="51">
        <f t="shared" si="66"/>
        <v>0</v>
      </c>
      <c r="O377" s="52">
        <f t="shared" si="67"/>
        <v>16522.64</v>
      </c>
      <c r="P377" s="52">
        <f t="shared" si="68"/>
        <v>16522.64</v>
      </c>
    </row>
    <row r="378" spans="1:16" x14ac:dyDescent="0.2">
      <c r="A378" s="98" t="s">
        <v>52</v>
      </c>
      <c r="B378" s="98">
        <v>1905</v>
      </c>
      <c r="C378" s="99" t="s">
        <v>5</v>
      </c>
      <c r="D378" s="47">
        <f t="shared" si="62"/>
        <v>0</v>
      </c>
      <c r="E378" s="47">
        <v>0</v>
      </c>
      <c r="F378" s="47">
        <v>0</v>
      </c>
      <c r="G378" s="48">
        <f t="shared" si="63"/>
        <v>0</v>
      </c>
      <c r="H378" s="49"/>
      <c r="I378" s="50">
        <f t="shared" si="64"/>
        <v>0</v>
      </c>
      <c r="J378" s="50">
        <v>0</v>
      </c>
      <c r="K378" s="50">
        <v>0</v>
      </c>
      <c r="L378" s="48">
        <f t="shared" si="65"/>
        <v>0</v>
      </c>
      <c r="M378" s="51">
        <f t="shared" si="66"/>
        <v>0</v>
      </c>
      <c r="O378" s="52">
        <f t="shared" si="67"/>
        <v>0</v>
      </c>
      <c r="P378" s="52">
        <f t="shared" si="68"/>
        <v>0</v>
      </c>
    </row>
    <row r="379" spans="1:16" x14ac:dyDescent="0.2">
      <c r="A379" s="96">
        <v>47</v>
      </c>
      <c r="B379" s="96">
        <v>1908</v>
      </c>
      <c r="C379" s="97" t="s">
        <v>18</v>
      </c>
      <c r="D379" s="47">
        <f t="shared" si="62"/>
        <v>0</v>
      </c>
      <c r="E379" s="47">
        <v>0</v>
      </c>
      <c r="F379" s="47">
        <v>0</v>
      </c>
      <c r="G379" s="48">
        <f t="shared" si="63"/>
        <v>0</v>
      </c>
      <c r="H379" s="49"/>
      <c r="I379" s="50">
        <f t="shared" si="64"/>
        <v>0</v>
      </c>
      <c r="J379" s="50">
        <v>0</v>
      </c>
      <c r="K379" s="50">
        <v>0</v>
      </c>
      <c r="L379" s="48">
        <f t="shared" si="65"/>
        <v>0</v>
      </c>
      <c r="M379" s="51">
        <f t="shared" si="66"/>
        <v>0</v>
      </c>
      <c r="O379" s="52">
        <f t="shared" si="67"/>
        <v>0</v>
      </c>
      <c r="P379" s="52">
        <f t="shared" si="68"/>
        <v>0</v>
      </c>
    </row>
    <row r="380" spans="1:16" x14ac:dyDescent="0.2">
      <c r="A380" s="45">
        <v>12</v>
      </c>
      <c r="B380" s="96">
        <v>1910</v>
      </c>
      <c r="C380" s="97" t="s">
        <v>7</v>
      </c>
      <c r="D380" s="47">
        <f t="shared" si="62"/>
        <v>81031.69</v>
      </c>
      <c r="E380" s="47">
        <v>4739.1400000000003</v>
      </c>
      <c r="F380" s="47">
        <v>0</v>
      </c>
      <c r="G380" s="48">
        <f t="shared" si="63"/>
        <v>85770.83</v>
      </c>
      <c r="H380" s="49"/>
      <c r="I380" s="50">
        <f t="shared" si="64"/>
        <v>72074.25</v>
      </c>
      <c r="J380" s="50">
        <v>2010</v>
      </c>
      <c r="K380" s="50">
        <v>0</v>
      </c>
      <c r="L380" s="48">
        <f t="shared" si="65"/>
        <v>74084.25</v>
      </c>
      <c r="M380" s="51">
        <f t="shared" si="66"/>
        <v>11686.580000000002</v>
      </c>
      <c r="O380" s="52">
        <f t="shared" si="67"/>
        <v>83401.260000000009</v>
      </c>
      <c r="P380" s="52">
        <f t="shared" si="68"/>
        <v>73079.25</v>
      </c>
    </row>
    <row r="381" spans="1:16" x14ac:dyDescent="0.2">
      <c r="A381" s="96">
        <v>8</v>
      </c>
      <c r="B381" s="96">
        <v>1915</v>
      </c>
      <c r="C381" s="97" t="s">
        <v>19</v>
      </c>
      <c r="D381" s="47">
        <f t="shared" si="62"/>
        <v>351512.47999999946</v>
      </c>
      <c r="E381" s="47">
        <v>8651.4</v>
      </c>
      <c r="F381" s="47">
        <v>0</v>
      </c>
      <c r="G381" s="48">
        <f t="shared" si="63"/>
        <v>360163.87999999948</v>
      </c>
      <c r="H381" s="49"/>
      <c r="I381" s="50">
        <f t="shared" si="64"/>
        <v>292745.6399999999</v>
      </c>
      <c r="J381" s="50">
        <v>12021</v>
      </c>
      <c r="K381" s="50">
        <v>0</v>
      </c>
      <c r="L381" s="48">
        <f t="shared" si="65"/>
        <v>304766.6399999999</v>
      </c>
      <c r="M381" s="51">
        <f t="shared" si="66"/>
        <v>55397.239999999583</v>
      </c>
      <c r="O381" s="52">
        <f t="shared" si="67"/>
        <v>355838.17999999947</v>
      </c>
      <c r="P381" s="52">
        <f t="shared" si="68"/>
        <v>298756.1399999999</v>
      </c>
    </row>
    <row r="382" spans="1:16" x14ac:dyDescent="0.2">
      <c r="A382" s="96">
        <v>8</v>
      </c>
      <c r="B382" s="96">
        <v>1915</v>
      </c>
      <c r="C382" s="97" t="s">
        <v>20</v>
      </c>
      <c r="D382" s="47">
        <f t="shared" si="62"/>
        <v>0</v>
      </c>
      <c r="E382" s="47">
        <v>0</v>
      </c>
      <c r="F382" s="47">
        <v>0</v>
      </c>
      <c r="G382" s="48">
        <f t="shared" si="63"/>
        <v>0</v>
      </c>
      <c r="H382" s="49"/>
      <c r="I382" s="50">
        <f t="shared" si="64"/>
        <v>0</v>
      </c>
      <c r="J382" s="50">
        <v>0</v>
      </c>
      <c r="K382" s="50">
        <v>0</v>
      </c>
      <c r="L382" s="48">
        <f t="shared" si="65"/>
        <v>0</v>
      </c>
      <c r="M382" s="51">
        <f t="shared" si="66"/>
        <v>0</v>
      </c>
      <c r="O382" s="52">
        <f t="shared" si="67"/>
        <v>0</v>
      </c>
      <c r="P382" s="52">
        <f t="shared" si="68"/>
        <v>0</v>
      </c>
    </row>
    <row r="383" spans="1:16" x14ac:dyDescent="0.2">
      <c r="A383" s="45">
        <v>50</v>
      </c>
      <c r="B383" s="96">
        <v>1920</v>
      </c>
      <c r="C383" s="97" t="s">
        <v>21</v>
      </c>
      <c r="D383" s="47">
        <f t="shared" si="62"/>
        <v>1002645.2599999999</v>
      </c>
      <c r="E383" s="47">
        <v>227400</v>
      </c>
      <c r="F383" s="47">
        <v>0</v>
      </c>
      <c r="G383" s="48">
        <f t="shared" si="63"/>
        <v>1230045.2599999998</v>
      </c>
      <c r="H383" s="49"/>
      <c r="I383" s="50">
        <f t="shared" si="64"/>
        <v>703734.04</v>
      </c>
      <c r="J383" s="50">
        <v>89535</v>
      </c>
      <c r="K383" s="50">
        <v>0</v>
      </c>
      <c r="L383" s="48">
        <f t="shared" si="65"/>
        <v>793269.04</v>
      </c>
      <c r="M383" s="51">
        <f t="shared" si="66"/>
        <v>436776.21999999974</v>
      </c>
      <c r="O383" s="52">
        <f t="shared" si="67"/>
        <v>1116345.2599999998</v>
      </c>
      <c r="P383" s="52">
        <f t="shared" si="68"/>
        <v>748501.54</v>
      </c>
    </row>
    <row r="384" spans="1:16" x14ac:dyDescent="0.2">
      <c r="A384" s="96">
        <v>45</v>
      </c>
      <c r="B384" s="96">
        <v>1920</v>
      </c>
      <c r="C384" s="97" t="s">
        <v>22</v>
      </c>
      <c r="D384" s="47">
        <f t="shared" si="62"/>
        <v>0</v>
      </c>
      <c r="E384" s="47">
        <v>0</v>
      </c>
      <c r="F384" s="47">
        <v>0</v>
      </c>
      <c r="G384" s="48">
        <f t="shared" si="63"/>
        <v>0</v>
      </c>
      <c r="H384" s="49"/>
      <c r="I384" s="50">
        <f t="shared" si="64"/>
        <v>0</v>
      </c>
      <c r="J384" s="50">
        <v>0</v>
      </c>
      <c r="K384" s="50">
        <v>0</v>
      </c>
      <c r="L384" s="48">
        <f t="shared" si="65"/>
        <v>0</v>
      </c>
      <c r="M384" s="51">
        <f t="shared" si="66"/>
        <v>0</v>
      </c>
      <c r="O384" s="52">
        <f t="shared" si="67"/>
        <v>0</v>
      </c>
      <c r="P384" s="52">
        <f t="shared" si="68"/>
        <v>0</v>
      </c>
    </row>
    <row r="385" spans="1:16" x14ac:dyDescent="0.2">
      <c r="A385" s="96">
        <v>45.1</v>
      </c>
      <c r="B385" s="96">
        <v>1920</v>
      </c>
      <c r="C385" s="97" t="s">
        <v>23</v>
      </c>
      <c r="D385" s="47">
        <f t="shared" si="62"/>
        <v>0</v>
      </c>
      <c r="E385" s="47">
        <v>0</v>
      </c>
      <c r="F385" s="47">
        <v>0</v>
      </c>
      <c r="G385" s="48">
        <f t="shared" si="63"/>
        <v>0</v>
      </c>
      <c r="H385" s="49"/>
      <c r="I385" s="50">
        <f t="shared" si="64"/>
        <v>0</v>
      </c>
      <c r="J385" s="50">
        <v>0</v>
      </c>
      <c r="K385" s="50">
        <v>0</v>
      </c>
      <c r="L385" s="48">
        <f t="shared" si="65"/>
        <v>0</v>
      </c>
      <c r="M385" s="51">
        <f t="shared" si="66"/>
        <v>0</v>
      </c>
      <c r="O385" s="52">
        <f t="shared" si="67"/>
        <v>0</v>
      </c>
      <c r="P385" s="52">
        <f t="shared" si="68"/>
        <v>0</v>
      </c>
    </row>
    <row r="386" spans="1:16" x14ac:dyDescent="0.2">
      <c r="A386" s="96">
        <v>10</v>
      </c>
      <c r="B386" s="96">
        <v>1930</v>
      </c>
      <c r="C386" s="97" t="s">
        <v>119</v>
      </c>
      <c r="D386" s="47">
        <f t="shared" si="62"/>
        <v>1564932.2100000002</v>
      </c>
      <c r="E386" s="47">
        <v>211714.87</v>
      </c>
      <c r="F386" s="47">
        <v>0</v>
      </c>
      <c r="G386" s="48">
        <f t="shared" si="63"/>
        <v>1776647.08</v>
      </c>
      <c r="H386" s="49"/>
      <c r="I386" s="50">
        <f t="shared" si="64"/>
        <v>1185749.1600000001</v>
      </c>
      <c r="J386" s="50">
        <v>114789</v>
      </c>
      <c r="K386" s="50">
        <v>0</v>
      </c>
      <c r="L386" s="48">
        <f t="shared" si="65"/>
        <v>1300538.1600000001</v>
      </c>
      <c r="M386" s="51">
        <f t="shared" si="66"/>
        <v>476108.91999999993</v>
      </c>
      <c r="O386" s="52">
        <f t="shared" si="67"/>
        <v>1670789.645</v>
      </c>
      <c r="P386" s="52">
        <f t="shared" si="68"/>
        <v>1243143.6600000001</v>
      </c>
    </row>
    <row r="387" spans="1:16" x14ac:dyDescent="0.2">
      <c r="A387" s="96">
        <v>10</v>
      </c>
      <c r="B387" s="96" t="s">
        <v>120</v>
      </c>
      <c r="C387" s="97" t="s">
        <v>121</v>
      </c>
      <c r="D387" s="47">
        <f t="shared" si="62"/>
        <v>5146446.8</v>
      </c>
      <c r="E387" s="47">
        <v>449894.09</v>
      </c>
      <c r="F387" s="47">
        <v>0</v>
      </c>
      <c r="G387" s="48">
        <f t="shared" si="63"/>
        <v>5596340.8899999997</v>
      </c>
      <c r="H387" s="49"/>
      <c r="I387" s="50">
        <f t="shared" si="64"/>
        <v>3053636.1</v>
      </c>
      <c r="J387" s="50">
        <v>339513</v>
      </c>
      <c r="K387" s="50">
        <v>0</v>
      </c>
      <c r="L387" s="48">
        <f t="shared" si="65"/>
        <v>3393149.1</v>
      </c>
      <c r="M387" s="51">
        <f t="shared" si="66"/>
        <v>2203191.7899999996</v>
      </c>
      <c r="O387" s="52">
        <f t="shared" si="67"/>
        <v>5371393.8449999997</v>
      </c>
      <c r="P387" s="52">
        <f t="shared" si="68"/>
        <v>3223392.6</v>
      </c>
    </row>
    <row r="388" spans="1:16" x14ac:dyDescent="0.2">
      <c r="A388" s="96">
        <v>8</v>
      </c>
      <c r="B388" s="96">
        <v>1935</v>
      </c>
      <c r="C388" s="97" t="s">
        <v>24</v>
      </c>
      <c r="D388" s="47">
        <f t="shared" si="62"/>
        <v>0</v>
      </c>
      <c r="E388" s="47">
        <v>0</v>
      </c>
      <c r="F388" s="47">
        <v>0</v>
      </c>
      <c r="G388" s="48">
        <f t="shared" si="63"/>
        <v>0</v>
      </c>
      <c r="H388" s="49"/>
      <c r="I388" s="50">
        <f t="shared" si="64"/>
        <v>0</v>
      </c>
      <c r="J388" s="50">
        <v>0</v>
      </c>
      <c r="K388" s="50">
        <v>0</v>
      </c>
      <c r="L388" s="48">
        <f t="shared" si="65"/>
        <v>0</v>
      </c>
      <c r="M388" s="51">
        <f t="shared" si="66"/>
        <v>0</v>
      </c>
      <c r="O388" s="52">
        <f t="shared" si="67"/>
        <v>0</v>
      </c>
      <c r="P388" s="52">
        <f t="shared" si="68"/>
        <v>0</v>
      </c>
    </row>
    <row r="389" spans="1:16" x14ac:dyDescent="0.2">
      <c r="A389" s="96">
        <v>8</v>
      </c>
      <c r="B389" s="96">
        <v>1940</v>
      </c>
      <c r="C389" s="97" t="s">
        <v>25</v>
      </c>
      <c r="D389" s="47">
        <f t="shared" si="62"/>
        <v>1992841.2</v>
      </c>
      <c r="E389" s="47">
        <v>96247.679999999993</v>
      </c>
      <c r="F389" s="47">
        <v>0</v>
      </c>
      <c r="G389" s="48">
        <f t="shared" si="63"/>
        <v>2089088.88</v>
      </c>
      <c r="H389" s="49"/>
      <c r="I389" s="50">
        <f t="shared" si="64"/>
        <v>1629611.76</v>
      </c>
      <c r="J389" s="50">
        <v>69323</v>
      </c>
      <c r="K389" s="50">
        <v>0</v>
      </c>
      <c r="L389" s="48">
        <f t="shared" si="65"/>
        <v>1698934.76</v>
      </c>
      <c r="M389" s="51">
        <f t="shared" si="66"/>
        <v>390154.11999999988</v>
      </c>
      <c r="O389" s="52">
        <f t="shared" si="67"/>
        <v>2040965.04</v>
      </c>
      <c r="P389" s="52">
        <f t="shared" si="68"/>
        <v>1664273.26</v>
      </c>
    </row>
    <row r="390" spans="1:16" x14ac:dyDescent="0.2">
      <c r="A390" s="96">
        <v>8</v>
      </c>
      <c r="B390" s="96">
        <v>1945</v>
      </c>
      <c r="C390" s="97" t="s">
        <v>26</v>
      </c>
      <c r="D390" s="47">
        <f t="shared" si="62"/>
        <v>241756.52</v>
      </c>
      <c r="E390" s="47">
        <v>0</v>
      </c>
      <c r="F390" s="47">
        <v>0</v>
      </c>
      <c r="G390" s="48">
        <f t="shared" si="63"/>
        <v>241756.52</v>
      </c>
      <c r="H390" s="49"/>
      <c r="I390" s="50">
        <f t="shared" si="64"/>
        <v>183783.52</v>
      </c>
      <c r="J390" s="50">
        <v>13234</v>
      </c>
      <c r="K390" s="50">
        <v>0</v>
      </c>
      <c r="L390" s="48">
        <f t="shared" si="65"/>
        <v>197017.52</v>
      </c>
      <c r="M390" s="51">
        <f t="shared" si="66"/>
        <v>44739</v>
      </c>
      <c r="O390" s="52">
        <f t="shared" si="67"/>
        <v>241756.52</v>
      </c>
      <c r="P390" s="52">
        <f t="shared" si="68"/>
        <v>190400.52</v>
      </c>
    </row>
    <row r="391" spans="1:16" x14ac:dyDescent="0.2">
      <c r="A391" s="96">
        <v>8</v>
      </c>
      <c r="B391" s="96">
        <v>1950</v>
      </c>
      <c r="C391" s="97" t="s">
        <v>27</v>
      </c>
      <c r="D391" s="47">
        <f t="shared" si="62"/>
        <v>0</v>
      </c>
      <c r="E391" s="47">
        <v>0</v>
      </c>
      <c r="F391" s="47">
        <v>0</v>
      </c>
      <c r="G391" s="48">
        <f t="shared" si="63"/>
        <v>0</v>
      </c>
      <c r="H391" s="49"/>
      <c r="I391" s="50">
        <f t="shared" si="64"/>
        <v>0</v>
      </c>
      <c r="J391" s="50">
        <v>0</v>
      </c>
      <c r="K391" s="50">
        <v>0</v>
      </c>
      <c r="L391" s="48">
        <f t="shared" si="65"/>
        <v>0</v>
      </c>
      <c r="M391" s="51">
        <f t="shared" si="66"/>
        <v>0</v>
      </c>
      <c r="O391" s="52">
        <f t="shared" si="67"/>
        <v>0</v>
      </c>
      <c r="P391" s="52">
        <f t="shared" si="68"/>
        <v>0</v>
      </c>
    </row>
    <row r="392" spans="1:16" x14ac:dyDescent="0.2">
      <c r="A392" s="30">
        <v>10</v>
      </c>
      <c r="B392" s="96">
        <v>1955</v>
      </c>
      <c r="C392" s="97" t="s">
        <v>28</v>
      </c>
      <c r="D392" s="47">
        <f t="shared" si="62"/>
        <v>575889.32999999996</v>
      </c>
      <c r="E392" s="47">
        <v>78947.899999999994</v>
      </c>
      <c r="F392" s="47">
        <v>0</v>
      </c>
      <c r="G392" s="48">
        <f t="shared" si="63"/>
        <v>654837.23</v>
      </c>
      <c r="H392" s="49"/>
      <c r="I392" s="50">
        <f t="shared" si="64"/>
        <v>340525.94</v>
      </c>
      <c r="J392" s="50">
        <v>59498</v>
      </c>
      <c r="K392" s="50">
        <v>0</v>
      </c>
      <c r="L392" s="48">
        <f t="shared" si="65"/>
        <v>400023.94</v>
      </c>
      <c r="M392" s="51">
        <f t="shared" si="66"/>
        <v>254813.28999999998</v>
      </c>
      <c r="O392" s="52">
        <f t="shared" si="67"/>
        <v>615363.28</v>
      </c>
      <c r="P392" s="52">
        <f t="shared" si="68"/>
        <v>370274.94</v>
      </c>
    </row>
    <row r="393" spans="1:16" x14ac:dyDescent="0.2">
      <c r="A393" s="98">
        <v>8</v>
      </c>
      <c r="B393" s="98">
        <v>1955</v>
      </c>
      <c r="C393" s="99" t="s">
        <v>29</v>
      </c>
      <c r="D393" s="47">
        <f t="shared" si="62"/>
        <v>0</v>
      </c>
      <c r="E393" s="47">
        <v>0</v>
      </c>
      <c r="F393" s="47">
        <v>0</v>
      </c>
      <c r="G393" s="48">
        <f t="shared" si="63"/>
        <v>0</v>
      </c>
      <c r="H393" s="49"/>
      <c r="I393" s="50">
        <f t="shared" si="64"/>
        <v>0</v>
      </c>
      <c r="J393" s="50">
        <v>0</v>
      </c>
      <c r="K393" s="50">
        <v>0</v>
      </c>
      <c r="L393" s="48">
        <f t="shared" si="65"/>
        <v>0</v>
      </c>
      <c r="M393" s="51">
        <f t="shared" si="66"/>
        <v>0</v>
      </c>
      <c r="O393" s="52">
        <f t="shared" si="67"/>
        <v>0</v>
      </c>
      <c r="P393" s="52">
        <f t="shared" si="68"/>
        <v>0</v>
      </c>
    </row>
    <row r="394" spans="1:16" x14ac:dyDescent="0.2">
      <c r="A394" s="96">
        <v>8</v>
      </c>
      <c r="B394" s="96">
        <v>1960</v>
      </c>
      <c r="C394" s="97" t="s">
        <v>125</v>
      </c>
      <c r="D394" s="47">
        <f t="shared" si="62"/>
        <v>79029.890000000043</v>
      </c>
      <c r="E394" s="47">
        <v>0</v>
      </c>
      <c r="F394" s="47">
        <v>0</v>
      </c>
      <c r="G394" s="48">
        <f t="shared" si="63"/>
        <v>79029.890000000043</v>
      </c>
      <c r="I394" s="50">
        <f t="shared" si="64"/>
        <v>61665.890000000029</v>
      </c>
      <c r="J394" s="50">
        <v>2596</v>
      </c>
      <c r="K394" s="50">
        <v>0</v>
      </c>
      <c r="L394" s="48">
        <f t="shared" si="65"/>
        <v>64261.890000000029</v>
      </c>
      <c r="M394" s="51">
        <f t="shared" si="66"/>
        <v>14768.000000000015</v>
      </c>
      <c r="O394" s="52">
        <f t="shared" si="67"/>
        <v>79029.890000000043</v>
      </c>
      <c r="P394" s="52">
        <f t="shared" si="68"/>
        <v>62963.890000000029</v>
      </c>
    </row>
    <row r="395" spans="1:16" x14ac:dyDescent="0.2">
      <c r="A395" s="96">
        <v>8</v>
      </c>
      <c r="B395" s="96" t="s">
        <v>122</v>
      </c>
      <c r="C395" s="97" t="s">
        <v>123</v>
      </c>
      <c r="D395" s="47">
        <f t="shared" si="62"/>
        <v>492118.44</v>
      </c>
      <c r="E395" s="47">
        <v>0</v>
      </c>
      <c r="F395" s="47">
        <v>0</v>
      </c>
      <c r="G395" s="48">
        <f t="shared" si="63"/>
        <v>492118.44</v>
      </c>
      <c r="I395" s="50">
        <f t="shared" si="64"/>
        <v>479843.44</v>
      </c>
      <c r="J395" s="50">
        <v>4986</v>
      </c>
      <c r="K395" s="50">
        <v>0</v>
      </c>
      <c r="L395" s="48">
        <f t="shared" si="65"/>
        <v>484829.44</v>
      </c>
      <c r="M395" s="51">
        <f t="shared" si="66"/>
        <v>7289</v>
      </c>
      <c r="O395" s="52">
        <f t="shared" si="67"/>
        <v>492118.44</v>
      </c>
      <c r="P395" s="52">
        <f t="shared" si="68"/>
        <v>482336.44</v>
      </c>
    </row>
    <row r="396" spans="1:16" x14ac:dyDescent="0.2">
      <c r="A396" s="100">
        <v>47</v>
      </c>
      <c r="B396" s="96">
        <v>1970</v>
      </c>
      <c r="C396" s="97" t="s">
        <v>30</v>
      </c>
      <c r="D396" s="47">
        <f t="shared" si="62"/>
        <v>0</v>
      </c>
      <c r="E396" s="47">
        <v>0</v>
      </c>
      <c r="F396" s="47">
        <v>0</v>
      </c>
      <c r="G396" s="48">
        <f t="shared" si="63"/>
        <v>0</v>
      </c>
      <c r="I396" s="50">
        <f t="shared" si="64"/>
        <v>0</v>
      </c>
      <c r="J396" s="50">
        <v>0</v>
      </c>
      <c r="K396" s="50">
        <v>0</v>
      </c>
      <c r="L396" s="48">
        <f t="shared" si="65"/>
        <v>0</v>
      </c>
      <c r="M396" s="51">
        <f t="shared" si="66"/>
        <v>0</v>
      </c>
      <c r="O396" s="52">
        <f t="shared" si="67"/>
        <v>0</v>
      </c>
      <c r="P396" s="52">
        <f t="shared" si="68"/>
        <v>0</v>
      </c>
    </row>
    <row r="397" spans="1:16" x14ac:dyDescent="0.2">
      <c r="A397" s="96">
        <v>47</v>
      </c>
      <c r="B397" s="96">
        <v>1975</v>
      </c>
      <c r="C397" s="97" t="s">
        <v>31</v>
      </c>
      <c r="D397" s="47">
        <f t="shared" si="62"/>
        <v>0</v>
      </c>
      <c r="E397" s="47">
        <v>0</v>
      </c>
      <c r="F397" s="47">
        <v>0</v>
      </c>
      <c r="G397" s="48">
        <f t="shared" si="63"/>
        <v>0</v>
      </c>
      <c r="I397" s="50">
        <f t="shared" si="64"/>
        <v>0</v>
      </c>
      <c r="J397" s="50">
        <v>0</v>
      </c>
      <c r="K397" s="50">
        <v>0</v>
      </c>
      <c r="L397" s="48">
        <f t="shared" si="65"/>
        <v>0</v>
      </c>
      <c r="M397" s="51">
        <f t="shared" si="66"/>
        <v>0</v>
      </c>
      <c r="O397" s="52">
        <f t="shared" si="67"/>
        <v>0</v>
      </c>
      <c r="P397" s="52">
        <f t="shared" si="68"/>
        <v>0</v>
      </c>
    </row>
    <row r="398" spans="1:16" x14ac:dyDescent="0.2">
      <c r="A398" s="96">
        <v>47</v>
      </c>
      <c r="B398" s="96">
        <v>1980</v>
      </c>
      <c r="C398" s="97" t="s">
        <v>32</v>
      </c>
      <c r="D398" s="47">
        <f t="shared" si="62"/>
        <v>146550.96</v>
      </c>
      <c r="E398" s="47">
        <v>0</v>
      </c>
      <c r="F398" s="47">
        <v>0</v>
      </c>
      <c r="G398" s="48">
        <f t="shared" si="63"/>
        <v>146550.96</v>
      </c>
      <c r="I398" s="50">
        <f t="shared" si="64"/>
        <v>27313.96</v>
      </c>
      <c r="J398" s="50">
        <v>7334</v>
      </c>
      <c r="K398" s="50">
        <v>0</v>
      </c>
      <c r="L398" s="48">
        <f t="shared" si="65"/>
        <v>34647.96</v>
      </c>
      <c r="M398" s="51">
        <f t="shared" si="66"/>
        <v>111903</v>
      </c>
      <c r="O398" s="52">
        <f t="shared" si="67"/>
        <v>146550.96</v>
      </c>
      <c r="P398" s="52">
        <f t="shared" si="68"/>
        <v>30980.959999999999</v>
      </c>
    </row>
    <row r="399" spans="1:16" x14ac:dyDescent="0.2">
      <c r="A399" s="96">
        <v>47</v>
      </c>
      <c r="B399" s="96">
        <v>1985</v>
      </c>
      <c r="C399" s="97" t="s">
        <v>33</v>
      </c>
      <c r="D399" s="47">
        <f t="shared" si="62"/>
        <v>0</v>
      </c>
      <c r="E399" s="47">
        <v>0</v>
      </c>
      <c r="F399" s="47">
        <v>0</v>
      </c>
      <c r="G399" s="48">
        <f t="shared" si="63"/>
        <v>0</v>
      </c>
      <c r="I399" s="50">
        <f t="shared" si="64"/>
        <v>0</v>
      </c>
      <c r="J399" s="50">
        <v>0</v>
      </c>
      <c r="K399" s="50">
        <v>0</v>
      </c>
      <c r="L399" s="48">
        <f t="shared" si="65"/>
        <v>0</v>
      </c>
      <c r="M399" s="51">
        <f t="shared" si="66"/>
        <v>0</v>
      </c>
      <c r="O399" s="52">
        <f t="shared" si="67"/>
        <v>0</v>
      </c>
      <c r="P399" s="52">
        <f t="shared" si="68"/>
        <v>0</v>
      </c>
    </row>
    <row r="400" spans="1:16" x14ac:dyDescent="0.2">
      <c r="A400" s="100">
        <v>47</v>
      </c>
      <c r="B400" s="96">
        <v>1990</v>
      </c>
      <c r="C400" s="101" t="s">
        <v>34</v>
      </c>
      <c r="D400" s="47">
        <f t="shared" si="62"/>
        <v>0</v>
      </c>
      <c r="E400" s="47">
        <v>0</v>
      </c>
      <c r="F400" s="47">
        <v>0</v>
      </c>
      <c r="G400" s="48">
        <f t="shared" si="63"/>
        <v>0</v>
      </c>
      <c r="I400" s="50">
        <f t="shared" si="64"/>
        <v>0</v>
      </c>
      <c r="J400" s="50">
        <v>0</v>
      </c>
      <c r="K400" s="50">
        <v>0</v>
      </c>
      <c r="L400" s="48">
        <f t="shared" si="65"/>
        <v>0</v>
      </c>
      <c r="M400" s="51">
        <f t="shared" si="66"/>
        <v>0</v>
      </c>
      <c r="O400" s="52">
        <f t="shared" si="67"/>
        <v>0</v>
      </c>
      <c r="P400" s="52">
        <f t="shared" si="68"/>
        <v>0</v>
      </c>
    </row>
    <row r="401" spans="1:17" x14ac:dyDescent="0.2">
      <c r="A401" s="96">
        <v>47</v>
      </c>
      <c r="B401" s="96">
        <v>1995</v>
      </c>
      <c r="C401" s="97" t="s">
        <v>35</v>
      </c>
      <c r="D401" s="47">
        <f t="shared" si="62"/>
        <v>-1102383.1000000001</v>
      </c>
      <c r="E401" s="47">
        <v>-101850</v>
      </c>
      <c r="F401" s="47">
        <v>0</v>
      </c>
      <c r="G401" s="48">
        <f t="shared" si="63"/>
        <v>-1204233.1000000001</v>
      </c>
      <c r="I401" s="50">
        <f t="shared" si="64"/>
        <v>-145263.9</v>
      </c>
      <c r="J401" s="50">
        <v>-19268</v>
      </c>
      <c r="K401" s="50">
        <v>0</v>
      </c>
      <c r="L401" s="48">
        <f t="shared" si="65"/>
        <v>-164531.9</v>
      </c>
      <c r="M401" s="51">
        <f t="shared" si="66"/>
        <v>-1039701.2000000001</v>
      </c>
      <c r="O401" s="52">
        <f t="shared" si="67"/>
        <v>-1153308.1000000001</v>
      </c>
      <c r="P401" s="52">
        <f t="shared" si="68"/>
        <v>-154897.9</v>
      </c>
    </row>
    <row r="402" spans="1:17" x14ac:dyDescent="0.2">
      <c r="A402" s="45"/>
      <c r="B402" s="55" t="s">
        <v>87</v>
      </c>
      <c r="C402" s="56"/>
      <c r="D402" s="47">
        <f t="shared" ref="D402:D403" si="69">G334</f>
        <v>0</v>
      </c>
      <c r="E402" s="47">
        <v>0</v>
      </c>
      <c r="F402" s="47">
        <v>0</v>
      </c>
      <c r="G402" s="48">
        <f t="shared" si="63"/>
        <v>0</v>
      </c>
      <c r="I402" s="50">
        <v>0</v>
      </c>
      <c r="J402" s="50">
        <v>0</v>
      </c>
      <c r="K402" s="50">
        <v>0</v>
      </c>
      <c r="L402" s="48">
        <f t="shared" si="65"/>
        <v>0</v>
      </c>
      <c r="M402" s="51">
        <f t="shared" si="66"/>
        <v>0</v>
      </c>
      <c r="O402" s="52">
        <f t="shared" si="67"/>
        <v>0</v>
      </c>
      <c r="P402" s="52">
        <f t="shared" si="68"/>
        <v>0</v>
      </c>
    </row>
    <row r="403" spans="1:17" x14ac:dyDescent="0.2">
      <c r="A403" s="45"/>
      <c r="B403" s="55" t="s">
        <v>87</v>
      </c>
      <c r="C403" s="56"/>
      <c r="D403" s="47">
        <f t="shared" si="69"/>
        <v>0</v>
      </c>
      <c r="E403" s="47">
        <v>0</v>
      </c>
      <c r="F403" s="47">
        <v>0</v>
      </c>
      <c r="G403" s="48">
        <f t="shared" si="63"/>
        <v>0</v>
      </c>
      <c r="I403" s="50">
        <v>0</v>
      </c>
      <c r="J403" s="50">
        <v>0</v>
      </c>
      <c r="K403" s="50">
        <v>0</v>
      </c>
      <c r="L403" s="48">
        <f t="shared" si="65"/>
        <v>0</v>
      </c>
      <c r="M403" s="51">
        <f t="shared" si="66"/>
        <v>0</v>
      </c>
      <c r="O403" s="52">
        <f t="shared" si="67"/>
        <v>0</v>
      </c>
      <c r="P403" s="52">
        <f t="shared" si="68"/>
        <v>0</v>
      </c>
    </row>
    <row r="404" spans="1:17" s="32" customFormat="1" x14ac:dyDescent="0.2">
      <c r="A404" s="110"/>
      <c r="B404" s="110"/>
      <c r="C404" s="111" t="s">
        <v>88</v>
      </c>
      <c r="D404" s="112">
        <f>SUM(D356:D403)</f>
        <v>191735585.34000003</v>
      </c>
      <c r="E404" s="112">
        <f t="shared" ref="E404:F404" si="70">SUM(E356:E403)</f>
        <v>8743776.0599999987</v>
      </c>
      <c r="F404" s="112">
        <f t="shared" si="70"/>
        <v>0</v>
      </c>
      <c r="G404" s="107">
        <f>SUM(G356:G403)</f>
        <v>200479361.39999998</v>
      </c>
      <c r="I404" s="113">
        <f>SUM(I356:I403)</f>
        <v>76934177.486666635</v>
      </c>
      <c r="J404" s="113">
        <f>SUM(J356:J403)</f>
        <v>4488904.3111111112</v>
      </c>
      <c r="K404" s="113">
        <f>SUM(K356:K403)</f>
        <v>0</v>
      </c>
      <c r="L404" s="85">
        <f>SUM(L356:L403)</f>
        <v>81423081.797777742</v>
      </c>
      <c r="M404" s="60">
        <f>SUM(M356:M403)</f>
        <v>119056279.60222225</v>
      </c>
      <c r="O404" s="88">
        <f>SUM(O356:O403)</f>
        <v>196107473.36999997</v>
      </c>
      <c r="P404" s="88">
        <f>SUM(P356:P403)</f>
        <v>79178629.642222196</v>
      </c>
    </row>
    <row r="405" spans="1:17" x14ac:dyDescent="0.2">
      <c r="A405" s="55"/>
      <c r="B405" s="55">
        <v>2055</v>
      </c>
      <c r="C405" s="63" t="s">
        <v>126</v>
      </c>
      <c r="D405" s="109">
        <v>1856895.4499999993</v>
      </c>
      <c r="E405" s="58"/>
      <c r="F405" s="58"/>
      <c r="G405" s="48">
        <f>D405+E405+F405</f>
        <v>1856895.4499999993</v>
      </c>
      <c r="I405" s="50"/>
      <c r="J405" s="50"/>
      <c r="K405" s="50"/>
      <c r="L405" s="48">
        <f>I405+J405+K405</f>
        <v>0</v>
      </c>
      <c r="M405" s="51">
        <f>G405+L405</f>
        <v>1856895.4499999993</v>
      </c>
      <c r="O405" s="52"/>
      <c r="P405" s="52">
        <f>O404-P404</f>
        <v>116928843.72777778</v>
      </c>
    </row>
    <row r="406" spans="1:17" x14ac:dyDescent="0.2">
      <c r="A406" s="55"/>
      <c r="B406" s="55"/>
      <c r="C406" s="59" t="s">
        <v>97</v>
      </c>
      <c r="D406" s="60"/>
      <c r="E406" s="61"/>
      <c r="F406" s="61"/>
      <c r="G406" s="60">
        <f>D406+E406+F406</f>
        <v>0</v>
      </c>
      <c r="H406" s="32"/>
      <c r="I406" s="61"/>
      <c r="J406" s="61"/>
      <c r="K406" s="61"/>
      <c r="L406" s="60">
        <f>I406+J406+K406</f>
        <v>0</v>
      </c>
      <c r="M406" s="60">
        <f>G406+L406</f>
        <v>0</v>
      </c>
      <c r="O406" s="62"/>
      <c r="P406" s="62"/>
    </row>
    <row r="407" spans="1:17" x14ac:dyDescent="0.2">
      <c r="A407" s="55"/>
      <c r="B407" s="55"/>
      <c r="C407" s="63" t="s">
        <v>89</v>
      </c>
      <c r="D407" s="112">
        <f>SUM(D404:D406)</f>
        <v>193592480.79000002</v>
      </c>
      <c r="E407" s="47">
        <f>SUM(E404:E406)</f>
        <v>8743776.0599999987</v>
      </c>
      <c r="F407" s="58">
        <f>SUM(F404:F406)</f>
        <v>0</v>
      </c>
      <c r="G407" s="48">
        <f>SUM(G404:G406)</f>
        <v>202336256.84999996</v>
      </c>
      <c r="I407" s="50">
        <f>SUM(I404:I406)</f>
        <v>76934177.486666635</v>
      </c>
      <c r="J407" s="50">
        <f>SUM(J404:J406)</f>
        <v>4488904.3111111112</v>
      </c>
      <c r="K407" s="58">
        <f>SUM(K404:K406)</f>
        <v>0</v>
      </c>
      <c r="L407" s="48">
        <f>SUM(L404:L406)</f>
        <v>81423081.797777742</v>
      </c>
      <c r="M407" s="51">
        <f>SUM(M404:M406)</f>
        <v>120913175.05222225</v>
      </c>
      <c r="O407" s="53"/>
      <c r="P407" s="53"/>
    </row>
    <row r="408" spans="1:17" ht="24" x14ac:dyDescent="0.2">
      <c r="A408" s="55"/>
      <c r="B408" s="55"/>
      <c r="C408" s="64" t="s">
        <v>90</v>
      </c>
      <c r="D408" s="57"/>
      <c r="E408" s="58"/>
      <c r="F408" s="58"/>
      <c r="G408" s="48"/>
      <c r="I408" s="58"/>
      <c r="J408" s="58"/>
      <c r="K408" s="58"/>
      <c r="L408" s="48">
        <v>-81423081.797777697</v>
      </c>
      <c r="M408" s="51"/>
      <c r="O408" s="53"/>
    </row>
    <row r="409" spans="1:17" x14ac:dyDescent="0.2">
      <c r="A409" s="55"/>
      <c r="B409" s="55"/>
      <c r="C409" s="59" t="s">
        <v>36</v>
      </c>
      <c r="D409" s="60"/>
      <c r="E409" s="60"/>
      <c r="F409" s="60"/>
      <c r="G409" s="60"/>
      <c r="H409" s="60"/>
      <c r="I409" s="60"/>
      <c r="J409" s="60">
        <f>J407+J408</f>
        <v>4488904.3111111112</v>
      </c>
      <c r="K409" s="60"/>
      <c r="L409" s="60"/>
      <c r="M409" s="60"/>
      <c r="O409" s="53"/>
    </row>
    <row r="410" spans="1:17" x14ac:dyDescent="0.2">
      <c r="A410" s="65"/>
      <c r="B410" s="65"/>
      <c r="C410" s="238"/>
      <c r="D410" s="238"/>
      <c r="E410" s="238"/>
      <c r="F410" s="238"/>
      <c r="G410" s="238"/>
      <c r="H410" s="238"/>
      <c r="I410" s="238"/>
      <c r="J410" s="66"/>
      <c r="K410" s="67"/>
      <c r="L410" s="68"/>
      <c r="M410" s="69"/>
      <c r="N410" s="70"/>
      <c r="O410" s="70"/>
      <c r="P410" s="70"/>
      <c r="Q410" s="70"/>
    </row>
    <row r="411" spans="1:17" x14ac:dyDescent="0.2">
      <c r="A411" s="65"/>
      <c r="B411" s="71"/>
      <c r="C411" s="234"/>
      <c r="D411" s="234"/>
      <c r="E411" s="234"/>
      <c r="F411" s="234"/>
      <c r="G411" s="234" t="s">
        <v>100</v>
      </c>
      <c r="H411" s="234"/>
      <c r="I411" s="234"/>
      <c r="J411" s="72"/>
      <c r="K411" s="67"/>
      <c r="L411" s="73"/>
      <c r="M411" s="74"/>
      <c r="N411" s="67"/>
      <c r="O411" s="67"/>
      <c r="P411" s="67"/>
      <c r="Q411" s="67"/>
    </row>
    <row r="412" spans="1:17" x14ac:dyDescent="0.2">
      <c r="A412" s="30">
        <v>10</v>
      </c>
      <c r="C412" s="31" t="s">
        <v>92</v>
      </c>
      <c r="G412" s="53" t="s">
        <v>92</v>
      </c>
      <c r="I412" s="75"/>
      <c r="J412" s="80">
        <v>-454302</v>
      </c>
      <c r="K412" s="69"/>
      <c r="L412" s="70"/>
      <c r="M412" s="53"/>
    </row>
    <row r="413" spans="1:17" x14ac:dyDescent="0.2">
      <c r="A413" s="76">
        <v>8</v>
      </c>
      <c r="B413" s="76"/>
      <c r="C413" s="77" t="s">
        <v>24</v>
      </c>
      <c r="D413" s="77"/>
      <c r="E413" s="77"/>
      <c r="F413" s="77"/>
      <c r="G413" s="77" t="s">
        <v>24</v>
      </c>
      <c r="H413" s="77"/>
      <c r="J413" s="80"/>
      <c r="K413" s="77"/>
      <c r="M413" s="53"/>
    </row>
    <row r="414" spans="1:17" x14ac:dyDescent="0.2">
      <c r="A414" s="78">
        <v>8</v>
      </c>
      <c r="B414" s="78"/>
      <c r="C414" s="79" t="s">
        <v>93</v>
      </c>
      <c r="D414" s="77"/>
      <c r="E414" s="77"/>
      <c r="F414" s="77"/>
      <c r="G414" s="77" t="s">
        <v>93</v>
      </c>
      <c r="H414" s="77"/>
      <c r="J414" s="80"/>
      <c r="M414" s="53"/>
    </row>
    <row r="415" spans="1:17" x14ac:dyDescent="0.2">
      <c r="A415" s="78">
        <v>8</v>
      </c>
      <c r="B415" s="78"/>
      <c r="C415" s="79" t="s">
        <v>94</v>
      </c>
      <c r="D415" s="77"/>
      <c r="E415" s="77"/>
      <c r="F415" s="77"/>
      <c r="G415" s="77" t="s">
        <v>94</v>
      </c>
      <c r="H415" s="77"/>
      <c r="J415" s="80"/>
      <c r="M415" s="53"/>
    </row>
    <row r="416" spans="1:17" x14ac:dyDescent="0.2">
      <c r="A416" s="78">
        <v>8</v>
      </c>
      <c r="B416" s="78"/>
      <c r="C416" s="79" t="s">
        <v>95</v>
      </c>
      <c r="D416" s="77"/>
      <c r="E416" s="77"/>
      <c r="F416" s="77"/>
      <c r="G416" s="81" t="s">
        <v>95</v>
      </c>
      <c r="H416" s="77"/>
      <c r="J416" s="80"/>
      <c r="M416" s="53"/>
    </row>
    <row r="417" spans="1:13" ht="24" x14ac:dyDescent="0.2">
      <c r="A417" s="78"/>
      <c r="B417" s="78"/>
      <c r="C417" s="79"/>
      <c r="D417" s="77"/>
      <c r="E417" s="77"/>
      <c r="F417" s="77"/>
      <c r="G417" s="81" t="s">
        <v>96</v>
      </c>
      <c r="H417" s="77"/>
      <c r="J417" s="80">
        <f>J409+J416+J413+J412+J415+J414</f>
        <v>4034602.3111111112</v>
      </c>
      <c r="M417" s="53"/>
    </row>
    <row r="418" spans="1:13" x14ac:dyDescent="0.2">
      <c r="A418" s="78"/>
      <c r="B418" s="78"/>
      <c r="C418" s="79"/>
      <c r="D418" s="77"/>
      <c r="E418" s="77"/>
      <c r="F418" s="77"/>
      <c r="G418" s="77"/>
      <c r="H418" s="77"/>
      <c r="M418" s="53"/>
    </row>
  </sheetData>
  <mergeCells count="19">
    <mergeCell ref="C342:I342"/>
    <mergeCell ref="D354:G354"/>
    <mergeCell ref="C410:I410"/>
    <mergeCell ref="C273:I273"/>
    <mergeCell ref="D285:G285"/>
    <mergeCell ref="C341:I341"/>
    <mergeCell ref="I285:L285"/>
    <mergeCell ref="C203:I203"/>
    <mergeCell ref="D216:G216"/>
    <mergeCell ref="C272:I272"/>
    <mergeCell ref="C134:I134"/>
    <mergeCell ref="D146:G146"/>
    <mergeCell ref="C202:I202"/>
    <mergeCell ref="A3:M3"/>
    <mergeCell ref="C65:I65"/>
    <mergeCell ref="D77:G77"/>
    <mergeCell ref="C133:I133"/>
    <mergeCell ref="D8:G8"/>
    <mergeCell ref="C64:I64"/>
  </mergeCells>
  <pageMargins left="0.7" right="0.7" top="0.75" bottom="0.75" header="0.3" footer="0.3"/>
  <pageSetup scale="55" fitToHeight="0" orientation="landscape" horizontalDpi="1200" verticalDpi="1200" r:id="rId1"/>
  <rowBreaks count="6" manualBreakCount="6">
    <brk id="5" max="16383" man="1"/>
    <brk id="74" max="16383" man="1"/>
    <brk id="143" max="16383" man="1"/>
    <brk id="213" max="16383" man="1"/>
    <brk id="282" max="16383" man="1"/>
    <brk id="35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01"/>
  <dimension ref="A1:Y352"/>
  <sheetViews>
    <sheetView showGridLines="0" topLeftCell="A306" zoomScaleNormal="100" zoomScaleSheetLayoutView="100" workbookViewId="0">
      <selection activeCell="J351" sqref="J351"/>
    </sheetView>
  </sheetViews>
  <sheetFormatPr defaultRowHeight="12" x14ac:dyDescent="0.2"/>
  <cols>
    <col min="1" max="1" width="9.140625" style="77"/>
    <col min="2" max="2" width="43.140625" style="138" customWidth="1"/>
    <col min="3" max="3" width="15.5703125" style="166" customWidth="1"/>
    <col min="4" max="4" width="15" style="144" bestFit="1" customWidth="1"/>
    <col min="5" max="5" width="15.7109375" style="144" customWidth="1"/>
    <col min="6" max="6" width="14.28515625" style="144" customWidth="1"/>
    <col min="7" max="7" width="17.85546875" style="144" customWidth="1"/>
    <col min="8" max="8" width="7.7109375" style="77" customWidth="1"/>
    <col min="9" max="9" width="14.42578125" style="77" customWidth="1"/>
    <col min="10" max="10" width="14.42578125" style="144" customWidth="1"/>
    <col min="11" max="11" width="16.85546875" style="144" customWidth="1"/>
    <col min="12" max="12" width="13" style="144" customWidth="1"/>
    <col min="13" max="13" width="9.140625" style="77" customWidth="1"/>
    <col min="14" max="14" width="15.28515625" style="77" customWidth="1"/>
    <col min="15" max="15" width="9.140625" style="77"/>
    <col min="16" max="16" width="9.85546875" style="77" bestFit="1" customWidth="1"/>
    <col min="17" max="257" width="9.140625" style="77"/>
    <col min="258" max="258" width="2.7109375" style="77" customWidth="1"/>
    <col min="259" max="259" width="9.140625" style="77"/>
    <col min="260" max="260" width="40.28515625" style="77" bestFit="1" customWidth="1"/>
    <col min="261" max="261" width="10.7109375" style="77" customWidth="1"/>
    <col min="262" max="262" width="10" style="77" customWidth="1"/>
    <col min="263" max="263" width="17.85546875" style="77" customWidth="1"/>
    <col min="264" max="264" width="7.7109375" style="77" customWidth="1"/>
    <col min="265" max="265" width="12.28515625" style="77" customWidth="1"/>
    <col min="266" max="266" width="12.7109375" style="77" customWidth="1"/>
    <col min="267" max="267" width="13.5703125" style="77" customWidth="1"/>
    <col min="268" max="268" width="13" style="77" customWidth="1"/>
    <col min="269" max="513" width="9.140625" style="77"/>
    <col min="514" max="514" width="2.7109375" style="77" customWidth="1"/>
    <col min="515" max="515" width="9.140625" style="77"/>
    <col min="516" max="516" width="40.28515625" style="77" bestFit="1" customWidth="1"/>
    <col min="517" max="517" width="10.7109375" style="77" customWidth="1"/>
    <col min="518" max="518" width="10" style="77" customWidth="1"/>
    <col min="519" max="519" width="17.85546875" style="77" customWidth="1"/>
    <col min="520" max="520" width="7.7109375" style="77" customWidth="1"/>
    <col min="521" max="521" width="12.28515625" style="77" customWidth="1"/>
    <col min="522" max="522" width="12.7109375" style="77" customWidth="1"/>
    <col min="523" max="523" width="13.5703125" style="77" customWidth="1"/>
    <col min="524" max="524" width="13" style="77" customWidth="1"/>
    <col min="525" max="769" width="9.140625" style="77"/>
    <col min="770" max="770" width="2.7109375" style="77" customWidth="1"/>
    <col min="771" max="771" width="9.140625" style="77"/>
    <col min="772" max="772" width="40.28515625" style="77" bestFit="1" customWidth="1"/>
    <col min="773" max="773" width="10.7109375" style="77" customWidth="1"/>
    <col min="774" max="774" width="10" style="77" customWidth="1"/>
    <col min="775" max="775" width="17.85546875" style="77" customWidth="1"/>
    <col min="776" max="776" width="7.7109375" style="77" customWidth="1"/>
    <col min="777" max="777" width="12.28515625" style="77" customWidth="1"/>
    <col min="778" max="778" width="12.7109375" style="77" customWidth="1"/>
    <col min="779" max="779" width="13.5703125" style="77" customWidth="1"/>
    <col min="780" max="780" width="13" style="77" customWidth="1"/>
    <col min="781" max="1025" width="9.140625" style="77"/>
    <col min="1026" max="1026" width="2.7109375" style="77" customWidth="1"/>
    <col min="1027" max="1027" width="9.140625" style="77"/>
    <col min="1028" max="1028" width="40.28515625" style="77" bestFit="1" customWidth="1"/>
    <col min="1029" max="1029" width="10.7109375" style="77" customWidth="1"/>
    <col min="1030" max="1030" width="10" style="77" customWidth="1"/>
    <col min="1031" max="1031" width="17.85546875" style="77" customWidth="1"/>
    <col min="1032" max="1032" width="7.7109375" style="77" customWidth="1"/>
    <col min="1033" max="1033" width="12.28515625" style="77" customWidth="1"/>
    <col min="1034" max="1034" width="12.7109375" style="77" customWidth="1"/>
    <col min="1035" max="1035" width="13.5703125" style="77" customWidth="1"/>
    <col min="1036" max="1036" width="13" style="77" customWidth="1"/>
    <col min="1037" max="1281" width="9.140625" style="77"/>
    <col min="1282" max="1282" width="2.7109375" style="77" customWidth="1"/>
    <col min="1283" max="1283" width="9.140625" style="77"/>
    <col min="1284" max="1284" width="40.28515625" style="77" bestFit="1" customWidth="1"/>
    <col min="1285" max="1285" width="10.7109375" style="77" customWidth="1"/>
    <col min="1286" max="1286" width="10" style="77" customWidth="1"/>
    <col min="1287" max="1287" width="17.85546875" style="77" customWidth="1"/>
    <col min="1288" max="1288" width="7.7109375" style="77" customWidth="1"/>
    <col min="1289" max="1289" width="12.28515625" style="77" customWidth="1"/>
    <col min="1290" max="1290" width="12.7109375" style="77" customWidth="1"/>
    <col min="1291" max="1291" width="13.5703125" style="77" customWidth="1"/>
    <col min="1292" max="1292" width="13" style="77" customWidth="1"/>
    <col min="1293" max="1537" width="9.140625" style="77"/>
    <col min="1538" max="1538" width="2.7109375" style="77" customWidth="1"/>
    <col min="1539" max="1539" width="9.140625" style="77"/>
    <col min="1540" max="1540" width="40.28515625" style="77" bestFit="1" customWidth="1"/>
    <col min="1541" max="1541" width="10.7109375" style="77" customWidth="1"/>
    <col min="1542" max="1542" width="10" style="77" customWidth="1"/>
    <col min="1543" max="1543" width="17.85546875" style="77" customWidth="1"/>
    <col min="1544" max="1544" width="7.7109375" style="77" customWidth="1"/>
    <col min="1545" max="1545" width="12.28515625" style="77" customWidth="1"/>
    <col min="1546" max="1546" width="12.7109375" style="77" customWidth="1"/>
    <col min="1547" max="1547" width="13.5703125" style="77" customWidth="1"/>
    <col min="1548" max="1548" width="13" style="77" customWidth="1"/>
    <col min="1549" max="1793" width="9.140625" style="77"/>
    <col min="1794" max="1794" width="2.7109375" style="77" customWidth="1"/>
    <col min="1795" max="1795" width="9.140625" style="77"/>
    <col min="1796" max="1796" width="40.28515625" style="77" bestFit="1" customWidth="1"/>
    <col min="1797" max="1797" width="10.7109375" style="77" customWidth="1"/>
    <col min="1798" max="1798" width="10" style="77" customWidth="1"/>
    <col min="1799" max="1799" width="17.85546875" style="77" customWidth="1"/>
    <col min="1800" max="1800" width="7.7109375" style="77" customWidth="1"/>
    <col min="1801" max="1801" width="12.28515625" style="77" customWidth="1"/>
    <col min="1802" max="1802" width="12.7109375" style="77" customWidth="1"/>
    <col min="1803" max="1803" width="13.5703125" style="77" customWidth="1"/>
    <col min="1804" max="1804" width="13" style="77" customWidth="1"/>
    <col min="1805" max="2049" width="9.140625" style="77"/>
    <col min="2050" max="2050" width="2.7109375" style="77" customWidth="1"/>
    <col min="2051" max="2051" width="9.140625" style="77"/>
    <col min="2052" max="2052" width="40.28515625" style="77" bestFit="1" customWidth="1"/>
    <col min="2053" max="2053" width="10.7109375" style="77" customWidth="1"/>
    <col min="2054" max="2054" width="10" style="77" customWidth="1"/>
    <col min="2055" max="2055" width="17.85546875" style="77" customWidth="1"/>
    <col min="2056" max="2056" width="7.7109375" style="77" customWidth="1"/>
    <col min="2057" max="2057" width="12.28515625" style="77" customWidth="1"/>
    <col min="2058" max="2058" width="12.7109375" style="77" customWidth="1"/>
    <col min="2059" max="2059" width="13.5703125" style="77" customWidth="1"/>
    <col min="2060" max="2060" width="13" style="77" customWidth="1"/>
    <col min="2061" max="2305" width="9.140625" style="77"/>
    <col min="2306" max="2306" width="2.7109375" style="77" customWidth="1"/>
    <col min="2307" max="2307" width="9.140625" style="77"/>
    <col min="2308" max="2308" width="40.28515625" style="77" bestFit="1" customWidth="1"/>
    <col min="2309" max="2309" width="10.7109375" style="77" customWidth="1"/>
    <col min="2310" max="2310" width="10" style="77" customWidth="1"/>
    <col min="2311" max="2311" width="17.85546875" style="77" customWidth="1"/>
    <col min="2312" max="2312" width="7.7109375" style="77" customWidth="1"/>
    <col min="2313" max="2313" width="12.28515625" style="77" customWidth="1"/>
    <col min="2314" max="2314" width="12.7109375" style="77" customWidth="1"/>
    <col min="2315" max="2315" width="13.5703125" style="77" customWidth="1"/>
    <col min="2316" max="2316" width="13" style="77" customWidth="1"/>
    <col min="2317" max="2561" width="9.140625" style="77"/>
    <col min="2562" max="2562" width="2.7109375" style="77" customWidth="1"/>
    <col min="2563" max="2563" width="9.140625" style="77"/>
    <col min="2564" max="2564" width="40.28515625" style="77" bestFit="1" customWidth="1"/>
    <col min="2565" max="2565" width="10.7109375" style="77" customWidth="1"/>
    <col min="2566" max="2566" width="10" style="77" customWidth="1"/>
    <col min="2567" max="2567" width="17.85546875" style="77" customWidth="1"/>
    <col min="2568" max="2568" width="7.7109375" style="77" customWidth="1"/>
    <col min="2569" max="2569" width="12.28515625" style="77" customWidth="1"/>
    <col min="2570" max="2570" width="12.7109375" style="77" customWidth="1"/>
    <col min="2571" max="2571" width="13.5703125" style="77" customWidth="1"/>
    <col min="2572" max="2572" width="13" style="77" customWidth="1"/>
    <col min="2573" max="2817" width="9.140625" style="77"/>
    <col min="2818" max="2818" width="2.7109375" style="77" customWidth="1"/>
    <col min="2819" max="2819" width="9.140625" style="77"/>
    <col min="2820" max="2820" width="40.28515625" style="77" bestFit="1" customWidth="1"/>
    <col min="2821" max="2821" width="10.7109375" style="77" customWidth="1"/>
    <col min="2822" max="2822" width="10" style="77" customWidth="1"/>
    <col min="2823" max="2823" width="17.85546875" style="77" customWidth="1"/>
    <col min="2824" max="2824" width="7.7109375" style="77" customWidth="1"/>
    <col min="2825" max="2825" width="12.28515625" style="77" customWidth="1"/>
    <col min="2826" max="2826" width="12.7109375" style="77" customWidth="1"/>
    <col min="2827" max="2827" width="13.5703125" style="77" customWidth="1"/>
    <col min="2828" max="2828" width="13" style="77" customWidth="1"/>
    <col min="2829" max="3073" width="9.140625" style="77"/>
    <col min="3074" max="3074" width="2.7109375" style="77" customWidth="1"/>
    <col min="3075" max="3075" width="9.140625" style="77"/>
    <col min="3076" max="3076" width="40.28515625" style="77" bestFit="1" customWidth="1"/>
    <col min="3077" max="3077" width="10.7109375" style="77" customWidth="1"/>
    <col min="3078" max="3078" width="10" style="77" customWidth="1"/>
    <col min="3079" max="3079" width="17.85546875" style="77" customWidth="1"/>
    <col min="3080" max="3080" width="7.7109375" style="77" customWidth="1"/>
    <col min="3081" max="3081" width="12.28515625" style="77" customWidth="1"/>
    <col min="3082" max="3082" width="12.7109375" style="77" customWidth="1"/>
    <col min="3083" max="3083" width="13.5703125" style="77" customWidth="1"/>
    <col min="3084" max="3084" width="13" style="77" customWidth="1"/>
    <col min="3085" max="3329" width="9.140625" style="77"/>
    <col min="3330" max="3330" width="2.7109375" style="77" customWidth="1"/>
    <col min="3331" max="3331" width="9.140625" style="77"/>
    <col min="3332" max="3332" width="40.28515625" style="77" bestFit="1" customWidth="1"/>
    <col min="3333" max="3333" width="10.7109375" style="77" customWidth="1"/>
    <col min="3334" max="3334" width="10" style="77" customWidth="1"/>
    <col min="3335" max="3335" width="17.85546875" style="77" customWidth="1"/>
    <col min="3336" max="3336" width="7.7109375" style="77" customWidth="1"/>
    <col min="3337" max="3337" width="12.28515625" style="77" customWidth="1"/>
    <col min="3338" max="3338" width="12.7109375" style="77" customWidth="1"/>
    <col min="3339" max="3339" width="13.5703125" style="77" customWidth="1"/>
    <col min="3340" max="3340" width="13" style="77" customWidth="1"/>
    <col min="3341" max="3585" width="9.140625" style="77"/>
    <col min="3586" max="3586" width="2.7109375" style="77" customWidth="1"/>
    <col min="3587" max="3587" width="9.140625" style="77"/>
    <col min="3588" max="3588" width="40.28515625" style="77" bestFit="1" customWidth="1"/>
    <col min="3589" max="3589" width="10.7109375" style="77" customWidth="1"/>
    <col min="3590" max="3590" width="10" style="77" customWidth="1"/>
    <col min="3591" max="3591" width="17.85546875" style="77" customWidth="1"/>
    <col min="3592" max="3592" width="7.7109375" style="77" customWidth="1"/>
    <col min="3593" max="3593" width="12.28515625" style="77" customWidth="1"/>
    <col min="3594" max="3594" width="12.7109375" style="77" customWidth="1"/>
    <col min="3595" max="3595" width="13.5703125" style="77" customWidth="1"/>
    <col min="3596" max="3596" width="13" style="77" customWidth="1"/>
    <col min="3597" max="3841" width="9.140625" style="77"/>
    <col min="3842" max="3842" width="2.7109375" style="77" customWidth="1"/>
    <col min="3843" max="3843" width="9.140625" style="77"/>
    <col min="3844" max="3844" width="40.28515625" style="77" bestFit="1" customWidth="1"/>
    <col min="3845" max="3845" width="10.7109375" style="77" customWidth="1"/>
    <col min="3846" max="3846" width="10" style="77" customWidth="1"/>
    <col min="3847" max="3847" width="17.85546875" style="77" customWidth="1"/>
    <col min="3848" max="3848" width="7.7109375" style="77" customWidth="1"/>
    <col min="3849" max="3849" width="12.28515625" style="77" customWidth="1"/>
    <col min="3850" max="3850" width="12.7109375" style="77" customWidth="1"/>
    <col min="3851" max="3851" width="13.5703125" style="77" customWidth="1"/>
    <col min="3852" max="3852" width="13" style="77" customWidth="1"/>
    <col min="3853" max="4097" width="9.140625" style="77"/>
    <col min="4098" max="4098" width="2.7109375" style="77" customWidth="1"/>
    <col min="4099" max="4099" width="9.140625" style="77"/>
    <col min="4100" max="4100" width="40.28515625" style="77" bestFit="1" customWidth="1"/>
    <col min="4101" max="4101" width="10.7109375" style="77" customWidth="1"/>
    <col min="4102" max="4102" width="10" style="77" customWidth="1"/>
    <col min="4103" max="4103" width="17.85546875" style="77" customWidth="1"/>
    <col min="4104" max="4104" width="7.7109375" style="77" customWidth="1"/>
    <col min="4105" max="4105" width="12.28515625" style="77" customWidth="1"/>
    <col min="4106" max="4106" width="12.7109375" style="77" customWidth="1"/>
    <col min="4107" max="4107" width="13.5703125" style="77" customWidth="1"/>
    <col min="4108" max="4108" width="13" style="77" customWidth="1"/>
    <col min="4109" max="4353" width="9.140625" style="77"/>
    <col min="4354" max="4354" width="2.7109375" style="77" customWidth="1"/>
    <col min="4355" max="4355" width="9.140625" style="77"/>
    <col min="4356" max="4356" width="40.28515625" style="77" bestFit="1" customWidth="1"/>
    <col min="4357" max="4357" width="10.7109375" style="77" customWidth="1"/>
    <col min="4358" max="4358" width="10" style="77" customWidth="1"/>
    <col min="4359" max="4359" width="17.85546875" style="77" customWidth="1"/>
    <col min="4360" max="4360" width="7.7109375" style="77" customWidth="1"/>
    <col min="4361" max="4361" width="12.28515625" style="77" customWidth="1"/>
    <col min="4362" max="4362" width="12.7109375" style="77" customWidth="1"/>
    <col min="4363" max="4363" width="13.5703125" style="77" customWidth="1"/>
    <col min="4364" max="4364" width="13" style="77" customWidth="1"/>
    <col min="4365" max="4609" width="9.140625" style="77"/>
    <col min="4610" max="4610" width="2.7109375" style="77" customWidth="1"/>
    <col min="4611" max="4611" width="9.140625" style="77"/>
    <col min="4612" max="4612" width="40.28515625" style="77" bestFit="1" customWidth="1"/>
    <col min="4613" max="4613" width="10.7109375" style="77" customWidth="1"/>
    <col min="4614" max="4614" width="10" style="77" customWidth="1"/>
    <col min="4615" max="4615" width="17.85546875" style="77" customWidth="1"/>
    <col min="4616" max="4616" width="7.7109375" style="77" customWidth="1"/>
    <col min="4617" max="4617" width="12.28515625" style="77" customWidth="1"/>
    <col min="4618" max="4618" width="12.7109375" style="77" customWidth="1"/>
    <col min="4619" max="4619" width="13.5703125" style="77" customWidth="1"/>
    <col min="4620" max="4620" width="13" style="77" customWidth="1"/>
    <col min="4621" max="4865" width="9.140625" style="77"/>
    <col min="4866" max="4866" width="2.7109375" style="77" customWidth="1"/>
    <col min="4867" max="4867" width="9.140625" style="77"/>
    <col min="4868" max="4868" width="40.28515625" style="77" bestFit="1" customWidth="1"/>
    <col min="4869" max="4869" width="10.7109375" style="77" customWidth="1"/>
    <col min="4870" max="4870" width="10" style="77" customWidth="1"/>
    <col min="4871" max="4871" width="17.85546875" style="77" customWidth="1"/>
    <col min="4872" max="4872" width="7.7109375" style="77" customWidth="1"/>
    <col min="4873" max="4873" width="12.28515625" style="77" customWidth="1"/>
    <col min="4874" max="4874" width="12.7109375" style="77" customWidth="1"/>
    <col min="4875" max="4875" width="13.5703125" style="77" customWidth="1"/>
    <col min="4876" max="4876" width="13" style="77" customWidth="1"/>
    <col min="4877" max="5121" width="9.140625" style="77"/>
    <col min="5122" max="5122" width="2.7109375" style="77" customWidth="1"/>
    <col min="5123" max="5123" width="9.140625" style="77"/>
    <col min="5124" max="5124" width="40.28515625" style="77" bestFit="1" customWidth="1"/>
    <col min="5125" max="5125" width="10.7109375" style="77" customWidth="1"/>
    <col min="5126" max="5126" width="10" style="77" customWidth="1"/>
    <col min="5127" max="5127" width="17.85546875" style="77" customWidth="1"/>
    <col min="5128" max="5128" width="7.7109375" style="77" customWidth="1"/>
    <col min="5129" max="5129" width="12.28515625" style="77" customWidth="1"/>
    <col min="5130" max="5130" width="12.7109375" style="77" customWidth="1"/>
    <col min="5131" max="5131" width="13.5703125" style="77" customWidth="1"/>
    <col min="5132" max="5132" width="13" style="77" customWidth="1"/>
    <col min="5133" max="5377" width="9.140625" style="77"/>
    <col min="5378" max="5378" width="2.7109375" style="77" customWidth="1"/>
    <col min="5379" max="5379" width="9.140625" style="77"/>
    <col min="5380" max="5380" width="40.28515625" style="77" bestFit="1" customWidth="1"/>
    <col min="5381" max="5381" width="10.7109375" style="77" customWidth="1"/>
    <col min="5382" max="5382" width="10" style="77" customWidth="1"/>
    <col min="5383" max="5383" width="17.85546875" style="77" customWidth="1"/>
    <col min="5384" max="5384" width="7.7109375" style="77" customWidth="1"/>
    <col min="5385" max="5385" width="12.28515625" style="77" customWidth="1"/>
    <col min="5386" max="5386" width="12.7109375" style="77" customWidth="1"/>
    <col min="5387" max="5387" width="13.5703125" style="77" customWidth="1"/>
    <col min="5388" max="5388" width="13" style="77" customWidth="1"/>
    <col min="5389" max="5633" width="9.140625" style="77"/>
    <col min="5634" max="5634" width="2.7109375" style="77" customWidth="1"/>
    <col min="5635" max="5635" width="9.140625" style="77"/>
    <col min="5636" max="5636" width="40.28515625" style="77" bestFit="1" customWidth="1"/>
    <col min="5637" max="5637" width="10.7109375" style="77" customWidth="1"/>
    <col min="5638" max="5638" width="10" style="77" customWidth="1"/>
    <col min="5639" max="5639" width="17.85546875" style="77" customWidth="1"/>
    <col min="5640" max="5640" width="7.7109375" style="77" customWidth="1"/>
    <col min="5641" max="5641" width="12.28515625" style="77" customWidth="1"/>
    <col min="5642" max="5642" width="12.7109375" style="77" customWidth="1"/>
    <col min="5643" max="5643" width="13.5703125" style="77" customWidth="1"/>
    <col min="5644" max="5644" width="13" style="77" customWidth="1"/>
    <col min="5645" max="5889" width="9.140625" style="77"/>
    <col min="5890" max="5890" width="2.7109375" style="77" customWidth="1"/>
    <col min="5891" max="5891" width="9.140625" style="77"/>
    <col min="5892" max="5892" width="40.28515625" style="77" bestFit="1" customWidth="1"/>
    <col min="5893" max="5893" width="10.7109375" style="77" customWidth="1"/>
    <col min="5894" max="5894" width="10" style="77" customWidth="1"/>
    <col min="5895" max="5895" width="17.85546875" style="77" customWidth="1"/>
    <col min="5896" max="5896" width="7.7109375" style="77" customWidth="1"/>
    <col min="5897" max="5897" width="12.28515625" style="77" customWidth="1"/>
    <col min="5898" max="5898" width="12.7109375" style="77" customWidth="1"/>
    <col min="5899" max="5899" width="13.5703125" style="77" customWidth="1"/>
    <col min="5900" max="5900" width="13" style="77" customWidth="1"/>
    <col min="5901" max="6145" width="9.140625" style="77"/>
    <col min="6146" max="6146" width="2.7109375" style="77" customWidth="1"/>
    <col min="6147" max="6147" width="9.140625" style="77"/>
    <col min="6148" max="6148" width="40.28515625" style="77" bestFit="1" customWidth="1"/>
    <col min="6149" max="6149" width="10.7109375" style="77" customWidth="1"/>
    <col min="6150" max="6150" width="10" style="77" customWidth="1"/>
    <col min="6151" max="6151" width="17.85546875" style="77" customWidth="1"/>
    <col min="6152" max="6152" width="7.7109375" style="77" customWidth="1"/>
    <col min="6153" max="6153" width="12.28515625" style="77" customWidth="1"/>
    <col min="6154" max="6154" width="12.7109375" style="77" customWidth="1"/>
    <col min="6155" max="6155" width="13.5703125" style="77" customWidth="1"/>
    <col min="6156" max="6156" width="13" style="77" customWidth="1"/>
    <col min="6157" max="6401" width="9.140625" style="77"/>
    <col min="6402" max="6402" width="2.7109375" style="77" customWidth="1"/>
    <col min="6403" max="6403" width="9.140625" style="77"/>
    <col min="6404" max="6404" width="40.28515625" style="77" bestFit="1" customWidth="1"/>
    <col min="6405" max="6405" width="10.7109375" style="77" customWidth="1"/>
    <col min="6406" max="6406" width="10" style="77" customWidth="1"/>
    <col min="6407" max="6407" width="17.85546875" style="77" customWidth="1"/>
    <col min="6408" max="6408" width="7.7109375" style="77" customWidth="1"/>
    <col min="6409" max="6409" width="12.28515625" style="77" customWidth="1"/>
    <col min="6410" max="6410" width="12.7109375" style="77" customWidth="1"/>
    <col min="6411" max="6411" width="13.5703125" style="77" customWidth="1"/>
    <col min="6412" max="6412" width="13" style="77" customWidth="1"/>
    <col min="6413" max="6657" width="9.140625" style="77"/>
    <col min="6658" max="6658" width="2.7109375" style="77" customWidth="1"/>
    <col min="6659" max="6659" width="9.140625" style="77"/>
    <col min="6660" max="6660" width="40.28515625" style="77" bestFit="1" customWidth="1"/>
    <col min="6661" max="6661" width="10.7109375" style="77" customWidth="1"/>
    <col min="6662" max="6662" width="10" style="77" customWidth="1"/>
    <col min="6663" max="6663" width="17.85546875" style="77" customWidth="1"/>
    <col min="6664" max="6664" width="7.7109375" style="77" customWidth="1"/>
    <col min="6665" max="6665" width="12.28515625" style="77" customWidth="1"/>
    <col min="6666" max="6666" width="12.7109375" style="77" customWidth="1"/>
    <col min="6667" max="6667" width="13.5703125" style="77" customWidth="1"/>
    <col min="6668" max="6668" width="13" style="77" customWidth="1"/>
    <col min="6669" max="6913" width="9.140625" style="77"/>
    <col min="6914" max="6914" width="2.7109375" style="77" customWidth="1"/>
    <col min="6915" max="6915" width="9.140625" style="77"/>
    <col min="6916" max="6916" width="40.28515625" style="77" bestFit="1" customWidth="1"/>
    <col min="6917" max="6917" width="10.7109375" style="77" customWidth="1"/>
    <col min="6918" max="6918" width="10" style="77" customWidth="1"/>
    <col min="6919" max="6919" width="17.85546875" style="77" customWidth="1"/>
    <col min="6920" max="6920" width="7.7109375" style="77" customWidth="1"/>
    <col min="6921" max="6921" width="12.28515625" style="77" customWidth="1"/>
    <col min="6922" max="6922" width="12.7109375" style="77" customWidth="1"/>
    <col min="6923" max="6923" width="13.5703125" style="77" customWidth="1"/>
    <col min="6924" max="6924" width="13" style="77" customWidth="1"/>
    <col min="6925" max="7169" width="9.140625" style="77"/>
    <col min="7170" max="7170" width="2.7109375" style="77" customWidth="1"/>
    <col min="7171" max="7171" width="9.140625" style="77"/>
    <col min="7172" max="7172" width="40.28515625" style="77" bestFit="1" customWidth="1"/>
    <col min="7173" max="7173" width="10.7109375" style="77" customWidth="1"/>
    <col min="7174" max="7174" width="10" style="77" customWidth="1"/>
    <col min="7175" max="7175" width="17.85546875" style="77" customWidth="1"/>
    <col min="7176" max="7176" width="7.7109375" style="77" customWidth="1"/>
    <col min="7177" max="7177" width="12.28515625" style="77" customWidth="1"/>
    <col min="7178" max="7178" width="12.7109375" style="77" customWidth="1"/>
    <col min="7179" max="7179" width="13.5703125" style="77" customWidth="1"/>
    <col min="7180" max="7180" width="13" style="77" customWidth="1"/>
    <col min="7181" max="7425" width="9.140625" style="77"/>
    <col min="7426" max="7426" width="2.7109375" style="77" customWidth="1"/>
    <col min="7427" max="7427" width="9.140625" style="77"/>
    <col min="7428" max="7428" width="40.28515625" style="77" bestFit="1" customWidth="1"/>
    <col min="7429" max="7429" width="10.7109375" style="77" customWidth="1"/>
    <col min="7430" max="7430" width="10" style="77" customWidth="1"/>
    <col min="7431" max="7431" width="17.85546875" style="77" customWidth="1"/>
    <col min="7432" max="7432" width="7.7109375" style="77" customWidth="1"/>
    <col min="7433" max="7433" width="12.28515625" style="77" customWidth="1"/>
    <col min="7434" max="7434" width="12.7109375" style="77" customWidth="1"/>
    <col min="7435" max="7435" width="13.5703125" style="77" customWidth="1"/>
    <col min="7436" max="7436" width="13" style="77" customWidth="1"/>
    <col min="7437" max="7681" width="9.140625" style="77"/>
    <col min="7682" max="7682" width="2.7109375" style="77" customWidth="1"/>
    <col min="7683" max="7683" width="9.140625" style="77"/>
    <col min="7684" max="7684" width="40.28515625" style="77" bestFit="1" customWidth="1"/>
    <col min="7685" max="7685" width="10.7109375" style="77" customWidth="1"/>
    <col min="7686" max="7686" width="10" style="77" customWidth="1"/>
    <col min="7687" max="7687" width="17.85546875" style="77" customWidth="1"/>
    <col min="7688" max="7688" width="7.7109375" style="77" customWidth="1"/>
    <col min="7689" max="7689" width="12.28515625" style="77" customWidth="1"/>
    <col min="7690" max="7690" width="12.7109375" style="77" customWidth="1"/>
    <col min="7691" max="7691" width="13.5703125" style="77" customWidth="1"/>
    <col min="7692" max="7692" width="13" style="77" customWidth="1"/>
    <col min="7693" max="7937" width="9.140625" style="77"/>
    <col min="7938" max="7938" width="2.7109375" style="77" customWidth="1"/>
    <col min="7939" max="7939" width="9.140625" style="77"/>
    <col min="7940" max="7940" width="40.28515625" style="77" bestFit="1" customWidth="1"/>
    <col min="7941" max="7941" width="10.7109375" style="77" customWidth="1"/>
    <col min="7942" max="7942" width="10" style="77" customWidth="1"/>
    <col min="7943" max="7943" width="17.85546875" style="77" customWidth="1"/>
    <col min="7944" max="7944" width="7.7109375" style="77" customWidth="1"/>
    <col min="7945" max="7945" width="12.28515625" style="77" customWidth="1"/>
    <col min="7946" max="7946" width="12.7109375" style="77" customWidth="1"/>
    <col min="7947" max="7947" width="13.5703125" style="77" customWidth="1"/>
    <col min="7948" max="7948" width="13" style="77" customWidth="1"/>
    <col min="7949" max="8193" width="9.140625" style="77"/>
    <col min="8194" max="8194" width="2.7109375" style="77" customWidth="1"/>
    <col min="8195" max="8195" width="9.140625" style="77"/>
    <col min="8196" max="8196" width="40.28515625" style="77" bestFit="1" customWidth="1"/>
    <col min="8197" max="8197" width="10.7109375" style="77" customWidth="1"/>
    <col min="8198" max="8198" width="10" style="77" customWidth="1"/>
    <col min="8199" max="8199" width="17.85546875" style="77" customWidth="1"/>
    <col min="8200" max="8200" width="7.7109375" style="77" customWidth="1"/>
    <col min="8201" max="8201" width="12.28515625" style="77" customWidth="1"/>
    <col min="8202" max="8202" width="12.7109375" style="77" customWidth="1"/>
    <col min="8203" max="8203" width="13.5703125" style="77" customWidth="1"/>
    <col min="8204" max="8204" width="13" style="77" customWidth="1"/>
    <col min="8205" max="8449" width="9.140625" style="77"/>
    <col min="8450" max="8450" width="2.7109375" style="77" customWidth="1"/>
    <col min="8451" max="8451" width="9.140625" style="77"/>
    <col min="8452" max="8452" width="40.28515625" style="77" bestFit="1" customWidth="1"/>
    <col min="8453" max="8453" width="10.7109375" style="77" customWidth="1"/>
    <col min="8454" max="8454" width="10" style="77" customWidth="1"/>
    <col min="8455" max="8455" width="17.85546875" style="77" customWidth="1"/>
    <col min="8456" max="8456" width="7.7109375" style="77" customWidth="1"/>
    <col min="8457" max="8457" width="12.28515625" style="77" customWidth="1"/>
    <col min="8458" max="8458" width="12.7109375" style="77" customWidth="1"/>
    <col min="8459" max="8459" width="13.5703125" style="77" customWidth="1"/>
    <col min="8460" max="8460" width="13" style="77" customWidth="1"/>
    <col min="8461" max="8705" width="9.140625" style="77"/>
    <col min="8706" max="8706" width="2.7109375" style="77" customWidth="1"/>
    <col min="8707" max="8707" width="9.140625" style="77"/>
    <col min="8708" max="8708" width="40.28515625" style="77" bestFit="1" customWidth="1"/>
    <col min="8709" max="8709" width="10.7109375" style="77" customWidth="1"/>
    <col min="8710" max="8710" width="10" style="77" customWidth="1"/>
    <col min="8711" max="8711" width="17.85546875" style="77" customWidth="1"/>
    <col min="8712" max="8712" width="7.7109375" style="77" customWidth="1"/>
    <col min="8713" max="8713" width="12.28515625" style="77" customWidth="1"/>
    <col min="8714" max="8714" width="12.7109375" style="77" customWidth="1"/>
    <col min="8715" max="8715" width="13.5703125" style="77" customWidth="1"/>
    <col min="8716" max="8716" width="13" style="77" customWidth="1"/>
    <col min="8717" max="8961" width="9.140625" style="77"/>
    <col min="8962" max="8962" width="2.7109375" style="77" customWidth="1"/>
    <col min="8963" max="8963" width="9.140625" style="77"/>
    <col min="8964" max="8964" width="40.28515625" style="77" bestFit="1" customWidth="1"/>
    <col min="8965" max="8965" width="10.7109375" style="77" customWidth="1"/>
    <col min="8966" max="8966" width="10" style="77" customWidth="1"/>
    <col min="8967" max="8967" width="17.85546875" style="77" customWidth="1"/>
    <col min="8968" max="8968" width="7.7109375" style="77" customWidth="1"/>
    <col min="8969" max="8969" width="12.28515625" style="77" customWidth="1"/>
    <col min="8970" max="8970" width="12.7109375" style="77" customWidth="1"/>
    <col min="8971" max="8971" width="13.5703125" style="77" customWidth="1"/>
    <col min="8972" max="8972" width="13" style="77" customWidth="1"/>
    <col min="8973" max="9217" width="9.140625" style="77"/>
    <col min="9218" max="9218" width="2.7109375" style="77" customWidth="1"/>
    <col min="9219" max="9219" width="9.140625" style="77"/>
    <col min="9220" max="9220" width="40.28515625" style="77" bestFit="1" customWidth="1"/>
    <col min="9221" max="9221" width="10.7109375" style="77" customWidth="1"/>
    <col min="9222" max="9222" width="10" style="77" customWidth="1"/>
    <col min="9223" max="9223" width="17.85546875" style="77" customWidth="1"/>
    <col min="9224" max="9224" width="7.7109375" style="77" customWidth="1"/>
    <col min="9225" max="9225" width="12.28515625" style="77" customWidth="1"/>
    <col min="9226" max="9226" width="12.7109375" style="77" customWidth="1"/>
    <col min="9227" max="9227" width="13.5703125" style="77" customWidth="1"/>
    <col min="9228" max="9228" width="13" style="77" customWidth="1"/>
    <col min="9229" max="9473" width="9.140625" style="77"/>
    <col min="9474" max="9474" width="2.7109375" style="77" customWidth="1"/>
    <col min="9475" max="9475" width="9.140625" style="77"/>
    <col min="9476" max="9476" width="40.28515625" style="77" bestFit="1" customWidth="1"/>
    <col min="9477" max="9477" width="10.7109375" style="77" customWidth="1"/>
    <col min="9478" max="9478" width="10" style="77" customWidth="1"/>
    <col min="9479" max="9479" width="17.85546875" style="77" customWidth="1"/>
    <col min="9480" max="9480" width="7.7109375" style="77" customWidth="1"/>
    <col min="9481" max="9481" width="12.28515625" style="77" customWidth="1"/>
    <col min="9482" max="9482" width="12.7109375" style="77" customWidth="1"/>
    <col min="9483" max="9483" width="13.5703125" style="77" customWidth="1"/>
    <col min="9484" max="9484" width="13" style="77" customWidth="1"/>
    <col min="9485" max="9729" width="9.140625" style="77"/>
    <col min="9730" max="9730" width="2.7109375" style="77" customWidth="1"/>
    <col min="9731" max="9731" width="9.140625" style="77"/>
    <col min="9732" max="9732" width="40.28515625" style="77" bestFit="1" customWidth="1"/>
    <col min="9733" max="9733" width="10.7109375" style="77" customWidth="1"/>
    <col min="9734" max="9734" width="10" style="77" customWidth="1"/>
    <col min="9735" max="9735" width="17.85546875" style="77" customWidth="1"/>
    <col min="9736" max="9736" width="7.7109375" style="77" customWidth="1"/>
    <col min="9737" max="9737" width="12.28515625" style="77" customWidth="1"/>
    <col min="9738" max="9738" width="12.7109375" style="77" customWidth="1"/>
    <col min="9739" max="9739" width="13.5703125" style="77" customWidth="1"/>
    <col min="9740" max="9740" width="13" style="77" customWidth="1"/>
    <col min="9741" max="9985" width="9.140625" style="77"/>
    <col min="9986" max="9986" width="2.7109375" style="77" customWidth="1"/>
    <col min="9987" max="9987" width="9.140625" style="77"/>
    <col min="9988" max="9988" width="40.28515625" style="77" bestFit="1" customWidth="1"/>
    <col min="9989" max="9989" width="10.7109375" style="77" customWidth="1"/>
    <col min="9990" max="9990" width="10" style="77" customWidth="1"/>
    <col min="9991" max="9991" width="17.85546875" style="77" customWidth="1"/>
    <col min="9992" max="9992" width="7.7109375" style="77" customWidth="1"/>
    <col min="9993" max="9993" width="12.28515625" style="77" customWidth="1"/>
    <col min="9994" max="9994" width="12.7109375" style="77" customWidth="1"/>
    <col min="9995" max="9995" width="13.5703125" style="77" customWidth="1"/>
    <col min="9996" max="9996" width="13" style="77" customWidth="1"/>
    <col min="9997" max="10241" width="9.140625" style="77"/>
    <col min="10242" max="10242" width="2.7109375" style="77" customWidth="1"/>
    <col min="10243" max="10243" width="9.140625" style="77"/>
    <col min="10244" max="10244" width="40.28515625" style="77" bestFit="1" customWidth="1"/>
    <col min="10245" max="10245" width="10.7109375" style="77" customWidth="1"/>
    <col min="10246" max="10246" width="10" style="77" customWidth="1"/>
    <col min="10247" max="10247" width="17.85546875" style="77" customWidth="1"/>
    <col min="10248" max="10248" width="7.7109375" style="77" customWidth="1"/>
    <col min="10249" max="10249" width="12.28515625" style="77" customWidth="1"/>
    <col min="10250" max="10250" width="12.7109375" style="77" customWidth="1"/>
    <col min="10251" max="10251" width="13.5703125" style="77" customWidth="1"/>
    <col min="10252" max="10252" width="13" style="77" customWidth="1"/>
    <col min="10253" max="10497" width="9.140625" style="77"/>
    <col min="10498" max="10498" width="2.7109375" style="77" customWidth="1"/>
    <col min="10499" max="10499" width="9.140625" style="77"/>
    <col min="10500" max="10500" width="40.28515625" style="77" bestFit="1" customWidth="1"/>
    <col min="10501" max="10501" width="10.7109375" style="77" customWidth="1"/>
    <col min="10502" max="10502" width="10" style="77" customWidth="1"/>
    <col min="10503" max="10503" width="17.85546875" style="77" customWidth="1"/>
    <col min="10504" max="10504" width="7.7109375" style="77" customWidth="1"/>
    <col min="10505" max="10505" width="12.28515625" style="77" customWidth="1"/>
    <col min="10506" max="10506" width="12.7109375" style="77" customWidth="1"/>
    <col min="10507" max="10507" width="13.5703125" style="77" customWidth="1"/>
    <col min="10508" max="10508" width="13" style="77" customWidth="1"/>
    <col min="10509" max="10753" width="9.140625" style="77"/>
    <col min="10754" max="10754" width="2.7109375" style="77" customWidth="1"/>
    <col min="10755" max="10755" width="9.140625" style="77"/>
    <col min="10756" max="10756" width="40.28515625" style="77" bestFit="1" customWidth="1"/>
    <col min="10757" max="10757" width="10.7109375" style="77" customWidth="1"/>
    <col min="10758" max="10758" width="10" style="77" customWidth="1"/>
    <col min="10759" max="10759" width="17.85546875" style="77" customWidth="1"/>
    <col min="10760" max="10760" width="7.7109375" style="77" customWidth="1"/>
    <col min="10761" max="10761" width="12.28515625" style="77" customWidth="1"/>
    <col min="10762" max="10762" width="12.7109375" style="77" customWidth="1"/>
    <col min="10763" max="10763" width="13.5703125" style="77" customWidth="1"/>
    <col min="10764" max="10764" width="13" style="77" customWidth="1"/>
    <col min="10765" max="11009" width="9.140625" style="77"/>
    <col min="11010" max="11010" width="2.7109375" style="77" customWidth="1"/>
    <col min="11011" max="11011" width="9.140625" style="77"/>
    <col min="11012" max="11012" width="40.28515625" style="77" bestFit="1" customWidth="1"/>
    <col min="11013" max="11013" width="10.7109375" style="77" customWidth="1"/>
    <col min="11014" max="11014" width="10" style="77" customWidth="1"/>
    <col min="11015" max="11015" width="17.85546875" style="77" customWidth="1"/>
    <col min="11016" max="11016" width="7.7109375" style="77" customWidth="1"/>
    <col min="11017" max="11017" width="12.28515625" style="77" customWidth="1"/>
    <col min="11018" max="11018" width="12.7109375" style="77" customWidth="1"/>
    <col min="11019" max="11019" width="13.5703125" style="77" customWidth="1"/>
    <col min="11020" max="11020" width="13" style="77" customWidth="1"/>
    <col min="11021" max="11265" width="9.140625" style="77"/>
    <col min="11266" max="11266" width="2.7109375" style="77" customWidth="1"/>
    <col min="11267" max="11267" width="9.140625" style="77"/>
    <col min="11268" max="11268" width="40.28515625" style="77" bestFit="1" customWidth="1"/>
    <col min="11269" max="11269" width="10.7109375" style="77" customWidth="1"/>
    <col min="11270" max="11270" width="10" style="77" customWidth="1"/>
    <col min="11271" max="11271" width="17.85546875" style="77" customWidth="1"/>
    <col min="11272" max="11272" width="7.7109375" style="77" customWidth="1"/>
    <col min="11273" max="11273" width="12.28515625" style="77" customWidth="1"/>
    <col min="11274" max="11274" width="12.7109375" style="77" customWidth="1"/>
    <col min="11275" max="11275" width="13.5703125" style="77" customWidth="1"/>
    <col min="11276" max="11276" width="13" style="77" customWidth="1"/>
    <col min="11277" max="11521" width="9.140625" style="77"/>
    <col min="11522" max="11522" width="2.7109375" style="77" customWidth="1"/>
    <col min="11523" max="11523" width="9.140625" style="77"/>
    <col min="11524" max="11524" width="40.28515625" style="77" bestFit="1" customWidth="1"/>
    <col min="11525" max="11525" width="10.7109375" style="77" customWidth="1"/>
    <col min="11526" max="11526" width="10" style="77" customWidth="1"/>
    <col min="11527" max="11527" width="17.85546875" style="77" customWidth="1"/>
    <col min="11528" max="11528" width="7.7109375" style="77" customWidth="1"/>
    <col min="11529" max="11529" width="12.28515625" style="77" customWidth="1"/>
    <col min="11530" max="11530" width="12.7109375" style="77" customWidth="1"/>
    <col min="11531" max="11531" width="13.5703125" style="77" customWidth="1"/>
    <col min="11532" max="11532" width="13" style="77" customWidth="1"/>
    <col min="11533" max="11777" width="9.140625" style="77"/>
    <col min="11778" max="11778" width="2.7109375" style="77" customWidth="1"/>
    <col min="11779" max="11779" width="9.140625" style="77"/>
    <col min="11780" max="11780" width="40.28515625" style="77" bestFit="1" customWidth="1"/>
    <col min="11781" max="11781" width="10.7109375" style="77" customWidth="1"/>
    <col min="11782" max="11782" width="10" style="77" customWidth="1"/>
    <col min="11783" max="11783" width="17.85546875" style="77" customWidth="1"/>
    <col min="11784" max="11784" width="7.7109375" style="77" customWidth="1"/>
    <col min="11785" max="11785" width="12.28515625" style="77" customWidth="1"/>
    <col min="11786" max="11786" width="12.7109375" style="77" customWidth="1"/>
    <col min="11787" max="11787" width="13.5703125" style="77" customWidth="1"/>
    <col min="11788" max="11788" width="13" style="77" customWidth="1"/>
    <col min="11789" max="12033" width="9.140625" style="77"/>
    <col min="12034" max="12034" width="2.7109375" style="77" customWidth="1"/>
    <col min="12035" max="12035" width="9.140625" style="77"/>
    <col min="12036" max="12036" width="40.28515625" style="77" bestFit="1" customWidth="1"/>
    <col min="12037" max="12037" width="10.7109375" style="77" customWidth="1"/>
    <col min="12038" max="12038" width="10" style="77" customWidth="1"/>
    <col min="12039" max="12039" width="17.85546875" style="77" customWidth="1"/>
    <col min="12040" max="12040" width="7.7109375" style="77" customWidth="1"/>
    <col min="12041" max="12041" width="12.28515625" style="77" customWidth="1"/>
    <col min="12042" max="12042" width="12.7109375" style="77" customWidth="1"/>
    <col min="12043" max="12043" width="13.5703125" style="77" customWidth="1"/>
    <col min="12044" max="12044" width="13" style="77" customWidth="1"/>
    <col min="12045" max="12289" width="9.140625" style="77"/>
    <col min="12290" max="12290" width="2.7109375" style="77" customWidth="1"/>
    <col min="12291" max="12291" width="9.140625" style="77"/>
    <col min="12292" max="12292" width="40.28515625" style="77" bestFit="1" customWidth="1"/>
    <col min="12293" max="12293" width="10.7109375" style="77" customWidth="1"/>
    <col min="12294" max="12294" width="10" style="77" customWidth="1"/>
    <col min="12295" max="12295" width="17.85546875" style="77" customWidth="1"/>
    <col min="12296" max="12296" width="7.7109375" style="77" customWidth="1"/>
    <col min="12297" max="12297" width="12.28515625" style="77" customWidth="1"/>
    <col min="12298" max="12298" width="12.7109375" style="77" customWidth="1"/>
    <col min="12299" max="12299" width="13.5703125" style="77" customWidth="1"/>
    <col min="12300" max="12300" width="13" style="77" customWidth="1"/>
    <col min="12301" max="12545" width="9.140625" style="77"/>
    <col min="12546" max="12546" width="2.7109375" style="77" customWidth="1"/>
    <col min="12547" max="12547" width="9.140625" style="77"/>
    <col min="12548" max="12548" width="40.28515625" style="77" bestFit="1" customWidth="1"/>
    <col min="12549" max="12549" width="10.7109375" style="77" customWidth="1"/>
    <col min="12550" max="12550" width="10" style="77" customWidth="1"/>
    <col min="12551" max="12551" width="17.85546875" style="77" customWidth="1"/>
    <col min="12552" max="12552" width="7.7109375" style="77" customWidth="1"/>
    <col min="12553" max="12553" width="12.28515625" style="77" customWidth="1"/>
    <col min="12554" max="12554" width="12.7109375" style="77" customWidth="1"/>
    <col min="12555" max="12555" width="13.5703125" style="77" customWidth="1"/>
    <col min="12556" max="12556" width="13" style="77" customWidth="1"/>
    <col min="12557" max="12801" width="9.140625" style="77"/>
    <col min="12802" max="12802" width="2.7109375" style="77" customWidth="1"/>
    <col min="12803" max="12803" width="9.140625" style="77"/>
    <col min="12804" max="12804" width="40.28515625" style="77" bestFit="1" customWidth="1"/>
    <col min="12805" max="12805" width="10.7109375" style="77" customWidth="1"/>
    <col min="12806" max="12806" width="10" style="77" customWidth="1"/>
    <col min="12807" max="12807" width="17.85546875" style="77" customWidth="1"/>
    <col min="12808" max="12808" width="7.7109375" style="77" customWidth="1"/>
    <col min="12809" max="12809" width="12.28515625" style="77" customWidth="1"/>
    <col min="12810" max="12810" width="12.7109375" style="77" customWidth="1"/>
    <col min="12811" max="12811" width="13.5703125" style="77" customWidth="1"/>
    <col min="12812" max="12812" width="13" style="77" customWidth="1"/>
    <col min="12813" max="13057" width="9.140625" style="77"/>
    <col min="13058" max="13058" width="2.7109375" style="77" customWidth="1"/>
    <col min="13059" max="13059" width="9.140625" style="77"/>
    <col min="13060" max="13060" width="40.28515625" style="77" bestFit="1" customWidth="1"/>
    <col min="13061" max="13061" width="10.7109375" style="77" customWidth="1"/>
    <col min="13062" max="13062" width="10" style="77" customWidth="1"/>
    <col min="13063" max="13063" width="17.85546875" style="77" customWidth="1"/>
    <col min="13064" max="13064" width="7.7109375" style="77" customWidth="1"/>
    <col min="13065" max="13065" width="12.28515625" style="77" customWidth="1"/>
    <col min="13066" max="13066" width="12.7109375" style="77" customWidth="1"/>
    <col min="13067" max="13067" width="13.5703125" style="77" customWidth="1"/>
    <col min="13068" max="13068" width="13" style="77" customWidth="1"/>
    <col min="13069" max="13313" width="9.140625" style="77"/>
    <col min="13314" max="13314" width="2.7109375" style="77" customWidth="1"/>
    <col min="13315" max="13315" width="9.140625" style="77"/>
    <col min="13316" max="13316" width="40.28515625" style="77" bestFit="1" customWidth="1"/>
    <col min="13317" max="13317" width="10.7109375" style="77" customWidth="1"/>
    <col min="13318" max="13318" width="10" style="77" customWidth="1"/>
    <col min="13319" max="13319" width="17.85546875" style="77" customWidth="1"/>
    <col min="13320" max="13320" width="7.7109375" style="77" customWidth="1"/>
    <col min="13321" max="13321" width="12.28515625" style="77" customWidth="1"/>
    <col min="13322" max="13322" width="12.7109375" style="77" customWidth="1"/>
    <col min="13323" max="13323" width="13.5703125" style="77" customWidth="1"/>
    <col min="13324" max="13324" width="13" style="77" customWidth="1"/>
    <col min="13325" max="13569" width="9.140625" style="77"/>
    <col min="13570" max="13570" width="2.7109375" style="77" customWidth="1"/>
    <col min="13571" max="13571" width="9.140625" style="77"/>
    <col min="13572" max="13572" width="40.28515625" style="77" bestFit="1" customWidth="1"/>
    <col min="13573" max="13573" width="10.7109375" style="77" customWidth="1"/>
    <col min="13574" max="13574" width="10" style="77" customWidth="1"/>
    <col min="13575" max="13575" width="17.85546875" style="77" customWidth="1"/>
    <col min="13576" max="13576" width="7.7109375" style="77" customWidth="1"/>
    <col min="13577" max="13577" width="12.28515625" style="77" customWidth="1"/>
    <col min="13578" max="13578" width="12.7109375" style="77" customWidth="1"/>
    <col min="13579" max="13579" width="13.5703125" style="77" customWidth="1"/>
    <col min="13580" max="13580" width="13" style="77" customWidth="1"/>
    <col min="13581" max="13825" width="9.140625" style="77"/>
    <col min="13826" max="13826" width="2.7109375" style="77" customWidth="1"/>
    <col min="13827" max="13827" width="9.140625" style="77"/>
    <col min="13828" max="13828" width="40.28515625" style="77" bestFit="1" customWidth="1"/>
    <col min="13829" max="13829" width="10.7109375" style="77" customWidth="1"/>
    <col min="13830" max="13830" width="10" style="77" customWidth="1"/>
    <col min="13831" max="13831" width="17.85546875" style="77" customWidth="1"/>
    <col min="13832" max="13832" width="7.7109375" style="77" customWidth="1"/>
    <col min="13833" max="13833" width="12.28515625" style="77" customWidth="1"/>
    <col min="13834" max="13834" width="12.7109375" style="77" customWidth="1"/>
    <col min="13835" max="13835" width="13.5703125" style="77" customWidth="1"/>
    <col min="13836" max="13836" width="13" style="77" customWidth="1"/>
    <col min="13837" max="14081" width="9.140625" style="77"/>
    <col min="14082" max="14082" width="2.7109375" style="77" customWidth="1"/>
    <col min="14083" max="14083" width="9.140625" style="77"/>
    <col min="14084" max="14084" width="40.28515625" style="77" bestFit="1" customWidth="1"/>
    <col min="14085" max="14085" width="10.7109375" style="77" customWidth="1"/>
    <col min="14086" max="14086" width="10" style="77" customWidth="1"/>
    <col min="14087" max="14087" width="17.85546875" style="77" customWidth="1"/>
    <col min="14088" max="14088" width="7.7109375" style="77" customWidth="1"/>
    <col min="14089" max="14089" width="12.28515625" style="77" customWidth="1"/>
    <col min="14090" max="14090" width="12.7109375" style="77" customWidth="1"/>
    <col min="14091" max="14091" width="13.5703125" style="77" customWidth="1"/>
    <col min="14092" max="14092" width="13" style="77" customWidth="1"/>
    <col min="14093" max="14337" width="9.140625" style="77"/>
    <col min="14338" max="14338" width="2.7109375" style="77" customWidth="1"/>
    <col min="14339" max="14339" width="9.140625" style="77"/>
    <col min="14340" max="14340" width="40.28515625" style="77" bestFit="1" customWidth="1"/>
    <col min="14341" max="14341" width="10.7109375" style="77" customWidth="1"/>
    <col min="14342" max="14342" width="10" style="77" customWidth="1"/>
    <col min="14343" max="14343" width="17.85546875" style="77" customWidth="1"/>
    <col min="14344" max="14344" width="7.7109375" style="77" customWidth="1"/>
    <col min="14345" max="14345" width="12.28515625" style="77" customWidth="1"/>
    <col min="14346" max="14346" width="12.7109375" style="77" customWidth="1"/>
    <col min="14347" max="14347" width="13.5703125" style="77" customWidth="1"/>
    <col min="14348" max="14348" width="13" style="77" customWidth="1"/>
    <col min="14349" max="14593" width="9.140625" style="77"/>
    <col min="14594" max="14594" width="2.7109375" style="77" customWidth="1"/>
    <col min="14595" max="14595" width="9.140625" style="77"/>
    <col min="14596" max="14596" width="40.28515625" style="77" bestFit="1" customWidth="1"/>
    <col min="14597" max="14597" width="10.7109375" style="77" customWidth="1"/>
    <col min="14598" max="14598" width="10" style="77" customWidth="1"/>
    <col min="14599" max="14599" width="17.85546875" style="77" customWidth="1"/>
    <col min="14600" max="14600" width="7.7109375" style="77" customWidth="1"/>
    <col min="14601" max="14601" width="12.28515625" style="77" customWidth="1"/>
    <col min="14602" max="14602" width="12.7109375" style="77" customWidth="1"/>
    <col min="14603" max="14603" width="13.5703125" style="77" customWidth="1"/>
    <col min="14604" max="14604" width="13" style="77" customWidth="1"/>
    <col min="14605" max="14849" width="9.140625" style="77"/>
    <col min="14850" max="14850" width="2.7109375" style="77" customWidth="1"/>
    <col min="14851" max="14851" width="9.140625" style="77"/>
    <col min="14852" max="14852" width="40.28515625" style="77" bestFit="1" customWidth="1"/>
    <col min="14853" max="14853" width="10.7109375" style="77" customWidth="1"/>
    <col min="14854" max="14854" width="10" style="77" customWidth="1"/>
    <col min="14855" max="14855" width="17.85546875" style="77" customWidth="1"/>
    <col min="14856" max="14856" width="7.7109375" style="77" customWidth="1"/>
    <col min="14857" max="14857" width="12.28515625" style="77" customWidth="1"/>
    <col min="14858" max="14858" width="12.7109375" style="77" customWidth="1"/>
    <col min="14859" max="14859" width="13.5703125" style="77" customWidth="1"/>
    <col min="14860" max="14860" width="13" style="77" customWidth="1"/>
    <col min="14861" max="15105" width="9.140625" style="77"/>
    <col min="15106" max="15106" width="2.7109375" style="77" customWidth="1"/>
    <col min="15107" max="15107" width="9.140625" style="77"/>
    <col min="15108" max="15108" width="40.28515625" style="77" bestFit="1" customWidth="1"/>
    <col min="15109" max="15109" width="10.7109375" style="77" customWidth="1"/>
    <col min="15110" max="15110" width="10" style="77" customWidth="1"/>
    <col min="15111" max="15111" width="17.85546875" style="77" customWidth="1"/>
    <col min="15112" max="15112" width="7.7109375" style="77" customWidth="1"/>
    <col min="15113" max="15113" width="12.28515625" style="77" customWidth="1"/>
    <col min="15114" max="15114" width="12.7109375" style="77" customWidth="1"/>
    <col min="15115" max="15115" width="13.5703125" style="77" customWidth="1"/>
    <col min="15116" max="15116" width="13" style="77" customWidth="1"/>
    <col min="15117" max="15361" width="9.140625" style="77"/>
    <col min="15362" max="15362" width="2.7109375" style="77" customWidth="1"/>
    <col min="15363" max="15363" width="9.140625" style="77"/>
    <col min="15364" max="15364" width="40.28515625" style="77" bestFit="1" customWidth="1"/>
    <col min="15365" max="15365" width="10.7109375" style="77" customWidth="1"/>
    <col min="15366" max="15366" width="10" style="77" customWidth="1"/>
    <col min="15367" max="15367" width="17.85546875" style="77" customWidth="1"/>
    <col min="15368" max="15368" width="7.7109375" style="77" customWidth="1"/>
    <col min="15369" max="15369" width="12.28515625" style="77" customWidth="1"/>
    <col min="15370" max="15370" width="12.7109375" style="77" customWidth="1"/>
    <col min="15371" max="15371" width="13.5703125" style="77" customWidth="1"/>
    <col min="15372" max="15372" width="13" style="77" customWidth="1"/>
    <col min="15373" max="15617" width="9.140625" style="77"/>
    <col min="15618" max="15618" width="2.7109375" style="77" customWidth="1"/>
    <col min="15619" max="15619" width="9.140625" style="77"/>
    <col min="15620" max="15620" width="40.28515625" style="77" bestFit="1" customWidth="1"/>
    <col min="15621" max="15621" width="10.7109375" style="77" customWidth="1"/>
    <col min="15622" max="15622" width="10" style="77" customWidth="1"/>
    <col min="15623" max="15623" width="17.85546875" style="77" customWidth="1"/>
    <col min="15624" max="15624" width="7.7109375" style="77" customWidth="1"/>
    <col min="15625" max="15625" width="12.28515625" style="77" customWidth="1"/>
    <col min="15626" max="15626" width="12.7109375" style="77" customWidth="1"/>
    <col min="15627" max="15627" width="13.5703125" style="77" customWidth="1"/>
    <col min="15628" max="15628" width="13" style="77" customWidth="1"/>
    <col min="15629" max="15873" width="9.140625" style="77"/>
    <col min="15874" max="15874" width="2.7109375" style="77" customWidth="1"/>
    <col min="15875" max="15875" width="9.140625" style="77"/>
    <col min="15876" max="15876" width="40.28515625" style="77" bestFit="1" customWidth="1"/>
    <col min="15877" max="15877" width="10.7109375" style="77" customWidth="1"/>
    <col min="15878" max="15878" width="10" style="77" customWidth="1"/>
    <col min="15879" max="15879" width="17.85546875" style="77" customWidth="1"/>
    <col min="15880" max="15880" width="7.7109375" style="77" customWidth="1"/>
    <col min="15881" max="15881" width="12.28515625" style="77" customWidth="1"/>
    <col min="15882" max="15882" width="12.7109375" style="77" customWidth="1"/>
    <col min="15883" max="15883" width="13.5703125" style="77" customWidth="1"/>
    <col min="15884" max="15884" width="13" style="77" customWidth="1"/>
    <col min="15885" max="16129" width="9.140625" style="77"/>
    <col min="16130" max="16130" width="2.7109375" style="77" customWidth="1"/>
    <col min="16131" max="16131" width="9.140625" style="77"/>
    <col min="16132" max="16132" width="40.28515625" style="77" bestFit="1" customWidth="1"/>
    <col min="16133" max="16133" width="10.7109375" style="77" customWidth="1"/>
    <col min="16134" max="16134" width="10" style="77" customWidth="1"/>
    <col min="16135" max="16135" width="17.85546875" style="77" customWidth="1"/>
    <col min="16136" max="16136" width="7.7109375" style="77" customWidth="1"/>
    <col min="16137" max="16137" width="12.28515625" style="77" customWidth="1"/>
    <col min="16138" max="16138" width="12.7109375" style="77" customWidth="1"/>
    <col min="16139" max="16139" width="13.5703125" style="77" customWidth="1"/>
    <col min="16140" max="16140" width="13" style="77" customWidth="1"/>
    <col min="16141" max="16384" width="9.140625" style="77"/>
  </cols>
  <sheetData>
    <row r="1" spans="1:25" x14ac:dyDescent="0.2">
      <c r="A1" s="114"/>
      <c r="H1" s="115"/>
      <c r="I1" s="116"/>
      <c r="J1" s="159"/>
      <c r="K1" s="161"/>
      <c r="L1" s="162"/>
      <c r="M1" s="116"/>
    </row>
    <row r="2" spans="1:25" x14ac:dyDescent="0.2">
      <c r="H2" s="115"/>
      <c r="I2" s="116"/>
      <c r="J2" s="159"/>
      <c r="K2" s="161"/>
      <c r="L2" s="162"/>
      <c r="M2" s="116"/>
    </row>
    <row r="3" spans="1:25" x14ac:dyDescent="0.2">
      <c r="H3" s="115"/>
      <c r="I3" s="116"/>
      <c r="J3" s="159"/>
      <c r="K3" s="161"/>
      <c r="L3" s="162"/>
      <c r="M3" s="116"/>
    </row>
    <row r="4" spans="1:25" x14ac:dyDescent="0.2">
      <c r="H4" s="115"/>
      <c r="I4" s="116"/>
      <c r="J4" s="159"/>
      <c r="K4" s="161"/>
      <c r="L4" s="162"/>
      <c r="M4" s="116"/>
    </row>
    <row r="5" spans="1:25" x14ac:dyDescent="0.2">
      <c r="H5" s="115"/>
      <c r="I5" s="116"/>
      <c r="J5" s="159"/>
      <c r="K5" s="161"/>
      <c r="L5" s="163"/>
      <c r="M5" s="116"/>
    </row>
    <row r="6" spans="1:25" x14ac:dyDescent="0.2">
      <c r="H6" s="115"/>
      <c r="I6" s="116"/>
      <c r="J6" s="159"/>
      <c r="K6" s="161"/>
      <c r="L6" s="163"/>
      <c r="M6" s="116"/>
    </row>
    <row r="7" spans="1:25" x14ac:dyDescent="0.2">
      <c r="H7" s="115"/>
      <c r="I7" s="116"/>
      <c r="J7" s="159"/>
      <c r="K7" s="161"/>
      <c r="L7" s="163"/>
      <c r="M7" s="117"/>
    </row>
    <row r="8" spans="1:25" x14ac:dyDescent="0.2">
      <c r="H8" s="115"/>
      <c r="I8" s="116"/>
      <c r="J8" s="159"/>
      <c r="K8" s="161"/>
      <c r="L8" s="163"/>
      <c r="M8" s="117"/>
    </row>
    <row r="9" spans="1:25" x14ac:dyDescent="0.2">
      <c r="A9" s="242" t="s">
        <v>127</v>
      </c>
      <c r="B9" s="242"/>
      <c r="C9" s="242"/>
      <c r="D9" s="242"/>
      <c r="E9" s="242"/>
      <c r="F9" s="242"/>
      <c r="G9" s="242"/>
      <c r="H9" s="242"/>
      <c r="I9" s="242"/>
      <c r="J9" s="242"/>
      <c r="K9" s="242"/>
      <c r="L9" s="242"/>
    </row>
    <row r="10" spans="1:25" x14ac:dyDescent="0.2">
      <c r="A10" s="118"/>
      <c r="B10" s="120"/>
      <c r="C10" s="167" t="s">
        <v>128</v>
      </c>
      <c r="D10" s="119">
        <v>2015</v>
      </c>
      <c r="E10" s="231" t="s">
        <v>1</v>
      </c>
      <c r="G10" s="231"/>
      <c r="H10" s="118"/>
      <c r="I10" s="118"/>
      <c r="J10" s="145"/>
    </row>
    <row r="12" spans="1:25" ht="36" x14ac:dyDescent="0.2">
      <c r="A12" s="243" t="s">
        <v>2</v>
      </c>
      <c r="B12" s="244" t="s">
        <v>3</v>
      </c>
      <c r="C12" s="168" t="s">
        <v>129</v>
      </c>
      <c r="D12" s="146" t="s">
        <v>130</v>
      </c>
      <c r="E12" s="146" t="s">
        <v>131</v>
      </c>
      <c r="F12" s="146" t="s">
        <v>80</v>
      </c>
      <c r="G12" s="146" t="s">
        <v>132</v>
      </c>
      <c r="H12" s="121" t="s">
        <v>133</v>
      </c>
      <c r="I12" s="121" t="s">
        <v>134</v>
      </c>
      <c r="J12" s="146" t="s">
        <v>135</v>
      </c>
      <c r="K12" s="245" t="s">
        <v>136</v>
      </c>
      <c r="L12" s="146" t="s">
        <v>160</v>
      </c>
    </row>
    <row r="13" spans="1:25" ht="24.95" customHeight="1" x14ac:dyDescent="0.2">
      <c r="A13" s="243"/>
      <c r="B13" s="244"/>
      <c r="C13" s="169" t="s">
        <v>137</v>
      </c>
      <c r="D13" s="147" t="s">
        <v>138</v>
      </c>
      <c r="E13" s="147" t="s">
        <v>139</v>
      </c>
      <c r="F13" s="147" t="s">
        <v>140</v>
      </c>
      <c r="G13" s="156" t="s">
        <v>161</v>
      </c>
      <c r="H13" s="122" t="s">
        <v>141</v>
      </c>
      <c r="I13" s="122" t="s">
        <v>142</v>
      </c>
      <c r="J13" s="147" t="s">
        <v>143</v>
      </c>
      <c r="K13" s="246"/>
      <c r="L13" s="147" t="s">
        <v>144</v>
      </c>
    </row>
    <row r="14" spans="1:25" x14ac:dyDescent="0.2">
      <c r="A14" s="123">
        <f>'2.6 Fixed Asset Cont Stmt'!B10</f>
        <v>1611</v>
      </c>
      <c r="B14" s="139" t="str">
        <f>'2.6 Fixed Asset Cont Stmt'!C10</f>
        <v>Computer Software (Formally known as Account 1925) - 5 yr</v>
      </c>
      <c r="C14" s="170">
        <f>'2.6 Fixed Asset Cont Stmt'!D10</f>
        <v>966807.23999999976</v>
      </c>
      <c r="D14" s="148">
        <v>452759</v>
      </c>
      <c r="E14" s="153">
        <f>C14-D14</f>
        <v>514048.23999999976</v>
      </c>
      <c r="F14" s="148">
        <f>'2.6 Fixed Asset Cont Stmt'!E10</f>
        <v>9515.52</v>
      </c>
      <c r="G14" s="157">
        <f>E14+0.5*F14</f>
        <v>518805.99999999977</v>
      </c>
      <c r="H14" s="124">
        <v>5</v>
      </c>
      <c r="I14" s="125">
        <f t="shared" ref="I14:I63" si="0">IF(H14=0,"",1/H14)</f>
        <v>0.2</v>
      </c>
      <c r="J14" s="153">
        <f t="shared" ref="J14:J63" si="1">IF(H14=0,0,G14/H14)</f>
        <v>103761.19999999995</v>
      </c>
      <c r="K14" s="148">
        <f>'2.6 Fixed Asset Cont Stmt'!J10</f>
        <v>90850.52</v>
      </c>
      <c r="L14" s="157">
        <f>IF(ISERROR(+J14-K14), "", +J14-K14)</f>
        <v>12910.679999999949</v>
      </c>
      <c r="M14" s="126"/>
      <c r="N14" s="127"/>
      <c r="O14" s="127"/>
      <c r="P14" s="127"/>
      <c r="Q14" s="127"/>
      <c r="R14" s="127"/>
      <c r="S14" s="127"/>
      <c r="T14" s="127"/>
      <c r="U14" s="127"/>
      <c r="V14" s="127"/>
      <c r="W14" s="127"/>
      <c r="X14" s="127"/>
      <c r="Y14" s="127"/>
    </row>
    <row r="15" spans="1:25" x14ac:dyDescent="0.2">
      <c r="A15" s="123" t="str">
        <f>'2.6 Fixed Asset Cont Stmt'!B11</f>
        <v>1611A</v>
      </c>
      <c r="B15" s="139" t="str">
        <f>'2.6 Fixed Asset Cont Stmt'!C11</f>
        <v>Computer Software (Formally known as Account 1925) - 10 yr</v>
      </c>
      <c r="C15" s="170">
        <f>'2.6 Fixed Asset Cont Stmt'!D11</f>
        <v>1540525.81</v>
      </c>
      <c r="D15" s="148">
        <v>0</v>
      </c>
      <c r="E15" s="153">
        <f t="shared" ref="E15:E62" si="2">C15-D15</f>
        <v>1540525.81</v>
      </c>
      <c r="F15" s="148">
        <f>'2.6 Fixed Asset Cont Stmt'!E11</f>
        <v>174910.32999999984</v>
      </c>
      <c r="G15" s="157">
        <f t="shared" ref="G15:G62" si="3">E15+0.5*F15</f>
        <v>1627980.9750000001</v>
      </c>
      <c r="H15" s="124">
        <v>10</v>
      </c>
      <c r="I15" s="125">
        <f t="shared" si="0"/>
        <v>0.1</v>
      </c>
      <c r="J15" s="153">
        <f t="shared" si="1"/>
        <v>162798.0975</v>
      </c>
      <c r="K15" s="148">
        <f>'2.6 Fixed Asset Cont Stmt'!J11</f>
        <v>155477.37</v>
      </c>
      <c r="L15" s="157">
        <f t="shared" ref="L15:L62" si="4">IF(ISERROR(+J15-K15), "", +J15-K15)</f>
        <v>7320.7275000000081</v>
      </c>
      <c r="M15" s="126"/>
      <c r="N15" s="127"/>
      <c r="O15" s="127"/>
      <c r="P15" s="127"/>
      <c r="Q15" s="127"/>
      <c r="R15" s="127"/>
      <c r="S15" s="127"/>
      <c r="T15" s="127"/>
      <c r="U15" s="127"/>
      <c r="V15" s="127"/>
      <c r="W15" s="127"/>
      <c r="X15" s="127"/>
      <c r="Y15" s="127"/>
    </row>
    <row r="16" spans="1:25" x14ac:dyDescent="0.2">
      <c r="A16" s="123">
        <f>'2.6 Fixed Asset Cont Stmt'!B12</f>
        <v>1612</v>
      </c>
      <c r="B16" s="139" t="str">
        <f>'2.6 Fixed Asset Cont Stmt'!C12</f>
        <v>Land Rights (Formally known as Account 1906 and 1806)</v>
      </c>
      <c r="C16" s="170">
        <f>'2.6 Fixed Asset Cont Stmt'!D12</f>
        <v>20627853.77</v>
      </c>
      <c r="D16" s="148">
        <v>0</v>
      </c>
      <c r="E16" s="153">
        <f t="shared" si="2"/>
        <v>20627853.77</v>
      </c>
      <c r="F16" s="148">
        <f>'2.6 Fixed Asset Cont Stmt'!E12</f>
        <v>105560.9</v>
      </c>
      <c r="G16" s="157">
        <f t="shared" si="3"/>
        <v>20680634.219999999</v>
      </c>
      <c r="H16" s="124">
        <v>40</v>
      </c>
      <c r="I16" s="125">
        <f t="shared" si="0"/>
        <v>2.5000000000000001E-2</v>
      </c>
      <c r="J16" s="153">
        <f t="shared" si="1"/>
        <v>517015.85549999995</v>
      </c>
      <c r="K16" s="148">
        <f>'2.6 Fixed Asset Cont Stmt'!J12</f>
        <v>526328.87999999989</v>
      </c>
      <c r="L16" s="157">
        <f t="shared" si="4"/>
        <v>-9313.0244999999413</v>
      </c>
      <c r="M16" s="126"/>
      <c r="N16" s="127"/>
      <c r="O16" s="127"/>
      <c r="P16" s="127"/>
      <c r="Q16" s="127"/>
      <c r="R16" s="127"/>
      <c r="S16" s="127"/>
      <c r="T16" s="127"/>
      <c r="U16" s="127"/>
      <c r="V16" s="127"/>
      <c r="W16" s="127"/>
      <c r="X16" s="127"/>
      <c r="Y16" s="127"/>
    </row>
    <row r="17" spans="1:25" x14ac:dyDescent="0.2">
      <c r="A17" s="123">
        <f>'2.6 Fixed Asset Cont Stmt'!B13</f>
        <v>1805</v>
      </c>
      <c r="B17" s="139" t="str">
        <f>'2.6 Fixed Asset Cont Stmt'!C13</f>
        <v>Land</v>
      </c>
      <c r="C17" s="170">
        <f>'2.6 Fixed Asset Cont Stmt'!D13</f>
        <v>568413.47</v>
      </c>
      <c r="D17" s="148">
        <v>0</v>
      </c>
      <c r="E17" s="153">
        <f t="shared" si="2"/>
        <v>568413.47</v>
      </c>
      <c r="F17" s="148">
        <f>'2.6 Fixed Asset Cont Stmt'!E13</f>
        <v>54755.609999999986</v>
      </c>
      <c r="G17" s="157">
        <f t="shared" si="3"/>
        <v>595791.27499999991</v>
      </c>
      <c r="H17" s="124">
        <v>0</v>
      </c>
      <c r="I17" s="125" t="str">
        <f t="shared" si="0"/>
        <v/>
      </c>
      <c r="J17" s="153">
        <f t="shared" si="1"/>
        <v>0</v>
      </c>
      <c r="K17" s="148">
        <f>'2.6 Fixed Asset Cont Stmt'!J13</f>
        <v>0</v>
      </c>
      <c r="L17" s="157">
        <f t="shared" si="4"/>
        <v>0</v>
      </c>
      <c r="M17" s="126"/>
      <c r="N17" s="127"/>
      <c r="O17" s="127"/>
      <c r="P17" s="127"/>
      <c r="Q17" s="127"/>
      <c r="R17" s="127"/>
      <c r="S17" s="127"/>
      <c r="T17" s="127"/>
      <c r="U17" s="127"/>
      <c r="V17" s="127"/>
      <c r="W17" s="127"/>
      <c r="X17" s="127"/>
      <c r="Y17" s="127"/>
    </row>
    <row r="18" spans="1:25" x14ac:dyDescent="0.2">
      <c r="A18" s="123">
        <f>'2.6 Fixed Asset Cont Stmt'!B14</f>
        <v>1808</v>
      </c>
      <c r="B18" s="139" t="str">
        <f>'2.6 Fixed Asset Cont Stmt'!C14</f>
        <v>Buildings - Fixtures</v>
      </c>
      <c r="C18" s="170">
        <f>'2.6 Fixed Asset Cont Stmt'!D14</f>
        <v>813813.38</v>
      </c>
      <c r="D18" s="148">
        <v>1845</v>
      </c>
      <c r="E18" s="153">
        <f t="shared" si="2"/>
        <v>811968.38</v>
      </c>
      <c r="F18" s="148">
        <f>'2.6 Fixed Asset Cont Stmt'!E14</f>
        <v>383886.41000000003</v>
      </c>
      <c r="G18" s="157">
        <f t="shared" si="3"/>
        <v>1003911.585</v>
      </c>
      <c r="H18" s="124">
        <v>50</v>
      </c>
      <c r="I18" s="125">
        <f t="shared" si="0"/>
        <v>0.02</v>
      </c>
      <c r="J18" s="157">
        <f t="shared" si="1"/>
        <v>20078.2317</v>
      </c>
      <c r="K18" s="148">
        <f>'2.6 Fixed Asset Cont Stmt'!J14</f>
        <v>17129.68</v>
      </c>
      <c r="L18" s="157">
        <f t="shared" si="4"/>
        <v>2948.5517</v>
      </c>
      <c r="M18" s="126"/>
      <c r="N18" s="127"/>
      <c r="O18" s="127"/>
      <c r="P18" s="127"/>
      <c r="Q18" s="127"/>
      <c r="R18" s="127"/>
      <c r="S18" s="127"/>
      <c r="T18" s="127"/>
      <c r="U18" s="127"/>
      <c r="V18" s="127"/>
      <c r="W18" s="127"/>
      <c r="X18" s="127"/>
      <c r="Y18" s="127"/>
    </row>
    <row r="19" spans="1:25" x14ac:dyDescent="0.2">
      <c r="A19" s="123" t="str">
        <f>'2.6 Fixed Asset Cont Stmt'!B15</f>
        <v>1808A</v>
      </c>
      <c r="B19" s="139" t="str">
        <f>'2.6 Fixed Asset Cont Stmt'!C15</f>
        <v>Buildings - Components</v>
      </c>
      <c r="C19" s="170">
        <f>'2.6 Fixed Asset Cont Stmt'!D15</f>
        <v>229907.98</v>
      </c>
      <c r="D19" s="148">
        <v>7500</v>
      </c>
      <c r="E19" s="153">
        <f t="shared" si="2"/>
        <v>222407.98</v>
      </c>
      <c r="F19" s="148">
        <f>'2.6 Fixed Asset Cont Stmt'!E15</f>
        <v>96784.550000000017</v>
      </c>
      <c r="G19" s="157">
        <f t="shared" si="3"/>
        <v>270800.255</v>
      </c>
      <c r="H19" s="124">
        <v>25</v>
      </c>
      <c r="I19" s="125">
        <f t="shared" si="0"/>
        <v>0.04</v>
      </c>
      <c r="J19" s="157">
        <f t="shared" si="1"/>
        <v>10832.010200000001</v>
      </c>
      <c r="K19" s="148">
        <f>'2.6 Fixed Asset Cont Stmt'!J15</f>
        <v>10960.55</v>
      </c>
      <c r="L19" s="157">
        <f t="shared" si="4"/>
        <v>-128.53979999999865</v>
      </c>
      <c r="M19" s="126"/>
      <c r="N19" s="127"/>
      <c r="O19" s="127"/>
      <c r="P19" s="127"/>
      <c r="Q19" s="127"/>
      <c r="R19" s="127"/>
      <c r="S19" s="127"/>
      <c r="T19" s="127"/>
      <c r="U19" s="127"/>
      <c r="V19" s="127"/>
      <c r="W19" s="127"/>
      <c r="X19" s="127"/>
      <c r="Y19" s="127"/>
    </row>
    <row r="20" spans="1:25" x14ac:dyDescent="0.2">
      <c r="A20" s="123">
        <f>'2.6 Fixed Asset Cont Stmt'!B16</f>
        <v>1810</v>
      </c>
      <c r="B20" s="139" t="str">
        <f>'2.6 Fixed Asset Cont Stmt'!C16</f>
        <v>Leasehold Improvements</v>
      </c>
      <c r="C20" s="170">
        <f>'2.6 Fixed Asset Cont Stmt'!D16</f>
        <v>0</v>
      </c>
      <c r="D20" s="148">
        <v>0</v>
      </c>
      <c r="E20" s="153">
        <f t="shared" si="2"/>
        <v>0</v>
      </c>
      <c r="F20" s="148">
        <f>'2.6 Fixed Asset Cont Stmt'!E16</f>
        <v>0</v>
      </c>
      <c r="G20" s="157">
        <f t="shared" si="3"/>
        <v>0</v>
      </c>
      <c r="H20" s="124">
        <v>0</v>
      </c>
      <c r="I20" s="125" t="str">
        <f t="shared" si="0"/>
        <v/>
      </c>
      <c r="J20" s="157">
        <f t="shared" si="1"/>
        <v>0</v>
      </c>
      <c r="K20" s="148">
        <f>'2.6 Fixed Asset Cont Stmt'!J16</f>
        <v>0</v>
      </c>
      <c r="L20" s="157">
        <f t="shared" si="4"/>
        <v>0</v>
      </c>
      <c r="M20" s="126"/>
      <c r="N20" s="127"/>
      <c r="O20" s="127"/>
      <c r="P20" s="127"/>
      <c r="Q20" s="127"/>
      <c r="R20" s="127"/>
      <c r="S20" s="127"/>
      <c r="T20" s="127"/>
      <c r="U20" s="127"/>
      <c r="V20" s="127"/>
      <c r="W20" s="127"/>
      <c r="X20" s="127"/>
      <c r="Y20" s="127"/>
    </row>
    <row r="21" spans="1:25" x14ac:dyDescent="0.2">
      <c r="A21" s="123">
        <f>'2.6 Fixed Asset Cont Stmt'!B17</f>
        <v>1815</v>
      </c>
      <c r="B21" s="139" t="str">
        <f>'2.6 Fixed Asset Cont Stmt'!C17</f>
        <v>Transformer Station Equipment &gt;50 kV</v>
      </c>
      <c r="C21" s="170">
        <f>'2.6 Fixed Asset Cont Stmt'!D17</f>
        <v>0</v>
      </c>
      <c r="D21" s="148">
        <v>0</v>
      </c>
      <c r="E21" s="153">
        <f t="shared" si="2"/>
        <v>0</v>
      </c>
      <c r="F21" s="148">
        <f>'2.6 Fixed Asset Cont Stmt'!E17</f>
        <v>0</v>
      </c>
      <c r="G21" s="157">
        <f t="shared" si="3"/>
        <v>0</v>
      </c>
      <c r="H21" s="124">
        <v>0</v>
      </c>
      <c r="I21" s="125" t="str">
        <f t="shared" si="0"/>
        <v/>
      </c>
      <c r="J21" s="157">
        <f t="shared" si="1"/>
        <v>0</v>
      </c>
      <c r="K21" s="148">
        <f>'2.6 Fixed Asset Cont Stmt'!J17</f>
        <v>0</v>
      </c>
      <c r="L21" s="157"/>
      <c r="M21" s="126"/>
      <c r="N21" s="127"/>
      <c r="O21" s="127"/>
      <c r="P21" s="127"/>
      <c r="Q21" s="127"/>
      <c r="R21" s="127"/>
      <c r="S21" s="127"/>
      <c r="T21" s="127"/>
      <c r="U21" s="127"/>
      <c r="V21" s="127"/>
      <c r="W21" s="127"/>
      <c r="X21" s="127"/>
      <c r="Y21" s="127"/>
    </row>
    <row r="22" spans="1:25" x14ac:dyDescent="0.2">
      <c r="A22" s="123">
        <f>'2.6 Fixed Asset Cont Stmt'!B18</f>
        <v>1820</v>
      </c>
      <c r="B22" s="139" t="str">
        <f>'2.6 Fixed Asset Cont Stmt'!C18</f>
        <v>Distribution Station Equipment &lt;50 Kv - Stns</v>
      </c>
      <c r="C22" s="170">
        <f>'2.6 Fixed Asset Cont Stmt'!D18</f>
        <v>9890513.7800000012</v>
      </c>
      <c r="D22" s="148">
        <v>1233783</v>
      </c>
      <c r="E22" s="153">
        <f t="shared" si="2"/>
        <v>8656730.7800000012</v>
      </c>
      <c r="F22" s="148">
        <f>'2.6 Fixed Asset Cont Stmt'!E18</f>
        <v>2335621.5799999982</v>
      </c>
      <c r="G22" s="157">
        <f t="shared" si="3"/>
        <v>9824541.5700000003</v>
      </c>
      <c r="H22" s="124">
        <v>50</v>
      </c>
      <c r="I22" s="125">
        <f t="shared" si="0"/>
        <v>0.02</v>
      </c>
      <c r="J22" s="157">
        <f t="shared" si="1"/>
        <v>196490.8314</v>
      </c>
      <c r="K22" s="148">
        <f>'2.6 Fixed Asset Cont Stmt'!J18</f>
        <v>137677.45999999996</v>
      </c>
      <c r="L22" s="164">
        <f t="shared" si="4"/>
        <v>58813.371400000033</v>
      </c>
      <c r="M22" s="126"/>
      <c r="N22" s="127"/>
      <c r="O22" s="127"/>
      <c r="P22" s="127"/>
      <c r="Q22" s="127"/>
      <c r="R22" s="127"/>
      <c r="S22" s="127"/>
      <c r="T22" s="127"/>
      <c r="U22" s="127"/>
      <c r="V22" s="127"/>
      <c r="W22" s="127"/>
      <c r="X22" s="127"/>
      <c r="Y22" s="127"/>
    </row>
    <row r="23" spans="1:25" x14ac:dyDescent="0.2">
      <c r="A23" s="123" t="str">
        <f>'2.6 Fixed Asset Cont Stmt'!B19</f>
        <v>1820A</v>
      </c>
      <c r="B23" s="139" t="str">
        <f>'2.6 Fixed Asset Cont Stmt'!C19</f>
        <v>Distribution Station Equipment &lt;50 kV - Switches/Breakers</v>
      </c>
      <c r="C23" s="170">
        <f>'2.6 Fixed Asset Cont Stmt'!D19</f>
        <v>1446006.43</v>
      </c>
      <c r="D23" s="148">
        <v>13148</v>
      </c>
      <c r="E23" s="153">
        <f t="shared" si="2"/>
        <v>1432858.43</v>
      </c>
      <c r="F23" s="148">
        <f>'2.6 Fixed Asset Cont Stmt'!E19</f>
        <v>718383.3600000001</v>
      </c>
      <c r="G23" s="157">
        <f t="shared" si="3"/>
        <v>1792050.1099999999</v>
      </c>
      <c r="H23" s="124">
        <v>40</v>
      </c>
      <c r="I23" s="125">
        <f t="shared" si="0"/>
        <v>2.5000000000000001E-2</v>
      </c>
      <c r="J23" s="157">
        <f t="shared" si="1"/>
        <v>44801.25275</v>
      </c>
      <c r="K23" s="148">
        <f>'2.6 Fixed Asset Cont Stmt'!J19</f>
        <v>31615</v>
      </c>
      <c r="L23" s="157">
        <f t="shared" si="4"/>
        <v>13186.25275</v>
      </c>
      <c r="M23" s="126"/>
      <c r="N23" s="127"/>
      <c r="O23" s="127"/>
      <c r="P23" s="127"/>
      <c r="Q23" s="127"/>
      <c r="R23" s="127"/>
      <c r="S23" s="127"/>
      <c r="T23" s="127"/>
      <c r="U23" s="127"/>
      <c r="V23" s="127"/>
      <c r="W23" s="127"/>
      <c r="X23" s="127"/>
      <c r="Y23" s="127"/>
    </row>
    <row r="24" spans="1:25" x14ac:dyDescent="0.2">
      <c r="A24" s="123">
        <f>'2.6 Fixed Asset Cont Stmt'!B20</f>
        <v>1825</v>
      </c>
      <c r="B24" s="139" t="str">
        <f>'2.6 Fixed Asset Cont Stmt'!C20</f>
        <v>Storage Battery Equipment</v>
      </c>
      <c r="C24" s="170">
        <f>'2.6 Fixed Asset Cont Stmt'!D20</f>
        <v>0</v>
      </c>
      <c r="D24" s="148">
        <v>0</v>
      </c>
      <c r="E24" s="153">
        <f t="shared" si="2"/>
        <v>0</v>
      </c>
      <c r="F24" s="148">
        <f>'2.6 Fixed Asset Cont Stmt'!E20</f>
        <v>0</v>
      </c>
      <c r="G24" s="157">
        <f t="shared" si="3"/>
        <v>0</v>
      </c>
      <c r="H24" s="124">
        <v>0</v>
      </c>
      <c r="I24" s="125" t="str">
        <f t="shared" si="0"/>
        <v/>
      </c>
      <c r="J24" s="157">
        <f t="shared" si="1"/>
        <v>0</v>
      </c>
      <c r="K24" s="148">
        <f>'2.6 Fixed Asset Cont Stmt'!J20</f>
        <v>0</v>
      </c>
      <c r="L24" s="157">
        <f t="shared" si="4"/>
        <v>0</v>
      </c>
      <c r="M24" s="126"/>
      <c r="N24" s="127"/>
      <c r="O24" s="127"/>
      <c r="P24" s="127"/>
      <c r="Q24" s="127"/>
      <c r="R24" s="127"/>
      <c r="S24" s="127"/>
      <c r="T24" s="127"/>
      <c r="U24" s="127"/>
      <c r="V24" s="127"/>
      <c r="W24" s="127"/>
      <c r="X24" s="127"/>
      <c r="Y24" s="127"/>
    </row>
    <row r="25" spans="1:25" x14ac:dyDescent="0.2">
      <c r="A25" s="123">
        <f>'2.6 Fixed Asset Cont Stmt'!B21</f>
        <v>1830</v>
      </c>
      <c r="B25" s="139" t="str">
        <f>'2.6 Fixed Asset Cont Stmt'!C21</f>
        <v>Poles, Towers &amp; Fixtures</v>
      </c>
      <c r="C25" s="170">
        <f>'2.6 Fixed Asset Cont Stmt'!D21</f>
        <v>54990624.359999999</v>
      </c>
      <c r="D25" s="148">
        <v>5293506</v>
      </c>
      <c r="E25" s="153">
        <f t="shared" si="2"/>
        <v>49697118.359999999</v>
      </c>
      <c r="F25" s="148">
        <f>'2.6 Fixed Asset Cont Stmt'!E21</f>
        <v>2128942.2899999991</v>
      </c>
      <c r="G25" s="157">
        <f t="shared" si="3"/>
        <v>50761589.504999995</v>
      </c>
      <c r="H25" s="124">
        <v>45</v>
      </c>
      <c r="I25" s="125">
        <f t="shared" si="0"/>
        <v>2.2222222222222223E-2</v>
      </c>
      <c r="J25" s="157">
        <f t="shared" si="1"/>
        <v>1128035.3223333333</v>
      </c>
      <c r="K25" s="148">
        <f>'2.6 Fixed Asset Cont Stmt'!J21</f>
        <v>877565.31</v>
      </c>
      <c r="L25" s="164">
        <f t="shared" si="4"/>
        <v>250470.01233333326</v>
      </c>
      <c r="M25" s="126"/>
      <c r="N25" s="127"/>
      <c r="O25" s="127"/>
      <c r="P25" s="127"/>
      <c r="Q25" s="127"/>
      <c r="R25" s="127"/>
      <c r="S25" s="127"/>
      <c r="T25" s="127"/>
      <c r="U25" s="127"/>
      <c r="V25" s="127"/>
      <c r="W25" s="127"/>
      <c r="X25" s="127"/>
      <c r="Y25" s="127"/>
    </row>
    <row r="26" spans="1:25" x14ac:dyDescent="0.2">
      <c r="A26" s="123">
        <f>'2.6 Fixed Asset Cont Stmt'!B22</f>
        <v>1835</v>
      </c>
      <c r="B26" s="139" t="str">
        <f>'2.6 Fixed Asset Cont Stmt'!C22</f>
        <v>Overhead Conductors &amp; Devices</v>
      </c>
      <c r="C26" s="170">
        <f>'2.6 Fixed Asset Cont Stmt'!D22</f>
        <v>27138336.66</v>
      </c>
      <c r="D26" s="148">
        <v>3089842</v>
      </c>
      <c r="E26" s="153">
        <f t="shared" si="2"/>
        <v>24048494.66</v>
      </c>
      <c r="F26" s="148">
        <f>'2.6 Fixed Asset Cont Stmt'!E22</f>
        <v>3518776.4699999988</v>
      </c>
      <c r="G26" s="157">
        <f t="shared" si="3"/>
        <v>25807882.895</v>
      </c>
      <c r="H26" s="124">
        <v>45</v>
      </c>
      <c r="I26" s="125">
        <f t="shared" si="0"/>
        <v>2.2222222222222223E-2</v>
      </c>
      <c r="J26" s="157">
        <f t="shared" si="1"/>
        <v>573508.50877777778</v>
      </c>
      <c r="K26" s="148">
        <f>'2.6 Fixed Asset Cont Stmt'!J22</f>
        <v>447538.03</v>
      </c>
      <c r="L26" s="164">
        <f t="shared" si="4"/>
        <v>125970.47877777775</v>
      </c>
      <c r="M26" s="126"/>
      <c r="N26" s="127"/>
      <c r="O26" s="127"/>
      <c r="P26" s="127"/>
      <c r="Q26" s="127"/>
      <c r="R26" s="127"/>
      <c r="S26" s="127"/>
      <c r="T26" s="127"/>
      <c r="U26" s="127"/>
      <c r="V26" s="127"/>
      <c r="W26" s="127"/>
      <c r="X26" s="127"/>
      <c r="Y26" s="127"/>
    </row>
    <row r="27" spans="1:25" x14ac:dyDescent="0.2">
      <c r="A27" s="123">
        <f>'2.6 Fixed Asset Cont Stmt'!B23</f>
        <v>1840</v>
      </c>
      <c r="B27" s="139" t="str">
        <f>'2.6 Fixed Asset Cont Stmt'!C23</f>
        <v>Underground Conduit</v>
      </c>
      <c r="C27" s="170">
        <f>'2.6 Fixed Asset Cont Stmt'!D23</f>
        <v>0</v>
      </c>
      <c r="D27" s="148">
        <v>0</v>
      </c>
      <c r="E27" s="153">
        <f t="shared" si="2"/>
        <v>0</v>
      </c>
      <c r="F27" s="148">
        <f>'2.6 Fixed Asset Cont Stmt'!E23</f>
        <v>0</v>
      </c>
      <c r="G27" s="157">
        <f t="shared" si="3"/>
        <v>0</v>
      </c>
      <c r="H27" s="124">
        <v>0</v>
      </c>
      <c r="I27" s="125" t="str">
        <f t="shared" si="0"/>
        <v/>
      </c>
      <c r="J27" s="157">
        <f t="shared" si="1"/>
        <v>0</v>
      </c>
      <c r="K27" s="148">
        <f>'2.6 Fixed Asset Cont Stmt'!J23</f>
        <v>0</v>
      </c>
      <c r="L27" s="157">
        <f t="shared" si="4"/>
        <v>0</v>
      </c>
      <c r="M27" s="126"/>
      <c r="N27" s="127"/>
      <c r="O27" s="127"/>
      <c r="P27" s="127"/>
      <c r="Q27" s="127"/>
      <c r="R27" s="127"/>
      <c r="S27" s="127"/>
      <c r="T27" s="127"/>
      <c r="U27" s="127"/>
      <c r="V27" s="127"/>
      <c r="W27" s="127"/>
      <c r="X27" s="127"/>
      <c r="Y27" s="127"/>
    </row>
    <row r="28" spans="1:25" x14ac:dyDescent="0.2">
      <c r="A28" s="123">
        <f>'2.6 Fixed Asset Cont Stmt'!B24</f>
        <v>1845</v>
      </c>
      <c r="B28" s="139" t="str">
        <f>'2.6 Fixed Asset Cont Stmt'!C24</f>
        <v>Underground Conductors &amp; Devices</v>
      </c>
      <c r="C28" s="170">
        <f>'2.6 Fixed Asset Cont Stmt'!D24</f>
        <v>1567811.75</v>
      </c>
      <c r="D28" s="148">
        <v>59851</v>
      </c>
      <c r="E28" s="153">
        <f t="shared" si="2"/>
        <v>1507960.75</v>
      </c>
      <c r="F28" s="148">
        <f>'2.6 Fixed Asset Cont Stmt'!E24</f>
        <v>201810.32000000007</v>
      </c>
      <c r="G28" s="157">
        <f t="shared" si="3"/>
        <v>1608865.9100000001</v>
      </c>
      <c r="H28" s="124">
        <v>40</v>
      </c>
      <c r="I28" s="125">
        <f t="shared" si="0"/>
        <v>2.5000000000000001E-2</v>
      </c>
      <c r="J28" s="157">
        <f t="shared" si="1"/>
        <v>40221.647750000004</v>
      </c>
      <c r="K28" s="148">
        <f>'2.6 Fixed Asset Cont Stmt'!J24</f>
        <v>36036.559999999998</v>
      </c>
      <c r="L28" s="157">
        <f t="shared" si="4"/>
        <v>4185.0877500000061</v>
      </c>
      <c r="M28" s="126"/>
      <c r="N28" s="127"/>
      <c r="O28" s="127"/>
      <c r="P28" s="127"/>
      <c r="Q28" s="127"/>
      <c r="R28" s="127"/>
      <c r="S28" s="127"/>
      <c r="T28" s="127"/>
      <c r="U28" s="127"/>
      <c r="V28" s="127"/>
      <c r="W28" s="127"/>
      <c r="X28" s="127"/>
      <c r="Y28" s="127"/>
    </row>
    <row r="29" spans="1:25" x14ac:dyDescent="0.2">
      <c r="A29" s="123">
        <f>'2.6 Fixed Asset Cont Stmt'!B25</f>
        <v>1850</v>
      </c>
      <c r="B29" s="139" t="str">
        <f>'2.6 Fixed Asset Cont Stmt'!C25</f>
        <v>Line Transformers</v>
      </c>
      <c r="C29" s="170">
        <f>'2.6 Fixed Asset Cont Stmt'!D25</f>
        <v>11904267.130000001</v>
      </c>
      <c r="D29" s="148">
        <v>1197236</v>
      </c>
      <c r="E29" s="153">
        <f t="shared" si="2"/>
        <v>10707031.130000001</v>
      </c>
      <c r="F29" s="148">
        <f>'2.6 Fixed Asset Cont Stmt'!E25</f>
        <v>274945.21000000002</v>
      </c>
      <c r="G29" s="157">
        <f t="shared" si="3"/>
        <v>10844503.735000001</v>
      </c>
      <c r="H29" s="124">
        <v>40</v>
      </c>
      <c r="I29" s="125">
        <f t="shared" si="0"/>
        <v>2.5000000000000001E-2</v>
      </c>
      <c r="J29" s="157">
        <f t="shared" si="1"/>
        <v>271112.59337500005</v>
      </c>
      <c r="K29" s="148">
        <f>'2.6 Fixed Asset Cont Stmt'!J25</f>
        <v>183041.88999999966</v>
      </c>
      <c r="L29" s="157">
        <f t="shared" si="4"/>
        <v>88070.70337500039</v>
      </c>
      <c r="M29" s="126"/>
      <c r="N29" s="127"/>
      <c r="O29" s="127"/>
      <c r="P29" s="127"/>
      <c r="Q29" s="127"/>
      <c r="R29" s="127"/>
      <c r="S29" s="127"/>
      <c r="T29" s="127"/>
      <c r="U29" s="127"/>
      <c r="V29" s="127"/>
      <c r="W29" s="127"/>
      <c r="X29" s="127"/>
      <c r="Y29" s="127"/>
    </row>
    <row r="30" spans="1:25" x14ac:dyDescent="0.2">
      <c r="A30" s="123">
        <f>'2.6 Fixed Asset Cont Stmt'!B26</f>
        <v>1855</v>
      </c>
      <c r="B30" s="139" t="str">
        <f>'2.6 Fixed Asset Cont Stmt'!C26</f>
        <v>Services (Overhead &amp; Underground)</v>
      </c>
      <c r="C30" s="170">
        <f>'2.6 Fixed Asset Cont Stmt'!D26</f>
        <v>3361905.9</v>
      </c>
      <c r="D30" s="148">
        <v>866373</v>
      </c>
      <c r="E30" s="153">
        <f t="shared" si="2"/>
        <v>2495532.9</v>
      </c>
      <c r="F30" s="148">
        <f>'2.6 Fixed Asset Cont Stmt'!E26</f>
        <v>0</v>
      </c>
      <c r="G30" s="157">
        <f t="shared" si="3"/>
        <v>2495532.9</v>
      </c>
      <c r="H30" s="124">
        <v>40</v>
      </c>
      <c r="I30" s="125">
        <f t="shared" si="0"/>
        <v>2.5000000000000001E-2</v>
      </c>
      <c r="J30" s="157">
        <f t="shared" si="1"/>
        <v>62388.322499999995</v>
      </c>
      <c r="K30" s="148">
        <f>'2.6 Fixed Asset Cont Stmt'!J26</f>
        <v>41003</v>
      </c>
      <c r="L30" s="157">
        <f t="shared" si="4"/>
        <v>21385.322499999995</v>
      </c>
      <c r="M30" s="126"/>
      <c r="N30" s="127"/>
      <c r="O30" s="127"/>
      <c r="P30" s="127"/>
      <c r="Q30" s="127"/>
      <c r="R30" s="127"/>
      <c r="S30" s="127"/>
      <c r="T30" s="127"/>
      <c r="U30" s="127"/>
      <c r="V30" s="127"/>
      <c r="W30" s="127"/>
      <c r="X30" s="127"/>
      <c r="Y30" s="127"/>
    </row>
    <row r="31" spans="1:25" x14ac:dyDescent="0.2">
      <c r="A31" s="123">
        <f>'2.6 Fixed Asset Cont Stmt'!B27</f>
        <v>1860</v>
      </c>
      <c r="B31" s="139" t="str">
        <f>'2.6 Fixed Asset Cont Stmt'!C27</f>
        <v>Meters</v>
      </c>
      <c r="C31" s="170">
        <f>'2.6 Fixed Asset Cont Stmt'!D27</f>
        <v>2022669.7199999997</v>
      </c>
      <c r="D31" s="148">
        <v>510969</v>
      </c>
      <c r="E31" s="153">
        <f t="shared" si="2"/>
        <v>1511700.7199999997</v>
      </c>
      <c r="F31" s="148">
        <f>'2.6 Fixed Asset Cont Stmt'!E27</f>
        <v>30081.29</v>
      </c>
      <c r="G31" s="157">
        <f t="shared" si="3"/>
        <v>1526741.3649999998</v>
      </c>
      <c r="H31" s="124">
        <v>30</v>
      </c>
      <c r="I31" s="125">
        <f t="shared" si="0"/>
        <v>3.3333333333333333E-2</v>
      </c>
      <c r="J31" s="157">
        <f t="shared" si="1"/>
        <v>50891.378833333329</v>
      </c>
      <c r="K31" s="148">
        <f>'2.6 Fixed Asset Cont Stmt'!J27</f>
        <v>19119.849999999999</v>
      </c>
      <c r="L31" s="157">
        <f t="shared" si="4"/>
        <v>31771.52883333333</v>
      </c>
      <c r="M31" s="126"/>
      <c r="N31" s="127"/>
      <c r="O31" s="127"/>
      <c r="P31" s="127"/>
      <c r="Q31" s="127"/>
      <c r="R31" s="127"/>
      <c r="S31" s="127"/>
      <c r="T31" s="127"/>
      <c r="U31" s="127"/>
      <c r="V31" s="127"/>
      <c r="W31" s="127"/>
      <c r="X31" s="127"/>
      <c r="Y31" s="127"/>
    </row>
    <row r="32" spans="1:25" x14ac:dyDescent="0.2">
      <c r="A32" s="123" t="str">
        <f>'2.6 Fixed Asset Cont Stmt'!B28</f>
        <v>1860A</v>
      </c>
      <c r="B32" s="139" t="str">
        <f>'2.6 Fixed Asset Cont Stmt'!C28</f>
        <v>Meters (Smart Meters)</v>
      </c>
      <c r="C32" s="170">
        <f>'2.6 Fixed Asset Cont Stmt'!D28</f>
        <v>3546763.76</v>
      </c>
      <c r="D32" s="148">
        <v>0</v>
      </c>
      <c r="E32" s="153">
        <f t="shared" si="2"/>
        <v>3546763.76</v>
      </c>
      <c r="F32" s="148">
        <f>'2.6 Fixed Asset Cont Stmt'!E28</f>
        <v>45690.62</v>
      </c>
      <c r="G32" s="157">
        <f t="shared" si="3"/>
        <v>3569609.07</v>
      </c>
      <c r="H32" s="124">
        <v>15</v>
      </c>
      <c r="I32" s="125">
        <f t="shared" si="0"/>
        <v>6.6666666666666666E-2</v>
      </c>
      <c r="J32" s="157">
        <f t="shared" si="1"/>
        <v>237973.93799999999</v>
      </c>
      <c r="K32" s="148">
        <f>'2.6 Fixed Asset Cont Stmt'!J28</f>
        <v>237184</v>
      </c>
      <c r="L32" s="157">
        <f t="shared" si="4"/>
        <v>789.93799999999464</v>
      </c>
      <c r="M32" s="126"/>
      <c r="N32" s="127"/>
      <c r="O32" s="127"/>
      <c r="P32" s="127"/>
      <c r="Q32" s="127"/>
      <c r="R32" s="127"/>
      <c r="S32" s="127"/>
      <c r="T32" s="127"/>
      <c r="U32" s="127"/>
      <c r="V32" s="127"/>
      <c r="W32" s="127"/>
      <c r="X32" s="127"/>
      <c r="Y32" s="127"/>
    </row>
    <row r="33" spans="1:25" x14ac:dyDescent="0.2">
      <c r="A33" s="123" t="str">
        <f>'2.6 Fixed Asset Cont Stmt'!B29</f>
        <v>1860B</v>
      </c>
      <c r="B33" s="139" t="str">
        <f>'2.6 Fixed Asset Cont Stmt'!C29</f>
        <v>Meters - PT's and CT's</v>
      </c>
      <c r="C33" s="170">
        <f>'2.6 Fixed Asset Cont Stmt'!D29</f>
        <v>244423.94</v>
      </c>
      <c r="D33" s="148">
        <v>9395</v>
      </c>
      <c r="E33" s="153">
        <f t="shared" si="2"/>
        <v>235028.94</v>
      </c>
      <c r="F33" s="148">
        <f>'2.6 Fixed Asset Cont Stmt'!E29</f>
        <v>4725</v>
      </c>
      <c r="G33" s="157">
        <f t="shared" si="3"/>
        <v>237391.44</v>
      </c>
      <c r="H33" s="124">
        <v>30</v>
      </c>
      <c r="I33" s="125">
        <f t="shared" si="0"/>
        <v>3.3333333333333333E-2</v>
      </c>
      <c r="J33" s="157">
        <f t="shared" si="1"/>
        <v>7913.0479999999998</v>
      </c>
      <c r="K33" s="148">
        <f>'2.6 Fixed Asset Cont Stmt'!J29</f>
        <v>6918</v>
      </c>
      <c r="L33" s="157">
        <f t="shared" si="4"/>
        <v>995.04799999999977</v>
      </c>
      <c r="M33" s="126"/>
      <c r="N33" s="127"/>
      <c r="O33" s="127"/>
      <c r="P33" s="127"/>
      <c r="Q33" s="127"/>
      <c r="R33" s="127"/>
      <c r="S33" s="127"/>
      <c r="T33" s="127"/>
      <c r="U33" s="127"/>
      <c r="V33" s="127"/>
      <c r="W33" s="127"/>
      <c r="X33" s="127"/>
      <c r="Y33" s="127"/>
    </row>
    <row r="34" spans="1:25" x14ac:dyDescent="0.2">
      <c r="A34" s="123">
        <f>'2.6 Fixed Asset Cont Stmt'!B30</f>
        <v>1865</v>
      </c>
      <c r="B34" s="139" t="str">
        <f>'2.6 Fixed Asset Cont Stmt'!C30</f>
        <v>Other Installations on Customer's Premises</v>
      </c>
      <c r="C34" s="170">
        <f>'2.6 Fixed Asset Cont Stmt'!D30</f>
        <v>194063</v>
      </c>
      <c r="D34" s="148">
        <v>0</v>
      </c>
      <c r="E34" s="153">
        <f t="shared" si="2"/>
        <v>194063</v>
      </c>
      <c r="F34" s="148">
        <f>'2.6 Fixed Asset Cont Stmt'!E30</f>
        <v>0</v>
      </c>
      <c r="G34" s="157">
        <f t="shared" si="3"/>
        <v>194063</v>
      </c>
      <c r="H34" s="124">
        <v>10</v>
      </c>
      <c r="I34" s="125">
        <f t="shared" si="0"/>
        <v>0.1</v>
      </c>
      <c r="J34" s="157">
        <f t="shared" si="1"/>
        <v>19406.3</v>
      </c>
      <c r="K34" s="148">
        <f>'2.6 Fixed Asset Cont Stmt'!J30</f>
        <v>19406</v>
      </c>
      <c r="L34" s="157">
        <f t="shared" si="4"/>
        <v>0.2999999999992724</v>
      </c>
      <c r="M34" s="126"/>
      <c r="N34" s="127"/>
      <c r="O34" s="127"/>
      <c r="P34" s="127"/>
      <c r="Q34" s="127"/>
      <c r="R34" s="127"/>
      <c r="S34" s="127"/>
      <c r="T34" s="127"/>
      <c r="U34" s="127"/>
      <c r="V34" s="127"/>
      <c r="W34" s="127"/>
      <c r="X34" s="127"/>
      <c r="Y34" s="127"/>
    </row>
    <row r="35" spans="1:25" x14ac:dyDescent="0.2">
      <c r="A35" s="123">
        <f>'2.6 Fixed Asset Cont Stmt'!B31</f>
        <v>1875</v>
      </c>
      <c r="B35" s="139" t="str">
        <f>'2.6 Fixed Asset Cont Stmt'!C31</f>
        <v>Street Lighting and Signal Systems</v>
      </c>
      <c r="C35" s="170">
        <f>'2.6 Fixed Asset Cont Stmt'!D31</f>
        <v>16522.64</v>
      </c>
      <c r="D35" s="148">
        <v>16523</v>
      </c>
      <c r="E35" s="153">
        <f t="shared" si="2"/>
        <v>-0.36000000000058208</v>
      </c>
      <c r="F35" s="148">
        <f>'2.6 Fixed Asset Cont Stmt'!E31</f>
        <v>0</v>
      </c>
      <c r="G35" s="157">
        <f t="shared" si="3"/>
        <v>-0.36000000000058208</v>
      </c>
      <c r="H35" s="124">
        <v>20</v>
      </c>
      <c r="I35" s="125">
        <f t="shared" si="0"/>
        <v>0.05</v>
      </c>
      <c r="J35" s="157">
        <f t="shared" si="1"/>
        <v>-1.8000000000029104E-2</v>
      </c>
      <c r="K35" s="148">
        <f>'2.6 Fixed Asset Cont Stmt'!J31</f>
        <v>0</v>
      </c>
      <c r="L35" s="157">
        <f t="shared" si="4"/>
        <v>-1.8000000000029104E-2</v>
      </c>
      <c r="M35" s="126"/>
      <c r="N35" s="127"/>
      <c r="O35" s="127"/>
      <c r="P35" s="127"/>
      <c r="Q35" s="127"/>
      <c r="R35" s="127"/>
      <c r="S35" s="127"/>
      <c r="T35" s="127"/>
      <c r="U35" s="127"/>
      <c r="V35" s="127"/>
      <c r="W35" s="127"/>
      <c r="X35" s="127"/>
      <c r="Y35" s="127"/>
    </row>
    <row r="36" spans="1:25" x14ac:dyDescent="0.2">
      <c r="A36" s="123">
        <f>'2.6 Fixed Asset Cont Stmt'!B32</f>
        <v>1905</v>
      </c>
      <c r="B36" s="139" t="str">
        <f>'2.6 Fixed Asset Cont Stmt'!C32</f>
        <v>Land</v>
      </c>
      <c r="C36" s="170">
        <f>'2.6 Fixed Asset Cont Stmt'!D32</f>
        <v>0</v>
      </c>
      <c r="D36" s="148">
        <v>0</v>
      </c>
      <c r="E36" s="153">
        <f t="shared" si="2"/>
        <v>0</v>
      </c>
      <c r="F36" s="148">
        <f>'2.6 Fixed Asset Cont Stmt'!E32</f>
        <v>0</v>
      </c>
      <c r="G36" s="157">
        <f t="shared" si="3"/>
        <v>0</v>
      </c>
      <c r="H36" s="124">
        <v>0</v>
      </c>
      <c r="I36" s="125" t="str">
        <f t="shared" si="0"/>
        <v/>
      </c>
      <c r="J36" s="157">
        <f t="shared" si="1"/>
        <v>0</v>
      </c>
      <c r="K36" s="148">
        <f>'2.6 Fixed Asset Cont Stmt'!J32</f>
        <v>0</v>
      </c>
      <c r="L36" s="157">
        <f t="shared" si="4"/>
        <v>0</v>
      </c>
      <c r="M36" s="126"/>
      <c r="N36" s="127"/>
      <c r="O36" s="127"/>
      <c r="P36" s="127"/>
      <c r="Q36" s="127"/>
      <c r="R36" s="127"/>
      <c r="S36" s="127"/>
      <c r="T36" s="127"/>
      <c r="U36" s="127"/>
      <c r="V36" s="127"/>
      <c r="W36" s="127"/>
      <c r="X36" s="127"/>
      <c r="Y36" s="127"/>
    </row>
    <row r="37" spans="1:25" x14ac:dyDescent="0.2">
      <c r="A37" s="123">
        <f>'2.6 Fixed Asset Cont Stmt'!B33</f>
        <v>1908</v>
      </c>
      <c r="B37" s="139" t="str">
        <f>'2.6 Fixed Asset Cont Stmt'!C33</f>
        <v>Buildings &amp; Fixtures</v>
      </c>
      <c r="C37" s="170">
        <f>'2.6 Fixed Asset Cont Stmt'!D33</f>
        <v>0</v>
      </c>
      <c r="D37" s="148">
        <v>0</v>
      </c>
      <c r="E37" s="153">
        <f t="shared" si="2"/>
        <v>0</v>
      </c>
      <c r="F37" s="148">
        <f>'2.6 Fixed Asset Cont Stmt'!E33</f>
        <v>0</v>
      </c>
      <c r="G37" s="157">
        <f t="shared" si="3"/>
        <v>0</v>
      </c>
      <c r="H37" s="124">
        <v>0</v>
      </c>
      <c r="I37" s="125" t="str">
        <f t="shared" si="0"/>
        <v/>
      </c>
      <c r="J37" s="157">
        <f t="shared" si="1"/>
        <v>0</v>
      </c>
      <c r="K37" s="148">
        <f>'2.6 Fixed Asset Cont Stmt'!J33</f>
        <v>0</v>
      </c>
      <c r="L37" s="157">
        <f t="shared" si="4"/>
        <v>0</v>
      </c>
      <c r="M37" s="126"/>
      <c r="N37" s="127"/>
      <c r="O37" s="127"/>
      <c r="P37" s="127"/>
      <c r="Q37" s="127"/>
      <c r="R37" s="127"/>
      <c r="S37" s="127"/>
      <c r="T37" s="127"/>
      <c r="U37" s="127"/>
      <c r="V37" s="127"/>
      <c r="W37" s="127"/>
      <c r="X37" s="127"/>
      <c r="Y37" s="127"/>
    </row>
    <row r="38" spans="1:25" x14ac:dyDescent="0.2">
      <c r="A38" s="123">
        <f>'2.6 Fixed Asset Cont Stmt'!B34</f>
        <v>1910</v>
      </c>
      <c r="B38" s="139" t="str">
        <f>'2.6 Fixed Asset Cont Stmt'!C34</f>
        <v>Leasehold Improvements</v>
      </c>
      <c r="C38" s="170">
        <f>'2.6 Fixed Asset Cont Stmt'!D34</f>
        <v>43398.25</v>
      </c>
      <c r="D38" s="148">
        <v>43398</v>
      </c>
      <c r="E38" s="153">
        <f t="shared" si="2"/>
        <v>0.25</v>
      </c>
      <c r="F38" s="148">
        <f>'2.6 Fixed Asset Cont Stmt'!E34</f>
        <v>31962</v>
      </c>
      <c r="G38" s="157">
        <f t="shared" si="3"/>
        <v>15981.25</v>
      </c>
      <c r="H38" s="124">
        <v>4</v>
      </c>
      <c r="I38" s="125">
        <f t="shared" si="0"/>
        <v>0.25</v>
      </c>
      <c r="J38" s="157">
        <f t="shared" si="1"/>
        <v>3995.3125</v>
      </c>
      <c r="K38" s="148">
        <f>'2.6 Fixed Asset Cont Stmt'!J34</f>
        <v>3995</v>
      </c>
      <c r="L38" s="157">
        <f t="shared" si="4"/>
        <v>0.3125</v>
      </c>
      <c r="M38" s="126"/>
      <c r="N38" s="127"/>
      <c r="O38" s="127"/>
      <c r="P38" s="127"/>
      <c r="Q38" s="127"/>
      <c r="R38" s="127"/>
      <c r="S38" s="127"/>
      <c r="T38" s="127"/>
      <c r="U38" s="127"/>
      <c r="V38" s="127"/>
      <c r="W38" s="127"/>
      <c r="X38" s="127"/>
      <c r="Y38" s="127"/>
    </row>
    <row r="39" spans="1:25" x14ac:dyDescent="0.2">
      <c r="A39" s="123">
        <f>'2.6 Fixed Asset Cont Stmt'!B35</f>
        <v>1915</v>
      </c>
      <c r="B39" s="139" t="str">
        <f>'2.6 Fixed Asset Cont Stmt'!C35</f>
        <v>Office Furniture &amp; Equipment (10 years)</v>
      </c>
      <c r="C39" s="170">
        <f>'2.6 Fixed Asset Cont Stmt'!D35</f>
        <v>1437049.4799999995</v>
      </c>
      <c r="D39" s="148">
        <v>931243</v>
      </c>
      <c r="E39" s="153">
        <f t="shared" si="2"/>
        <v>505806.47999999952</v>
      </c>
      <c r="F39" s="148">
        <f>'2.6 Fixed Asset Cont Stmt'!E35</f>
        <v>18382.38</v>
      </c>
      <c r="G39" s="157">
        <f t="shared" si="3"/>
        <v>514997.66999999952</v>
      </c>
      <c r="H39" s="124">
        <v>10</v>
      </c>
      <c r="I39" s="125">
        <f t="shared" si="0"/>
        <v>0.1</v>
      </c>
      <c r="J39" s="157">
        <f t="shared" si="1"/>
        <v>51499.766999999949</v>
      </c>
      <c r="K39" s="148">
        <f>'2.6 Fixed Asset Cont Stmt'!J35</f>
        <v>45595.380000000005</v>
      </c>
      <c r="L39" s="157">
        <f t="shared" si="4"/>
        <v>5904.3869999999442</v>
      </c>
      <c r="M39" s="126"/>
      <c r="N39" s="127"/>
      <c r="O39" s="127"/>
      <c r="P39" s="127"/>
      <c r="Q39" s="127"/>
      <c r="R39" s="127"/>
      <c r="S39" s="127"/>
      <c r="T39" s="127"/>
      <c r="U39" s="127"/>
      <c r="V39" s="127"/>
      <c r="W39" s="127"/>
      <c r="X39" s="127"/>
      <c r="Y39" s="127"/>
    </row>
    <row r="40" spans="1:25" x14ac:dyDescent="0.2">
      <c r="A40" s="123">
        <f>'2.6 Fixed Asset Cont Stmt'!B36</f>
        <v>1915</v>
      </c>
      <c r="B40" s="139" t="str">
        <f>'2.6 Fixed Asset Cont Stmt'!C36</f>
        <v>Office Furniture &amp; Equipment (5 years)</v>
      </c>
      <c r="C40" s="170">
        <f>'2.6 Fixed Asset Cont Stmt'!D36</f>
        <v>0</v>
      </c>
      <c r="D40" s="148">
        <v>0</v>
      </c>
      <c r="E40" s="153">
        <f t="shared" si="2"/>
        <v>0</v>
      </c>
      <c r="F40" s="148">
        <f>'2.6 Fixed Asset Cont Stmt'!E36</f>
        <v>0</v>
      </c>
      <c r="G40" s="157">
        <f t="shared" si="3"/>
        <v>0</v>
      </c>
      <c r="H40" s="124">
        <v>10</v>
      </c>
      <c r="I40" s="125">
        <f t="shared" si="0"/>
        <v>0.1</v>
      </c>
      <c r="J40" s="157">
        <f t="shared" si="1"/>
        <v>0</v>
      </c>
      <c r="K40" s="148">
        <f>'2.6 Fixed Asset Cont Stmt'!J36</f>
        <v>0</v>
      </c>
      <c r="L40" s="157">
        <f t="shared" si="4"/>
        <v>0</v>
      </c>
      <c r="M40" s="126"/>
      <c r="N40" s="127"/>
      <c r="O40" s="127"/>
      <c r="P40" s="127"/>
      <c r="Q40" s="127"/>
      <c r="R40" s="127"/>
      <c r="S40" s="127"/>
      <c r="T40" s="127"/>
      <c r="U40" s="127"/>
      <c r="V40" s="127"/>
      <c r="W40" s="127"/>
      <c r="X40" s="127"/>
      <c r="Y40" s="127"/>
    </row>
    <row r="41" spans="1:25" x14ac:dyDescent="0.2">
      <c r="A41" s="123">
        <f>'2.6 Fixed Asset Cont Stmt'!B37</f>
        <v>1920</v>
      </c>
      <c r="B41" s="139" t="str">
        <f>'2.6 Fixed Asset Cont Stmt'!C37</f>
        <v>Computer Equipment - Hardware</v>
      </c>
      <c r="C41" s="170">
        <f>'2.6 Fixed Asset Cont Stmt'!D37</f>
        <v>1022787.98</v>
      </c>
      <c r="D41" s="148">
        <v>376317</v>
      </c>
      <c r="E41" s="153">
        <f t="shared" si="2"/>
        <v>646470.98</v>
      </c>
      <c r="F41" s="148">
        <f>'2.6 Fixed Asset Cont Stmt'!E37</f>
        <v>174074.49</v>
      </c>
      <c r="G41" s="157">
        <f t="shared" si="3"/>
        <v>733508.22499999998</v>
      </c>
      <c r="H41" s="124">
        <v>5</v>
      </c>
      <c r="I41" s="125">
        <f t="shared" si="0"/>
        <v>0.2</v>
      </c>
      <c r="J41" s="157">
        <f t="shared" si="1"/>
        <v>146701.64499999999</v>
      </c>
      <c r="K41" s="148">
        <f>'2.6 Fixed Asset Cont Stmt'!J37</f>
        <v>135421.3899999999</v>
      </c>
      <c r="L41" s="157">
        <f t="shared" si="4"/>
        <v>11280.255000000092</v>
      </c>
      <c r="M41" s="126"/>
      <c r="N41" s="127"/>
      <c r="O41" s="127"/>
      <c r="P41" s="127"/>
      <c r="Q41" s="127"/>
      <c r="R41" s="127"/>
      <c r="S41" s="127"/>
      <c r="T41" s="127"/>
      <c r="U41" s="127"/>
      <c r="V41" s="127"/>
      <c r="W41" s="127"/>
      <c r="X41" s="127"/>
      <c r="Y41" s="127"/>
    </row>
    <row r="42" spans="1:25" x14ac:dyDescent="0.2">
      <c r="A42" s="123">
        <f>'2.6 Fixed Asset Cont Stmt'!B38</f>
        <v>1920</v>
      </c>
      <c r="B42" s="139" t="str">
        <f>'2.6 Fixed Asset Cont Stmt'!C38</f>
        <v>Computer Equip.-Hardware(Post Mar. 22/04)</v>
      </c>
      <c r="C42" s="170">
        <f>'2.6 Fixed Asset Cont Stmt'!D38</f>
        <v>0</v>
      </c>
      <c r="D42" s="148">
        <v>0</v>
      </c>
      <c r="E42" s="153">
        <f t="shared" si="2"/>
        <v>0</v>
      </c>
      <c r="F42" s="148">
        <f>'2.6 Fixed Asset Cont Stmt'!E38</f>
        <v>0</v>
      </c>
      <c r="G42" s="157">
        <f t="shared" si="3"/>
        <v>0</v>
      </c>
      <c r="H42" s="124">
        <v>5</v>
      </c>
      <c r="I42" s="125">
        <f t="shared" si="0"/>
        <v>0.2</v>
      </c>
      <c r="J42" s="157">
        <f t="shared" si="1"/>
        <v>0</v>
      </c>
      <c r="K42" s="148">
        <f>'2.6 Fixed Asset Cont Stmt'!J38</f>
        <v>0</v>
      </c>
      <c r="L42" s="157">
        <f t="shared" si="4"/>
        <v>0</v>
      </c>
      <c r="M42" s="126"/>
      <c r="N42" s="127"/>
      <c r="O42" s="127"/>
      <c r="P42" s="127"/>
      <c r="Q42" s="127"/>
      <c r="R42" s="127"/>
      <c r="S42" s="127"/>
      <c r="T42" s="127"/>
      <c r="U42" s="127"/>
      <c r="V42" s="127"/>
      <c r="W42" s="127"/>
      <c r="X42" s="127"/>
      <c r="Y42" s="127"/>
    </row>
    <row r="43" spans="1:25" x14ac:dyDescent="0.2">
      <c r="A43" s="123">
        <f>'2.6 Fixed Asset Cont Stmt'!B39</f>
        <v>1920</v>
      </c>
      <c r="B43" s="139" t="str">
        <f>'2.6 Fixed Asset Cont Stmt'!C39</f>
        <v>Computer Equip.-Hardware(Post Mar. 19/07)</v>
      </c>
      <c r="C43" s="170">
        <f>'2.6 Fixed Asset Cont Stmt'!D39</f>
        <v>0</v>
      </c>
      <c r="D43" s="148">
        <v>0</v>
      </c>
      <c r="E43" s="153">
        <f t="shared" si="2"/>
        <v>0</v>
      </c>
      <c r="F43" s="148">
        <f>'2.6 Fixed Asset Cont Stmt'!E39</f>
        <v>0</v>
      </c>
      <c r="G43" s="157">
        <f t="shared" si="3"/>
        <v>0</v>
      </c>
      <c r="H43" s="124">
        <v>5</v>
      </c>
      <c r="I43" s="125">
        <f t="shared" si="0"/>
        <v>0.2</v>
      </c>
      <c r="J43" s="157">
        <f t="shared" si="1"/>
        <v>0</v>
      </c>
      <c r="K43" s="148">
        <f>'2.6 Fixed Asset Cont Stmt'!J39</f>
        <v>0</v>
      </c>
      <c r="L43" s="157">
        <f t="shared" si="4"/>
        <v>0</v>
      </c>
      <c r="M43" s="126"/>
      <c r="N43" s="127"/>
      <c r="O43" s="127"/>
      <c r="P43" s="127"/>
      <c r="Q43" s="127"/>
      <c r="R43" s="127"/>
      <c r="S43" s="127"/>
      <c r="T43" s="127"/>
      <c r="U43" s="127"/>
      <c r="V43" s="127"/>
      <c r="W43" s="127"/>
      <c r="X43" s="127"/>
      <c r="Y43" s="127"/>
    </row>
    <row r="44" spans="1:25" x14ac:dyDescent="0.2">
      <c r="A44" s="123">
        <f>'2.6 Fixed Asset Cont Stmt'!B40</f>
        <v>1930</v>
      </c>
      <c r="B44" s="139" t="str">
        <f>'2.6 Fixed Asset Cont Stmt'!C40</f>
        <v>Transportation Equipment - 5 Yr</v>
      </c>
      <c r="C44" s="170">
        <f>'2.6 Fixed Asset Cont Stmt'!D40</f>
        <v>1269437</v>
      </c>
      <c r="D44" s="148">
        <v>597842</v>
      </c>
      <c r="E44" s="153">
        <f t="shared" si="2"/>
        <v>671595</v>
      </c>
      <c r="F44" s="148">
        <f>'2.6 Fixed Asset Cont Stmt'!E40</f>
        <v>57395.41</v>
      </c>
      <c r="G44" s="157">
        <f t="shared" si="3"/>
        <v>700292.70499999996</v>
      </c>
      <c r="H44" s="124">
        <v>5</v>
      </c>
      <c r="I44" s="125">
        <f t="shared" si="0"/>
        <v>0.2</v>
      </c>
      <c r="J44" s="157">
        <f t="shared" si="1"/>
        <v>140058.541</v>
      </c>
      <c r="K44" s="148">
        <f>'2.6 Fixed Asset Cont Stmt'!J40</f>
        <v>134983.77999999985</v>
      </c>
      <c r="L44" s="157">
        <f t="shared" si="4"/>
        <v>5074.7610000001441</v>
      </c>
      <c r="M44" s="126"/>
      <c r="N44" s="127"/>
      <c r="O44" s="127"/>
      <c r="P44" s="127"/>
      <c r="Q44" s="127"/>
      <c r="R44" s="127"/>
      <c r="S44" s="127"/>
      <c r="T44" s="127"/>
      <c r="U44" s="127"/>
      <c r="V44" s="127"/>
      <c r="W44" s="127"/>
      <c r="X44" s="127"/>
      <c r="Y44" s="127"/>
    </row>
    <row r="45" spans="1:25" x14ac:dyDescent="0.2">
      <c r="A45" s="123" t="str">
        <f>'2.6 Fixed Asset Cont Stmt'!B41</f>
        <v>1930A</v>
      </c>
      <c r="B45" s="139" t="str">
        <f>'2.6 Fixed Asset Cont Stmt'!C41</f>
        <v>Transportation Equipment - 10 Yr</v>
      </c>
      <c r="C45" s="170">
        <f>'2.6 Fixed Asset Cont Stmt'!D41</f>
        <v>3554358.46</v>
      </c>
      <c r="D45" s="148">
        <v>1872231</v>
      </c>
      <c r="E45" s="153">
        <f t="shared" si="2"/>
        <v>1682127.46</v>
      </c>
      <c r="F45" s="148">
        <f>'2.6 Fixed Asset Cont Stmt'!E41</f>
        <v>381246.39000000013</v>
      </c>
      <c r="G45" s="157">
        <f t="shared" si="3"/>
        <v>1872750.655</v>
      </c>
      <c r="H45" s="124">
        <v>10</v>
      </c>
      <c r="I45" s="125">
        <f t="shared" si="0"/>
        <v>0.1</v>
      </c>
      <c r="J45" s="157">
        <f t="shared" si="1"/>
        <v>187275.0655</v>
      </c>
      <c r="K45" s="148">
        <f>'2.6 Fixed Asset Cont Stmt'!J41</f>
        <v>143974.18</v>
      </c>
      <c r="L45" s="157">
        <f t="shared" si="4"/>
        <v>43300.885500000004</v>
      </c>
      <c r="M45" s="126"/>
      <c r="N45" s="127"/>
      <c r="O45" s="127"/>
      <c r="P45" s="127"/>
      <c r="Q45" s="127"/>
      <c r="R45" s="127"/>
      <c r="S45" s="127"/>
      <c r="T45" s="127"/>
      <c r="U45" s="127"/>
      <c r="V45" s="127"/>
      <c r="W45" s="127"/>
      <c r="X45" s="127"/>
      <c r="Y45" s="127"/>
    </row>
    <row r="46" spans="1:25" x14ac:dyDescent="0.2">
      <c r="A46" s="123">
        <f>'2.6 Fixed Asset Cont Stmt'!B42</f>
        <v>1935</v>
      </c>
      <c r="B46" s="139" t="str">
        <f>'2.6 Fixed Asset Cont Stmt'!C42</f>
        <v>Stores Equipment</v>
      </c>
      <c r="C46" s="170">
        <f>'2.6 Fixed Asset Cont Stmt'!D42</f>
        <v>0</v>
      </c>
      <c r="D46" s="148">
        <v>0</v>
      </c>
      <c r="E46" s="153">
        <f t="shared" si="2"/>
        <v>0</v>
      </c>
      <c r="F46" s="148">
        <f>'2.6 Fixed Asset Cont Stmt'!E42</f>
        <v>0</v>
      </c>
      <c r="G46" s="157">
        <f t="shared" si="3"/>
        <v>0</v>
      </c>
      <c r="H46" s="124">
        <v>0</v>
      </c>
      <c r="I46" s="125" t="str">
        <f t="shared" si="0"/>
        <v/>
      </c>
      <c r="J46" s="157">
        <f t="shared" si="1"/>
        <v>0</v>
      </c>
      <c r="K46" s="148">
        <f>'2.6 Fixed Asset Cont Stmt'!J42</f>
        <v>0</v>
      </c>
      <c r="L46" s="157">
        <f t="shared" si="4"/>
        <v>0</v>
      </c>
      <c r="M46" s="126"/>
      <c r="N46" s="127"/>
      <c r="O46" s="127"/>
      <c r="P46" s="127"/>
      <c r="Q46" s="127"/>
      <c r="R46" s="127"/>
      <c r="S46" s="127"/>
      <c r="T46" s="127"/>
      <c r="U46" s="127"/>
      <c r="V46" s="127"/>
      <c r="W46" s="127"/>
      <c r="X46" s="127"/>
      <c r="Y46" s="127"/>
    </row>
    <row r="47" spans="1:25" x14ac:dyDescent="0.2">
      <c r="A47" s="123">
        <f>'2.6 Fixed Asset Cont Stmt'!B43</f>
        <v>1940</v>
      </c>
      <c r="B47" s="139" t="str">
        <f>'2.6 Fixed Asset Cont Stmt'!C43</f>
        <v>Tools, Shop &amp; Garage Equipment</v>
      </c>
      <c r="C47" s="170">
        <f>'2.6 Fixed Asset Cont Stmt'!D43</f>
        <v>1866118.14</v>
      </c>
      <c r="D47" s="148">
        <v>1093995</v>
      </c>
      <c r="E47" s="153">
        <f t="shared" si="2"/>
        <v>772123.1399999999</v>
      </c>
      <c r="F47" s="148">
        <f>'2.6 Fixed Asset Cont Stmt'!E43</f>
        <v>31520.29</v>
      </c>
      <c r="G47" s="157">
        <f t="shared" si="3"/>
        <v>787883.28499999992</v>
      </c>
      <c r="H47" s="124">
        <v>10</v>
      </c>
      <c r="I47" s="125">
        <f t="shared" si="0"/>
        <v>0.1</v>
      </c>
      <c r="J47" s="157">
        <f t="shared" si="1"/>
        <v>78788.328499999989</v>
      </c>
      <c r="K47" s="148">
        <f>'2.6 Fixed Asset Cont Stmt'!J43</f>
        <v>76459.59</v>
      </c>
      <c r="L47" s="157">
        <f t="shared" si="4"/>
        <v>2328.7384999999922</v>
      </c>
      <c r="M47" s="126"/>
      <c r="N47" s="127"/>
      <c r="O47" s="127"/>
      <c r="P47" s="127"/>
      <c r="Q47" s="127"/>
      <c r="R47" s="127"/>
      <c r="S47" s="127"/>
      <c r="T47" s="127"/>
      <c r="U47" s="127"/>
      <c r="V47" s="127"/>
      <c r="W47" s="127"/>
      <c r="X47" s="127"/>
      <c r="Y47" s="127"/>
    </row>
    <row r="48" spans="1:25" x14ac:dyDescent="0.2">
      <c r="A48" s="123">
        <f>'2.6 Fixed Asset Cont Stmt'!B44</f>
        <v>1945</v>
      </c>
      <c r="B48" s="139" t="str">
        <f>'2.6 Fixed Asset Cont Stmt'!C44</f>
        <v>Measurement &amp; Testing Equipment</v>
      </c>
      <c r="C48" s="170">
        <f>'2.6 Fixed Asset Cont Stmt'!D44</f>
        <v>208448.68</v>
      </c>
      <c r="D48" s="148">
        <v>100192</v>
      </c>
      <c r="E48" s="153">
        <f t="shared" si="2"/>
        <v>108256.68</v>
      </c>
      <c r="F48" s="148">
        <f>'2.6 Fixed Asset Cont Stmt'!E44</f>
        <v>16667.440000000002</v>
      </c>
      <c r="G48" s="157">
        <f t="shared" si="3"/>
        <v>116590.39999999999</v>
      </c>
      <c r="H48" s="124">
        <v>10</v>
      </c>
      <c r="I48" s="125">
        <f t="shared" si="0"/>
        <v>0.1</v>
      </c>
      <c r="J48" s="157">
        <f t="shared" si="1"/>
        <v>11659.039999999999</v>
      </c>
      <c r="K48" s="148">
        <f>'2.6 Fixed Asset Cont Stmt'!J44</f>
        <v>11242.440000000002</v>
      </c>
      <c r="L48" s="157">
        <f t="shared" si="4"/>
        <v>416.59999999999673</v>
      </c>
      <c r="M48" s="126"/>
      <c r="N48" s="127"/>
      <c r="O48" s="127"/>
      <c r="P48" s="127"/>
      <c r="Q48" s="127"/>
      <c r="R48" s="127"/>
      <c r="S48" s="127"/>
      <c r="T48" s="127"/>
      <c r="U48" s="127"/>
      <c r="V48" s="127"/>
      <c r="W48" s="127"/>
      <c r="X48" s="127"/>
      <c r="Y48" s="127"/>
    </row>
    <row r="49" spans="1:25" x14ac:dyDescent="0.2">
      <c r="A49" s="123">
        <f>'2.6 Fixed Asset Cont Stmt'!B45</f>
        <v>1950</v>
      </c>
      <c r="B49" s="139" t="str">
        <f>'2.6 Fixed Asset Cont Stmt'!C45</f>
        <v>Power Operated Equipment</v>
      </c>
      <c r="C49" s="170">
        <f>'2.6 Fixed Asset Cont Stmt'!D45</f>
        <v>0</v>
      </c>
      <c r="D49" s="148">
        <v>0</v>
      </c>
      <c r="E49" s="153">
        <f t="shared" si="2"/>
        <v>0</v>
      </c>
      <c r="F49" s="148">
        <f>'2.6 Fixed Asset Cont Stmt'!E45</f>
        <v>0</v>
      </c>
      <c r="G49" s="157">
        <f t="shared" si="3"/>
        <v>0</v>
      </c>
      <c r="H49" s="124">
        <v>0</v>
      </c>
      <c r="I49" s="125" t="str">
        <f t="shared" si="0"/>
        <v/>
      </c>
      <c r="J49" s="157">
        <f t="shared" si="1"/>
        <v>0</v>
      </c>
      <c r="K49" s="148">
        <f>'2.6 Fixed Asset Cont Stmt'!J45</f>
        <v>0</v>
      </c>
      <c r="L49" s="157">
        <f t="shared" si="4"/>
        <v>0</v>
      </c>
      <c r="M49" s="126"/>
      <c r="N49" s="127"/>
      <c r="O49" s="127"/>
      <c r="P49" s="127"/>
      <c r="Q49" s="127"/>
      <c r="R49" s="127"/>
      <c r="S49" s="127"/>
      <c r="T49" s="127"/>
      <c r="U49" s="127"/>
      <c r="V49" s="127"/>
      <c r="W49" s="127"/>
      <c r="X49" s="127"/>
      <c r="Y49" s="127"/>
    </row>
    <row r="50" spans="1:25" x14ac:dyDescent="0.2">
      <c r="A50" s="123">
        <f>'2.6 Fixed Asset Cont Stmt'!B46</f>
        <v>1955</v>
      </c>
      <c r="B50" s="139" t="str">
        <f>'2.6 Fixed Asset Cont Stmt'!C46</f>
        <v>Communications Equipment</v>
      </c>
      <c r="C50" s="170">
        <f>'2.6 Fixed Asset Cont Stmt'!D46</f>
        <v>455981.62</v>
      </c>
      <c r="D50" s="148">
        <v>14767</v>
      </c>
      <c r="E50" s="153">
        <f t="shared" si="2"/>
        <v>441214.62</v>
      </c>
      <c r="F50" s="148">
        <f>'2.6 Fixed Asset Cont Stmt'!E46</f>
        <v>21575.320000000007</v>
      </c>
      <c r="G50" s="157">
        <f t="shared" si="3"/>
        <v>452002.28</v>
      </c>
      <c r="H50" s="124">
        <v>10</v>
      </c>
      <c r="I50" s="125">
        <f t="shared" si="0"/>
        <v>0.1</v>
      </c>
      <c r="J50" s="157">
        <f t="shared" si="1"/>
        <v>45200.228000000003</v>
      </c>
      <c r="K50" s="148">
        <f>'2.6 Fixed Asset Cont Stmt'!J46</f>
        <v>44452</v>
      </c>
      <c r="L50" s="157">
        <f t="shared" si="4"/>
        <v>748.22800000000279</v>
      </c>
      <c r="M50" s="126"/>
      <c r="N50" s="127"/>
      <c r="O50" s="127"/>
      <c r="P50" s="127"/>
      <c r="Q50" s="127"/>
      <c r="R50" s="127"/>
      <c r="S50" s="127"/>
      <c r="T50" s="127"/>
      <c r="U50" s="127"/>
      <c r="V50" s="127"/>
      <c r="W50" s="127"/>
      <c r="X50" s="127"/>
      <c r="Y50" s="127"/>
    </row>
    <row r="51" spans="1:25" x14ac:dyDescent="0.2">
      <c r="A51" s="123">
        <f>'2.6 Fixed Asset Cont Stmt'!B47</f>
        <v>1955</v>
      </c>
      <c r="B51" s="139" t="str">
        <f>'2.6 Fixed Asset Cont Stmt'!C47</f>
        <v>Communication Equipment (Smart Meters)</v>
      </c>
      <c r="C51" s="170">
        <f>'2.6 Fixed Asset Cont Stmt'!D47</f>
        <v>0</v>
      </c>
      <c r="D51" s="148">
        <v>0</v>
      </c>
      <c r="E51" s="153">
        <f t="shared" si="2"/>
        <v>0</v>
      </c>
      <c r="F51" s="148">
        <f>'2.6 Fixed Asset Cont Stmt'!E47</f>
        <v>0</v>
      </c>
      <c r="G51" s="157">
        <f t="shared" si="3"/>
        <v>0</v>
      </c>
      <c r="H51" s="124">
        <v>10</v>
      </c>
      <c r="I51" s="125">
        <f t="shared" si="0"/>
        <v>0.1</v>
      </c>
      <c r="J51" s="157">
        <f t="shared" si="1"/>
        <v>0</v>
      </c>
      <c r="K51" s="148">
        <f>'2.6 Fixed Asset Cont Stmt'!J47</f>
        <v>0</v>
      </c>
      <c r="L51" s="157">
        <f t="shared" si="4"/>
        <v>0</v>
      </c>
      <c r="M51" s="126"/>
      <c r="N51" s="127"/>
      <c r="O51" s="127"/>
      <c r="P51" s="127"/>
      <c r="Q51" s="127"/>
      <c r="R51" s="127"/>
      <c r="S51" s="127"/>
      <c r="T51" s="127"/>
      <c r="U51" s="127"/>
      <c r="V51" s="127"/>
      <c r="W51" s="127"/>
      <c r="X51" s="127"/>
      <c r="Y51" s="127"/>
    </row>
    <row r="52" spans="1:25" x14ac:dyDescent="0.2">
      <c r="A52" s="123">
        <f>'2.6 Fixed Asset Cont Stmt'!B48</f>
        <v>1960</v>
      </c>
      <c r="B52" s="139" t="str">
        <f>'2.6 Fixed Asset Cont Stmt'!C48</f>
        <v>Miscellaneous Equipment - 10 yr</v>
      </c>
      <c r="C52" s="170">
        <f>'2.6 Fixed Asset Cont Stmt'!D48</f>
        <v>125106.98000000004</v>
      </c>
      <c r="D52" s="148">
        <v>105814</v>
      </c>
      <c r="E52" s="153">
        <f t="shared" si="2"/>
        <v>19292.98000000004</v>
      </c>
      <c r="F52" s="148">
        <f>'2.6 Fixed Asset Cont Stmt'!E48</f>
        <v>6387.98</v>
      </c>
      <c r="G52" s="157">
        <f t="shared" si="3"/>
        <v>22486.970000000038</v>
      </c>
      <c r="H52" s="124">
        <v>10</v>
      </c>
      <c r="I52" s="125">
        <f t="shared" si="0"/>
        <v>0.1</v>
      </c>
      <c r="J52" s="157">
        <f t="shared" si="1"/>
        <v>2248.6970000000038</v>
      </c>
      <c r="K52" s="148">
        <f>'2.6 Fixed Asset Cont Stmt'!J48</f>
        <v>2292.98</v>
      </c>
      <c r="L52" s="157">
        <f t="shared" si="4"/>
        <v>-44.282999999996264</v>
      </c>
      <c r="M52" s="126"/>
      <c r="N52" s="127"/>
      <c r="O52" s="127"/>
      <c r="P52" s="127"/>
      <c r="Q52" s="127"/>
      <c r="R52" s="127"/>
      <c r="S52" s="127"/>
      <c r="T52" s="127"/>
      <c r="U52" s="127"/>
      <c r="V52" s="127"/>
      <c r="W52" s="127"/>
      <c r="X52" s="127"/>
      <c r="Y52" s="127"/>
    </row>
    <row r="53" spans="1:25" x14ac:dyDescent="0.2">
      <c r="A53" s="123" t="str">
        <f>'2.6 Fixed Asset Cont Stmt'!B49</f>
        <v>1960A</v>
      </c>
      <c r="B53" s="139" t="str">
        <f>'2.6 Fixed Asset Cont Stmt'!C49</f>
        <v>Miscellaneous Equipment - 5 yr</v>
      </c>
      <c r="C53" s="170">
        <f>'2.6 Fixed Asset Cont Stmt'!D49</f>
        <v>465747.67</v>
      </c>
      <c r="D53" s="148">
        <v>465748</v>
      </c>
      <c r="E53" s="153">
        <f t="shared" si="2"/>
        <v>-0.33000000001629815</v>
      </c>
      <c r="F53" s="148">
        <f>'2.6 Fixed Asset Cont Stmt'!E49</f>
        <v>0</v>
      </c>
      <c r="G53" s="157">
        <f t="shared" si="3"/>
        <v>-0.33000000001629815</v>
      </c>
      <c r="H53" s="124">
        <v>5</v>
      </c>
      <c r="I53" s="125">
        <f t="shared" si="0"/>
        <v>0.2</v>
      </c>
      <c r="J53" s="157">
        <f t="shared" si="1"/>
        <v>-6.6000000003259632E-2</v>
      </c>
      <c r="K53" s="148">
        <f>'2.6 Fixed Asset Cont Stmt'!J49</f>
        <v>0</v>
      </c>
      <c r="L53" s="157">
        <f t="shared" si="4"/>
        <v>-6.6000000003259632E-2</v>
      </c>
      <c r="M53" s="126"/>
      <c r="N53" s="127"/>
      <c r="O53" s="127"/>
      <c r="P53" s="127"/>
      <c r="Q53" s="127"/>
      <c r="R53" s="127"/>
      <c r="S53" s="127"/>
      <c r="T53" s="127"/>
      <c r="U53" s="127"/>
      <c r="V53" s="127"/>
      <c r="W53" s="127"/>
      <c r="X53" s="127"/>
      <c r="Y53" s="127"/>
    </row>
    <row r="54" spans="1:25" x14ac:dyDescent="0.2">
      <c r="A54" s="123">
        <f>'2.6 Fixed Asset Cont Stmt'!B50</f>
        <v>1970</v>
      </c>
      <c r="B54" s="139" t="str">
        <f>'2.6 Fixed Asset Cont Stmt'!C50</f>
        <v>Load Management Controls Customer Premises</v>
      </c>
      <c r="C54" s="170">
        <f>'2.6 Fixed Asset Cont Stmt'!D50</f>
        <v>0</v>
      </c>
      <c r="D54" s="148">
        <v>0</v>
      </c>
      <c r="E54" s="153">
        <f t="shared" si="2"/>
        <v>0</v>
      </c>
      <c r="F54" s="148">
        <f>'2.6 Fixed Asset Cont Stmt'!E50</f>
        <v>0</v>
      </c>
      <c r="G54" s="157">
        <f t="shared" si="3"/>
        <v>0</v>
      </c>
      <c r="H54" s="124">
        <v>0</v>
      </c>
      <c r="I54" s="125" t="str">
        <f t="shared" si="0"/>
        <v/>
      </c>
      <c r="J54" s="157">
        <f t="shared" si="1"/>
        <v>0</v>
      </c>
      <c r="K54" s="148">
        <f>'2.6 Fixed Asset Cont Stmt'!J50</f>
        <v>0</v>
      </c>
      <c r="L54" s="157">
        <f t="shared" si="4"/>
        <v>0</v>
      </c>
      <c r="M54" s="126"/>
      <c r="N54" s="127"/>
      <c r="O54" s="127"/>
      <c r="P54" s="127"/>
      <c r="Q54" s="127"/>
      <c r="R54" s="127"/>
      <c r="S54" s="127"/>
      <c r="T54" s="127"/>
      <c r="U54" s="127"/>
      <c r="V54" s="127"/>
      <c r="W54" s="127"/>
      <c r="X54" s="127"/>
      <c r="Y54" s="127"/>
    </row>
    <row r="55" spans="1:25" x14ac:dyDescent="0.2">
      <c r="A55" s="123">
        <f>'2.6 Fixed Asset Cont Stmt'!B51</f>
        <v>1975</v>
      </c>
      <c r="B55" s="139" t="str">
        <f>'2.6 Fixed Asset Cont Stmt'!C51</f>
        <v>Load Management Controls Utility Premises</v>
      </c>
      <c r="C55" s="170">
        <f>'2.6 Fixed Asset Cont Stmt'!D51</f>
        <v>0</v>
      </c>
      <c r="D55" s="148">
        <v>0</v>
      </c>
      <c r="E55" s="153">
        <f t="shared" si="2"/>
        <v>0</v>
      </c>
      <c r="F55" s="148">
        <f>'2.6 Fixed Asset Cont Stmt'!E51</f>
        <v>0</v>
      </c>
      <c r="G55" s="157">
        <f t="shared" si="3"/>
        <v>0</v>
      </c>
      <c r="H55" s="124">
        <v>0</v>
      </c>
      <c r="I55" s="125"/>
      <c r="J55" s="157">
        <f t="shared" si="1"/>
        <v>0</v>
      </c>
      <c r="K55" s="148">
        <f>'2.6 Fixed Asset Cont Stmt'!J51</f>
        <v>0</v>
      </c>
      <c r="L55" s="157">
        <f t="shared" si="4"/>
        <v>0</v>
      </c>
      <c r="M55" s="126"/>
      <c r="N55" s="127"/>
      <c r="O55" s="127"/>
      <c r="P55" s="127"/>
      <c r="Q55" s="127"/>
      <c r="R55" s="127"/>
      <c r="S55" s="127"/>
      <c r="T55" s="127"/>
      <c r="U55" s="127"/>
      <c r="V55" s="127"/>
      <c r="W55" s="127"/>
      <c r="X55" s="127"/>
      <c r="Y55" s="127"/>
    </row>
    <row r="56" spans="1:25" x14ac:dyDescent="0.2">
      <c r="A56" s="123">
        <f>'2.6 Fixed Asset Cont Stmt'!B52</f>
        <v>1980</v>
      </c>
      <c r="B56" s="139" t="str">
        <f>'2.6 Fixed Asset Cont Stmt'!C52</f>
        <v>System Supervisor Equipment</v>
      </c>
      <c r="C56" s="170">
        <f>'2.6 Fixed Asset Cont Stmt'!D52</f>
        <v>5012.0600000000004</v>
      </c>
      <c r="D56" s="148">
        <v>0</v>
      </c>
      <c r="E56" s="153">
        <f t="shared" si="2"/>
        <v>5012.0600000000004</v>
      </c>
      <c r="F56" s="148">
        <f>'2.6 Fixed Asset Cont Stmt'!E52</f>
        <v>107181.89</v>
      </c>
      <c r="G56" s="157">
        <f t="shared" si="3"/>
        <v>58603.004999999997</v>
      </c>
      <c r="H56" s="124">
        <v>20</v>
      </c>
      <c r="I56" s="125">
        <f t="shared" si="0"/>
        <v>0.05</v>
      </c>
      <c r="J56" s="157">
        <f t="shared" si="1"/>
        <v>2930.1502499999997</v>
      </c>
      <c r="K56" s="148">
        <f>'2.6 Fixed Asset Cont Stmt'!J52</f>
        <v>249</v>
      </c>
      <c r="L56" s="157">
        <f t="shared" si="4"/>
        <v>2681.1502499999997</v>
      </c>
      <c r="M56" s="126"/>
      <c r="N56" s="127"/>
      <c r="O56" s="127"/>
      <c r="P56" s="127"/>
      <c r="Q56" s="127"/>
      <c r="R56" s="127"/>
      <c r="S56" s="127"/>
      <c r="T56" s="127"/>
      <c r="U56" s="127"/>
      <c r="V56" s="127"/>
      <c r="W56" s="127"/>
      <c r="X56" s="127"/>
      <c r="Y56" s="127"/>
    </row>
    <row r="57" spans="1:25" x14ac:dyDescent="0.2">
      <c r="A57" s="123">
        <f>'2.6 Fixed Asset Cont Stmt'!B53</f>
        <v>1985</v>
      </c>
      <c r="B57" s="139" t="str">
        <f>'2.6 Fixed Asset Cont Stmt'!C53</f>
        <v>Miscellaneous Fixed Assets</v>
      </c>
      <c r="C57" s="170">
        <f>'2.6 Fixed Asset Cont Stmt'!D53</f>
        <v>0</v>
      </c>
      <c r="D57" s="148">
        <v>0</v>
      </c>
      <c r="E57" s="153">
        <f t="shared" si="2"/>
        <v>0</v>
      </c>
      <c r="F57" s="148">
        <f>'2.6 Fixed Asset Cont Stmt'!E53</f>
        <v>0</v>
      </c>
      <c r="G57" s="157">
        <f t="shared" si="3"/>
        <v>0</v>
      </c>
      <c r="H57" s="124">
        <v>0</v>
      </c>
      <c r="I57" s="125" t="str">
        <f t="shared" si="0"/>
        <v/>
      </c>
      <c r="J57" s="157">
        <f t="shared" si="1"/>
        <v>0</v>
      </c>
      <c r="K57" s="148">
        <f>'2.6 Fixed Asset Cont Stmt'!J53</f>
        <v>0</v>
      </c>
      <c r="L57" s="157">
        <f t="shared" si="4"/>
        <v>0</v>
      </c>
      <c r="M57" s="126"/>
      <c r="N57" s="127"/>
      <c r="O57" s="127"/>
      <c r="P57" s="127"/>
      <c r="Q57" s="127"/>
      <c r="R57" s="127"/>
      <c r="S57" s="127"/>
      <c r="T57" s="127"/>
      <c r="U57" s="127"/>
      <c r="V57" s="127"/>
      <c r="W57" s="127"/>
      <c r="X57" s="127"/>
      <c r="Y57" s="127"/>
    </row>
    <row r="58" spans="1:25" x14ac:dyDescent="0.2">
      <c r="A58" s="123">
        <f>'2.6 Fixed Asset Cont Stmt'!B54</f>
        <v>1990</v>
      </c>
      <c r="B58" s="139" t="str">
        <f>'2.6 Fixed Asset Cont Stmt'!C54</f>
        <v>Other Tangible Property</v>
      </c>
      <c r="C58" s="170">
        <f>'2.6 Fixed Asset Cont Stmt'!D54</f>
        <v>0</v>
      </c>
      <c r="D58" s="148">
        <v>0</v>
      </c>
      <c r="E58" s="153">
        <f t="shared" si="2"/>
        <v>0</v>
      </c>
      <c r="F58" s="148">
        <f>'2.6 Fixed Asset Cont Stmt'!E54</f>
        <v>0</v>
      </c>
      <c r="G58" s="157">
        <f t="shared" si="3"/>
        <v>0</v>
      </c>
      <c r="H58" s="124">
        <v>0</v>
      </c>
      <c r="I58" s="125" t="str">
        <f t="shared" si="0"/>
        <v/>
      </c>
      <c r="J58" s="157">
        <f t="shared" si="1"/>
        <v>0</v>
      </c>
      <c r="K58" s="148">
        <f>'2.6 Fixed Asset Cont Stmt'!J54</f>
        <v>0</v>
      </c>
      <c r="L58" s="157">
        <f t="shared" si="4"/>
        <v>0</v>
      </c>
      <c r="M58" s="126"/>
      <c r="N58" s="127"/>
      <c r="O58" s="127"/>
      <c r="P58" s="127"/>
      <c r="Q58" s="127"/>
      <c r="R58" s="127"/>
      <c r="S58" s="127"/>
      <c r="T58" s="127"/>
      <c r="U58" s="127"/>
      <c r="V58" s="127"/>
      <c r="W58" s="127"/>
      <c r="X58" s="127"/>
      <c r="Y58" s="127"/>
    </row>
    <row r="59" spans="1:25" x14ac:dyDescent="0.2">
      <c r="A59" s="123">
        <f>'2.6 Fixed Asset Cont Stmt'!B55</f>
        <v>1995</v>
      </c>
      <c r="B59" s="139" t="str">
        <f>'2.6 Fixed Asset Cont Stmt'!C55</f>
        <v>Contributions &amp; Grants</v>
      </c>
      <c r="C59" s="170">
        <f>'2.6 Fixed Asset Cont Stmt'!D55</f>
        <v>-626753.47</v>
      </c>
      <c r="D59" s="148">
        <v>0</v>
      </c>
      <c r="E59" s="153">
        <f t="shared" si="2"/>
        <v>-626753.47</v>
      </c>
      <c r="F59" s="148">
        <f>'2.6 Fixed Asset Cont Stmt'!E55</f>
        <v>-157117.98999999996</v>
      </c>
      <c r="G59" s="157">
        <f t="shared" si="3"/>
        <v>-705312.46499999997</v>
      </c>
      <c r="H59" s="124">
        <v>0</v>
      </c>
      <c r="I59" s="125" t="str">
        <f t="shared" si="0"/>
        <v/>
      </c>
      <c r="J59" s="157">
        <f t="shared" si="1"/>
        <v>0</v>
      </c>
      <c r="K59" s="148">
        <f>'2.6 Fixed Asset Cont Stmt'!J55</f>
        <v>-20758.02</v>
      </c>
      <c r="L59" s="157">
        <f t="shared" si="4"/>
        <v>20758.02</v>
      </c>
      <c r="M59" s="126"/>
      <c r="N59" s="127"/>
      <c r="O59" s="127"/>
      <c r="P59" s="127"/>
      <c r="Q59" s="127"/>
      <c r="R59" s="127"/>
      <c r="S59" s="127"/>
      <c r="T59" s="127"/>
      <c r="U59" s="127"/>
      <c r="V59" s="127"/>
      <c r="W59" s="127"/>
      <c r="X59" s="127"/>
      <c r="Y59" s="127"/>
    </row>
    <row r="60" spans="1:25" x14ac:dyDescent="0.2">
      <c r="A60" s="78" t="s">
        <v>87</v>
      </c>
      <c r="B60" s="140"/>
      <c r="C60" s="171"/>
      <c r="D60" s="148"/>
      <c r="E60" s="153">
        <f t="shared" si="2"/>
        <v>0</v>
      </c>
      <c r="F60" s="148"/>
      <c r="G60" s="157">
        <f t="shared" si="3"/>
        <v>0</v>
      </c>
      <c r="H60" s="124"/>
      <c r="I60" s="125" t="str">
        <f t="shared" si="0"/>
        <v/>
      </c>
      <c r="J60" s="157">
        <f t="shared" si="1"/>
        <v>0</v>
      </c>
      <c r="K60" s="148"/>
      <c r="L60" s="157">
        <f t="shared" si="4"/>
        <v>0</v>
      </c>
      <c r="N60" s="127"/>
      <c r="O60" s="127"/>
      <c r="P60" s="127"/>
      <c r="Q60" s="127"/>
      <c r="R60" s="127"/>
      <c r="S60" s="127"/>
      <c r="T60" s="127"/>
      <c r="U60" s="127"/>
      <c r="V60" s="127"/>
      <c r="W60" s="127"/>
      <c r="X60" s="127"/>
      <c r="Y60" s="127"/>
    </row>
    <row r="61" spans="1:25" x14ac:dyDescent="0.2">
      <c r="A61" s="78" t="s">
        <v>87</v>
      </c>
      <c r="B61" s="140"/>
      <c r="C61" s="171"/>
      <c r="D61" s="148"/>
      <c r="E61" s="153">
        <f t="shared" si="2"/>
        <v>0</v>
      </c>
      <c r="F61" s="148"/>
      <c r="G61" s="157">
        <f t="shared" si="3"/>
        <v>0</v>
      </c>
      <c r="H61" s="124"/>
      <c r="I61" s="125" t="str">
        <f t="shared" si="0"/>
        <v/>
      </c>
      <c r="J61" s="157">
        <f t="shared" si="1"/>
        <v>0</v>
      </c>
      <c r="K61" s="148"/>
      <c r="L61" s="157">
        <f t="shared" si="4"/>
        <v>0</v>
      </c>
      <c r="N61" s="127"/>
      <c r="O61" s="127"/>
      <c r="P61" s="127"/>
      <c r="Q61" s="127"/>
      <c r="R61" s="127"/>
      <c r="S61" s="127"/>
      <c r="T61" s="127"/>
      <c r="U61" s="127"/>
      <c r="V61" s="127"/>
      <c r="W61" s="127"/>
      <c r="X61" s="127"/>
      <c r="Y61" s="127"/>
    </row>
    <row r="62" spans="1:25" x14ac:dyDescent="0.2">
      <c r="A62" s="78" t="s">
        <v>87</v>
      </c>
      <c r="B62" s="140"/>
      <c r="C62" s="171"/>
      <c r="D62" s="148"/>
      <c r="E62" s="153">
        <f t="shared" si="2"/>
        <v>0</v>
      </c>
      <c r="F62" s="148"/>
      <c r="G62" s="157">
        <f t="shared" si="3"/>
        <v>0</v>
      </c>
      <c r="H62" s="124"/>
      <c r="I62" s="125" t="str">
        <f t="shared" si="0"/>
        <v/>
      </c>
      <c r="J62" s="157">
        <f t="shared" si="1"/>
        <v>0</v>
      </c>
      <c r="K62" s="148"/>
      <c r="L62" s="157">
        <f t="shared" si="4"/>
        <v>0</v>
      </c>
      <c r="N62" s="127"/>
      <c r="O62" s="127"/>
      <c r="P62" s="127"/>
      <c r="Q62" s="127"/>
      <c r="R62" s="127"/>
      <c r="S62" s="127"/>
      <c r="T62" s="127"/>
      <c r="U62" s="127"/>
      <c r="V62" s="127"/>
      <c r="W62" s="127"/>
      <c r="X62" s="127"/>
      <c r="Y62" s="127"/>
    </row>
    <row r="63" spans="1:25" ht="12.75" thickBot="1" x14ac:dyDescent="0.25">
      <c r="A63" s="128"/>
      <c r="B63" s="141"/>
      <c r="C63" s="172"/>
      <c r="D63" s="149"/>
      <c r="E63" s="154">
        <f t="shared" ref="E63" si="5">C63-D63</f>
        <v>0</v>
      </c>
      <c r="F63" s="149"/>
      <c r="G63" s="158">
        <f t="shared" ref="G63" si="6">E63+0.5*F63</f>
        <v>0</v>
      </c>
      <c r="H63" s="129"/>
      <c r="I63" s="130" t="str">
        <f t="shared" si="0"/>
        <v/>
      </c>
      <c r="J63" s="158">
        <f t="shared" si="1"/>
        <v>0</v>
      </c>
      <c r="K63" s="149"/>
      <c r="L63" s="158">
        <f t="shared" ref="L63" si="7">IF(ISERROR(+J63-K63), "", +J63-K63)</f>
        <v>0</v>
      </c>
      <c r="N63" s="127"/>
      <c r="O63" s="127"/>
      <c r="P63" s="127"/>
      <c r="Q63" s="127"/>
      <c r="R63" s="127"/>
      <c r="S63" s="127"/>
      <c r="T63" s="127"/>
      <c r="U63" s="127"/>
      <c r="V63" s="127"/>
      <c r="W63" s="127"/>
      <c r="X63" s="127"/>
      <c r="Y63" s="127"/>
    </row>
    <row r="64" spans="1:25" ht="12.75" thickTop="1" x14ac:dyDescent="0.2">
      <c r="A64" s="131"/>
      <c r="B64" s="142" t="s">
        <v>36</v>
      </c>
      <c r="C64" s="173">
        <f>SUM(C14:C63)</f>
        <v>150897923.56999993</v>
      </c>
      <c r="D64" s="150">
        <f>SUM(D14:D63)</f>
        <v>18354277</v>
      </c>
      <c r="E64" s="150">
        <f>SUM(E14:E63)</f>
        <v>132543646.57000002</v>
      </c>
      <c r="F64" s="150">
        <f>SUM(F14:F63)</f>
        <v>10773665.059999997</v>
      </c>
      <c r="G64" s="150">
        <f>SUM(G14:G63)</f>
        <v>137930479.09999996</v>
      </c>
      <c r="H64" s="132"/>
      <c r="I64" s="133"/>
      <c r="J64" s="150">
        <f>SUM(J14:J63)</f>
        <v>4117585.2293694443</v>
      </c>
      <c r="K64" s="150">
        <f>SUM(K14:K63)</f>
        <v>3415759.8199999989</v>
      </c>
      <c r="L64" s="150">
        <f>SUM(L14:L63)</f>
        <v>701825.40936944482</v>
      </c>
      <c r="M64" s="134"/>
      <c r="N64" s="127"/>
      <c r="O64" s="127"/>
      <c r="P64" s="127"/>
      <c r="Q64" s="127"/>
      <c r="R64" s="127"/>
      <c r="S64" s="127"/>
      <c r="T64" s="127"/>
      <c r="U64" s="127"/>
      <c r="V64" s="127"/>
      <c r="W64" s="127"/>
      <c r="X64" s="127"/>
      <c r="Y64" s="127"/>
    </row>
    <row r="65" spans="1:25" x14ac:dyDescent="0.2">
      <c r="C65" s="174"/>
      <c r="F65" s="151"/>
      <c r="K65" s="151"/>
      <c r="L65" s="165"/>
      <c r="N65" s="127"/>
      <c r="O65" s="127"/>
      <c r="P65" s="127"/>
      <c r="Q65" s="127"/>
      <c r="R65" s="127"/>
      <c r="S65" s="127"/>
      <c r="T65" s="127"/>
      <c r="U65" s="127"/>
      <c r="V65" s="127"/>
      <c r="W65" s="127"/>
      <c r="X65" s="127"/>
      <c r="Y65" s="127"/>
    </row>
    <row r="66" spans="1:25" x14ac:dyDescent="0.2">
      <c r="N66" s="127"/>
      <c r="O66" s="127"/>
      <c r="P66" s="127"/>
      <c r="Q66" s="127"/>
      <c r="R66" s="127"/>
      <c r="S66" s="127"/>
      <c r="T66" s="127"/>
      <c r="U66" s="127"/>
      <c r="V66" s="127"/>
      <c r="W66" s="127"/>
      <c r="X66" s="127"/>
      <c r="Y66" s="127"/>
    </row>
    <row r="67" spans="1:25" x14ac:dyDescent="0.2">
      <c r="N67" s="127"/>
      <c r="O67" s="127"/>
      <c r="P67" s="127"/>
      <c r="Q67" s="127"/>
      <c r="R67" s="127"/>
      <c r="S67" s="127"/>
      <c r="T67" s="127"/>
      <c r="U67" s="127"/>
      <c r="V67" s="127"/>
      <c r="W67" s="127"/>
      <c r="X67" s="127"/>
      <c r="Y67" s="127"/>
    </row>
    <row r="68" spans="1:25" x14ac:dyDescent="0.2">
      <c r="A68" s="118"/>
      <c r="B68" s="120"/>
      <c r="C68" s="167" t="s">
        <v>128</v>
      </c>
      <c r="D68" s="119">
        <v>2016</v>
      </c>
      <c r="E68" s="231" t="s">
        <v>1</v>
      </c>
      <c r="H68" s="118"/>
      <c r="I68" s="118"/>
      <c r="J68" s="145"/>
      <c r="N68" s="127"/>
      <c r="O68" s="127"/>
      <c r="P68" s="127"/>
      <c r="Q68" s="127"/>
      <c r="R68" s="127"/>
      <c r="S68" s="127"/>
      <c r="T68" s="127"/>
      <c r="U68" s="127"/>
      <c r="V68" s="127"/>
      <c r="W68" s="127"/>
      <c r="X68" s="127"/>
      <c r="Y68" s="127"/>
    </row>
    <row r="69" spans="1:25" x14ac:dyDescent="0.2">
      <c r="N69" s="127"/>
      <c r="O69" s="127"/>
      <c r="P69" s="127"/>
      <c r="Q69" s="127"/>
      <c r="R69" s="127"/>
      <c r="S69" s="127"/>
      <c r="T69" s="127"/>
      <c r="U69" s="127"/>
      <c r="V69" s="127"/>
      <c r="W69" s="127"/>
      <c r="X69" s="127"/>
      <c r="Y69" s="127"/>
    </row>
    <row r="70" spans="1:25" ht="36" x14ac:dyDescent="0.2">
      <c r="A70" s="243" t="s">
        <v>2</v>
      </c>
      <c r="B70" s="244" t="s">
        <v>3</v>
      </c>
      <c r="C70" s="168" t="s">
        <v>145</v>
      </c>
      <c r="D70" s="146" t="s">
        <v>130</v>
      </c>
      <c r="E70" s="146" t="s">
        <v>131</v>
      </c>
      <c r="F70" s="146" t="s">
        <v>80</v>
      </c>
      <c r="G70" s="146" t="s">
        <v>132</v>
      </c>
      <c r="H70" s="121" t="s">
        <v>133</v>
      </c>
      <c r="I70" s="121" t="s">
        <v>134</v>
      </c>
      <c r="J70" s="146" t="s">
        <v>146</v>
      </c>
      <c r="K70" s="245" t="s">
        <v>147</v>
      </c>
      <c r="L70" s="146" t="s">
        <v>160</v>
      </c>
      <c r="N70" s="127"/>
      <c r="O70" s="127"/>
      <c r="P70" s="127"/>
      <c r="Q70" s="127"/>
      <c r="R70" s="127"/>
      <c r="S70" s="127"/>
      <c r="T70" s="127"/>
      <c r="U70" s="127"/>
      <c r="V70" s="127"/>
      <c r="W70" s="127"/>
      <c r="X70" s="127"/>
      <c r="Y70" s="127"/>
    </row>
    <row r="71" spans="1:25" ht="24.95" customHeight="1" x14ac:dyDescent="0.2">
      <c r="A71" s="243"/>
      <c r="B71" s="244"/>
      <c r="C71" s="169" t="s">
        <v>137</v>
      </c>
      <c r="D71" s="147" t="s">
        <v>138</v>
      </c>
      <c r="E71" s="147" t="s">
        <v>139</v>
      </c>
      <c r="F71" s="147" t="s">
        <v>140</v>
      </c>
      <c r="G71" s="156" t="s">
        <v>161</v>
      </c>
      <c r="H71" s="122" t="s">
        <v>141</v>
      </c>
      <c r="I71" s="122" t="s">
        <v>142</v>
      </c>
      <c r="J71" s="147" t="s">
        <v>143</v>
      </c>
      <c r="K71" s="246"/>
      <c r="L71" s="147" t="s">
        <v>144</v>
      </c>
    </row>
    <row r="72" spans="1:25" x14ac:dyDescent="0.2">
      <c r="A72" s="123">
        <f>'2.6 Fixed Asset Cont Stmt'!B79</f>
        <v>1611</v>
      </c>
      <c r="B72" s="139" t="str">
        <f>'2.6 Fixed Asset Cont Stmt'!C79</f>
        <v>Computer Software (Formally known as Account 1925)</v>
      </c>
      <c r="C72" s="170">
        <f>'2.6 Fixed Asset Cont Stmt'!D79</f>
        <v>976322.75999999978</v>
      </c>
      <c r="D72" s="148">
        <v>636326</v>
      </c>
      <c r="E72" s="153">
        <f>C72-D72</f>
        <v>339996.75999999978</v>
      </c>
      <c r="F72" s="148">
        <v>0</v>
      </c>
      <c r="G72" s="157">
        <f>E72+0.5*F72</f>
        <v>339996.75999999978</v>
      </c>
      <c r="H72" s="124">
        <v>5</v>
      </c>
      <c r="I72" s="125">
        <f t="shared" ref="I72:I114" si="8">IF(H72=0,"",1/H72)</f>
        <v>0.2</v>
      </c>
      <c r="J72" s="153">
        <f t="shared" ref="J72:J114" si="9">IF(H72=0,0,G72/H72)</f>
        <v>67999.351999999955</v>
      </c>
      <c r="K72" s="148">
        <f>'2.6 Fixed Asset Cont Stmt'!J79</f>
        <v>62136</v>
      </c>
      <c r="L72" s="157">
        <f>IF(ISERROR(+J72-K72), "", +J72-K72)</f>
        <v>5863.3519999999553</v>
      </c>
      <c r="M72" s="126"/>
      <c r="N72" s="127"/>
      <c r="O72" s="127"/>
      <c r="P72" s="127"/>
      <c r="Q72" s="127"/>
      <c r="R72" s="127"/>
      <c r="S72" s="127"/>
      <c r="T72" s="127"/>
      <c r="U72" s="127"/>
      <c r="V72" s="127"/>
      <c r="W72" s="127"/>
      <c r="X72" s="127"/>
      <c r="Y72" s="127"/>
    </row>
    <row r="73" spans="1:25" x14ac:dyDescent="0.2">
      <c r="A73" s="123" t="str">
        <f>'2.6 Fixed Asset Cont Stmt'!B80</f>
        <v>1611A</v>
      </c>
      <c r="B73" s="139" t="str">
        <f>'2.6 Fixed Asset Cont Stmt'!C80</f>
        <v>Computer Software (Formally known as Account 1925) - 10 yr</v>
      </c>
      <c r="C73" s="170">
        <f>'2.6 Fixed Asset Cont Stmt'!D80</f>
        <v>1715436.14</v>
      </c>
      <c r="D73" s="148">
        <v>0</v>
      </c>
      <c r="E73" s="153">
        <f t="shared" ref="E73:E120" si="10">C73-D73</f>
        <v>1715436.14</v>
      </c>
      <c r="F73" s="148">
        <v>158668.19000000018</v>
      </c>
      <c r="G73" s="157">
        <f t="shared" ref="G73:G120" si="11">E73+0.5*F73</f>
        <v>1794770.2349999999</v>
      </c>
      <c r="H73" s="124">
        <v>10</v>
      </c>
      <c r="I73" s="125">
        <f t="shared" si="8"/>
        <v>0.1</v>
      </c>
      <c r="J73" s="153">
        <f t="shared" si="9"/>
        <v>179477.02349999998</v>
      </c>
      <c r="K73" s="148">
        <f>'2.6 Fixed Asset Cont Stmt'!J80</f>
        <v>173115.51999999999</v>
      </c>
      <c r="L73" s="157">
        <f t="shared" ref="L73:L120" si="12">IF(ISERROR(+J73-K73), "", +J73-K73)</f>
        <v>6361.5034999999916</v>
      </c>
      <c r="M73" s="126"/>
      <c r="N73" s="127"/>
      <c r="O73" s="127"/>
      <c r="P73" s="127"/>
      <c r="Q73" s="127"/>
      <c r="R73" s="127"/>
      <c r="S73" s="127"/>
      <c r="T73" s="127"/>
      <c r="U73" s="127"/>
      <c r="V73" s="127"/>
      <c r="W73" s="127"/>
      <c r="X73" s="127"/>
      <c r="Y73" s="127"/>
    </row>
    <row r="74" spans="1:25" x14ac:dyDescent="0.2">
      <c r="A74" s="123">
        <f>'2.6 Fixed Asset Cont Stmt'!B81</f>
        <v>1612</v>
      </c>
      <c r="B74" s="139" t="str">
        <f>'2.6 Fixed Asset Cont Stmt'!C81</f>
        <v>Land Rights (Formally known as Account 1906 and 1806)</v>
      </c>
      <c r="C74" s="170">
        <f>'2.6 Fixed Asset Cont Stmt'!D81</f>
        <v>20733414.669999998</v>
      </c>
      <c r="D74" s="148">
        <v>0</v>
      </c>
      <c r="E74" s="153">
        <f t="shared" si="10"/>
        <v>20733414.669999998</v>
      </c>
      <c r="F74" s="148">
        <v>113560.97</v>
      </c>
      <c r="G74" s="157">
        <f t="shared" si="11"/>
        <v>20790195.154999997</v>
      </c>
      <c r="H74" s="124">
        <v>40</v>
      </c>
      <c r="I74" s="125">
        <f t="shared" si="8"/>
        <v>2.5000000000000001E-2</v>
      </c>
      <c r="J74" s="153">
        <f t="shared" si="9"/>
        <v>519754.87887499994</v>
      </c>
      <c r="K74" s="148">
        <f>'2.6 Fixed Asset Cont Stmt'!J81</f>
        <v>529207.4700000002</v>
      </c>
      <c r="L74" s="157">
        <f t="shared" si="12"/>
        <v>-9452.5911250002682</v>
      </c>
      <c r="M74" s="126"/>
      <c r="N74" s="127"/>
      <c r="O74" s="127"/>
      <c r="P74" s="127"/>
      <c r="Q74" s="127"/>
      <c r="R74" s="127"/>
      <c r="S74" s="127"/>
      <c r="T74" s="127"/>
      <c r="U74" s="127"/>
      <c r="V74" s="127"/>
      <c r="W74" s="127"/>
      <c r="X74" s="127"/>
      <c r="Y74" s="127"/>
    </row>
    <row r="75" spans="1:25" x14ac:dyDescent="0.2">
      <c r="A75" s="123">
        <f>'2.6 Fixed Asset Cont Stmt'!B82</f>
        <v>1805</v>
      </c>
      <c r="B75" s="139" t="str">
        <f>'2.6 Fixed Asset Cont Stmt'!C82</f>
        <v>Land</v>
      </c>
      <c r="C75" s="170">
        <f>'2.6 Fixed Asset Cont Stmt'!D82</f>
        <v>623169.07999999996</v>
      </c>
      <c r="D75" s="148">
        <v>0</v>
      </c>
      <c r="E75" s="153">
        <f t="shared" si="10"/>
        <v>623169.07999999996</v>
      </c>
      <c r="F75" s="148">
        <v>87733.98</v>
      </c>
      <c r="G75" s="157">
        <f t="shared" si="11"/>
        <v>667036.06999999995</v>
      </c>
      <c r="H75" s="124">
        <v>0</v>
      </c>
      <c r="I75" s="125" t="str">
        <f t="shared" si="8"/>
        <v/>
      </c>
      <c r="J75" s="153">
        <f t="shared" si="9"/>
        <v>0</v>
      </c>
      <c r="K75" s="148">
        <f>'2.6 Fixed Asset Cont Stmt'!J82</f>
        <v>0</v>
      </c>
      <c r="L75" s="157">
        <f t="shared" si="12"/>
        <v>0</v>
      </c>
      <c r="M75" s="126"/>
      <c r="N75" s="127"/>
      <c r="O75" s="127"/>
      <c r="P75" s="127"/>
      <c r="Q75" s="127"/>
      <c r="R75" s="127"/>
      <c r="S75" s="127"/>
      <c r="T75" s="127"/>
      <c r="U75" s="127"/>
      <c r="V75" s="127"/>
      <c r="W75" s="127"/>
      <c r="X75" s="127"/>
      <c r="Y75" s="127"/>
    </row>
    <row r="76" spans="1:25" x14ac:dyDescent="0.2">
      <c r="A76" s="123">
        <f>'2.6 Fixed Asset Cont Stmt'!B83</f>
        <v>1808</v>
      </c>
      <c r="B76" s="139" t="str">
        <f>'2.6 Fixed Asset Cont Stmt'!C83</f>
        <v>Buildings</v>
      </c>
      <c r="C76" s="170">
        <f>'2.6 Fixed Asset Cont Stmt'!D83</f>
        <v>1197699.79</v>
      </c>
      <c r="D76" s="148">
        <v>1845</v>
      </c>
      <c r="E76" s="153">
        <f t="shared" si="10"/>
        <v>1195854.79</v>
      </c>
      <c r="F76" s="148">
        <v>-16.22</v>
      </c>
      <c r="G76" s="157">
        <f t="shared" si="11"/>
        <v>1195846.68</v>
      </c>
      <c r="H76" s="124">
        <v>50</v>
      </c>
      <c r="I76" s="125">
        <f t="shared" si="8"/>
        <v>0.02</v>
      </c>
      <c r="J76" s="153">
        <f t="shared" si="9"/>
        <v>23916.9336</v>
      </c>
      <c r="K76" s="148">
        <f>'2.6 Fixed Asset Cont Stmt'!J83</f>
        <v>22338.51</v>
      </c>
      <c r="L76" s="157">
        <f t="shared" si="12"/>
        <v>1578.4236000000019</v>
      </c>
      <c r="M76" s="126"/>
      <c r="N76" s="127"/>
      <c r="O76" s="127"/>
      <c r="P76" s="127"/>
      <c r="Q76" s="127"/>
      <c r="R76" s="127"/>
      <c r="S76" s="127"/>
      <c r="T76" s="127"/>
      <c r="U76" s="127"/>
      <c r="V76" s="127"/>
      <c r="W76" s="127"/>
      <c r="X76" s="127"/>
      <c r="Y76" s="127"/>
    </row>
    <row r="77" spans="1:25" x14ac:dyDescent="0.2">
      <c r="A77" s="123" t="str">
        <f>'2.6 Fixed Asset Cont Stmt'!B84</f>
        <v>1808A</v>
      </c>
      <c r="B77" s="139" t="str">
        <f>'2.6 Fixed Asset Cont Stmt'!C84</f>
        <v>Buildings - Components</v>
      </c>
      <c r="C77" s="170">
        <f>'2.6 Fixed Asset Cont Stmt'!D84</f>
        <v>326692.53000000003</v>
      </c>
      <c r="D77" s="148">
        <v>7500</v>
      </c>
      <c r="E77" s="153">
        <f t="shared" si="10"/>
        <v>319192.53000000003</v>
      </c>
      <c r="F77" s="148">
        <v>0</v>
      </c>
      <c r="G77" s="157">
        <f t="shared" si="11"/>
        <v>319192.53000000003</v>
      </c>
      <c r="H77" s="124">
        <v>25</v>
      </c>
      <c r="I77" s="125">
        <f t="shared" si="8"/>
        <v>0.04</v>
      </c>
      <c r="J77" s="153">
        <f t="shared" si="9"/>
        <v>12767.701200000001</v>
      </c>
      <c r="K77" s="148">
        <f>'2.6 Fixed Asset Cont Stmt'!J84</f>
        <v>14341</v>
      </c>
      <c r="L77" s="157">
        <f t="shared" si="12"/>
        <v>-1573.2987999999987</v>
      </c>
      <c r="M77" s="126"/>
      <c r="N77" s="127"/>
      <c r="O77" s="127"/>
      <c r="P77" s="127"/>
      <c r="Q77" s="127"/>
      <c r="R77" s="127"/>
      <c r="S77" s="127"/>
      <c r="T77" s="127"/>
      <c r="U77" s="127"/>
      <c r="V77" s="127"/>
      <c r="W77" s="127"/>
      <c r="X77" s="127"/>
      <c r="Y77" s="127"/>
    </row>
    <row r="78" spans="1:25" x14ac:dyDescent="0.2">
      <c r="A78" s="123">
        <f>'2.6 Fixed Asset Cont Stmt'!B85</f>
        <v>1810</v>
      </c>
      <c r="B78" s="139" t="str">
        <f>'2.6 Fixed Asset Cont Stmt'!C85</f>
        <v>Leasehold Improvements</v>
      </c>
      <c r="C78" s="170">
        <f>'2.6 Fixed Asset Cont Stmt'!D85</f>
        <v>0</v>
      </c>
      <c r="D78" s="148">
        <v>0</v>
      </c>
      <c r="E78" s="153">
        <f t="shared" si="10"/>
        <v>0</v>
      </c>
      <c r="F78" s="148">
        <v>0</v>
      </c>
      <c r="G78" s="157">
        <f t="shared" si="11"/>
        <v>0</v>
      </c>
      <c r="H78" s="124">
        <v>0</v>
      </c>
      <c r="I78" s="125" t="str">
        <f t="shared" si="8"/>
        <v/>
      </c>
      <c r="J78" s="153">
        <f t="shared" si="9"/>
        <v>0</v>
      </c>
      <c r="K78" s="148">
        <f>'2.6 Fixed Asset Cont Stmt'!J85</f>
        <v>0</v>
      </c>
      <c r="L78" s="157">
        <f t="shared" si="12"/>
        <v>0</v>
      </c>
      <c r="M78" s="126"/>
      <c r="N78" s="127"/>
      <c r="O78" s="127"/>
      <c r="P78" s="127"/>
      <c r="Q78" s="127"/>
      <c r="R78" s="127"/>
      <c r="S78" s="127"/>
      <c r="T78" s="127"/>
      <c r="U78" s="127"/>
      <c r="V78" s="127"/>
      <c r="W78" s="127"/>
      <c r="X78" s="127"/>
      <c r="Y78" s="127"/>
    </row>
    <row r="79" spans="1:25" x14ac:dyDescent="0.2">
      <c r="A79" s="123">
        <f>'2.6 Fixed Asset Cont Stmt'!B86</f>
        <v>1815</v>
      </c>
      <c r="B79" s="139" t="str">
        <f>'2.6 Fixed Asset Cont Stmt'!C86</f>
        <v>Transformer Station Equipment &gt;50 kV</v>
      </c>
      <c r="C79" s="170">
        <f>'2.6 Fixed Asset Cont Stmt'!D86</f>
        <v>0</v>
      </c>
      <c r="D79" s="148">
        <v>0</v>
      </c>
      <c r="E79" s="153">
        <f t="shared" si="10"/>
        <v>0</v>
      </c>
      <c r="F79" s="148">
        <v>0</v>
      </c>
      <c r="G79" s="157">
        <f>E79+0.5*F79</f>
        <v>0</v>
      </c>
      <c r="H79" s="124">
        <v>0</v>
      </c>
      <c r="I79" s="125" t="str">
        <f t="shared" si="8"/>
        <v/>
      </c>
      <c r="J79" s="153">
        <f t="shared" si="9"/>
        <v>0</v>
      </c>
      <c r="K79" s="148">
        <f>'2.6 Fixed Asset Cont Stmt'!J86</f>
        <v>0</v>
      </c>
      <c r="L79" s="157">
        <f t="shared" si="12"/>
        <v>0</v>
      </c>
      <c r="M79" s="126"/>
      <c r="N79" s="127"/>
      <c r="O79" s="127"/>
      <c r="P79" s="127"/>
      <c r="Q79" s="127"/>
      <c r="R79" s="127"/>
      <c r="S79" s="127"/>
      <c r="T79" s="127"/>
      <c r="U79" s="127"/>
      <c r="V79" s="127"/>
      <c r="W79" s="127"/>
      <c r="X79" s="127"/>
      <c r="Y79" s="127"/>
    </row>
    <row r="80" spans="1:25" x14ac:dyDescent="0.2">
      <c r="A80" s="123">
        <f>'2.6 Fixed Asset Cont Stmt'!B87</f>
        <v>1820</v>
      </c>
      <c r="B80" s="139" t="str">
        <f>'2.6 Fixed Asset Cont Stmt'!C87</f>
        <v>Distribution Station Equipment &lt;50 Kv - Stns</v>
      </c>
      <c r="C80" s="170">
        <f>'2.6 Fixed Asset Cont Stmt'!D87</f>
        <v>12226135.359999999</v>
      </c>
      <c r="D80" s="148">
        <v>1233783</v>
      </c>
      <c r="E80" s="153">
        <f t="shared" si="10"/>
        <v>10992352.359999999</v>
      </c>
      <c r="F80" s="148">
        <v>582655.39</v>
      </c>
      <c r="G80" s="157">
        <f t="shared" si="11"/>
        <v>11283680.055</v>
      </c>
      <c r="H80" s="124">
        <v>50</v>
      </c>
      <c r="I80" s="125">
        <f t="shared" si="8"/>
        <v>0.02</v>
      </c>
      <c r="J80" s="153">
        <f t="shared" si="9"/>
        <v>225673.6011</v>
      </c>
      <c r="K80" s="148">
        <f>'2.6 Fixed Asset Cont Stmt'!J87</f>
        <v>183434.78000000026</v>
      </c>
      <c r="L80" s="157">
        <f t="shared" si="12"/>
        <v>42238.821099999739</v>
      </c>
      <c r="M80" s="126"/>
      <c r="N80" s="127"/>
      <c r="O80" s="127"/>
      <c r="P80" s="127"/>
      <c r="Q80" s="127"/>
      <c r="R80" s="127"/>
      <c r="S80" s="127"/>
      <c r="T80" s="127"/>
      <c r="U80" s="127"/>
      <c r="V80" s="127"/>
      <c r="W80" s="127"/>
      <c r="X80" s="127"/>
      <c r="Y80" s="127"/>
    </row>
    <row r="81" spans="1:25" x14ac:dyDescent="0.2">
      <c r="A81" s="123" t="str">
        <f>'2.6 Fixed Asset Cont Stmt'!B88</f>
        <v>1820A</v>
      </c>
      <c r="B81" s="139" t="str">
        <f>'2.6 Fixed Asset Cont Stmt'!C88</f>
        <v>Distribution Station Equipment &lt;50 kV - Switches/Breakers</v>
      </c>
      <c r="C81" s="170">
        <f>'2.6 Fixed Asset Cont Stmt'!D88</f>
        <v>2164389.79</v>
      </c>
      <c r="D81" s="148">
        <v>13148</v>
      </c>
      <c r="E81" s="153">
        <f t="shared" si="10"/>
        <v>2151241.79</v>
      </c>
      <c r="F81" s="148">
        <v>114486.39000000013</v>
      </c>
      <c r="G81" s="157">
        <f t="shared" si="11"/>
        <v>2208484.9850000003</v>
      </c>
      <c r="H81" s="124">
        <v>40</v>
      </c>
      <c r="I81" s="125">
        <f t="shared" si="8"/>
        <v>2.5000000000000001E-2</v>
      </c>
      <c r="J81" s="153">
        <f t="shared" si="9"/>
        <v>55212.124625000011</v>
      </c>
      <c r="K81" s="148">
        <f>'2.6 Fixed Asset Cont Stmt'!J88</f>
        <v>49849.75</v>
      </c>
      <c r="L81" s="157">
        <f t="shared" si="12"/>
        <v>5362.3746250000113</v>
      </c>
      <c r="M81" s="126"/>
      <c r="N81" s="127"/>
      <c r="O81" s="127"/>
      <c r="P81" s="127"/>
      <c r="Q81" s="127"/>
      <c r="R81" s="127"/>
      <c r="S81" s="127"/>
      <c r="T81" s="127"/>
      <c r="U81" s="127"/>
      <c r="V81" s="127"/>
      <c r="W81" s="127"/>
      <c r="X81" s="127"/>
      <c r="Y81" s="127"/>
    </row>
    <row r="82" spans="1:25" x14ac:dyDescent="0.2">
      <c r="A82" s="123">
        <f>'2.6 Fixed Asset Cont Stmt'!B89</f>
        <v>1825</v>
      </c>
      <c r="B82" s="139" t="str">
        <f>'2.6 Fixed Asset Cont Stmt'!C89</f>
        <v>Storage Battery Equipment</v>
      </c>
      <c r="C82" s="170">
        <f>'2.6 Fixed Asset Cont Stmt'!D89</f>
        <v>0</v>
      </c>
      <c r="D82" s="148">
        <v>0</v>
      </c>
      <c r="E82" s="153">
        <f t="shared" si="10"/>
        <v>0</v>
      </c>
      <c r="F82" s="148">
        <v>0</v>
      </c>
      <c r="G82" s="157">
        <f t="shared" si="11"/>
        <v>0</v>
      </c>
      <c r="H82" s="124">
        <v>0</v>
      </c>
      <c r="I82" s="125" t="str">
        <f t="shared" si="8"/>
        <v/>
      </c>
      <c r="J82" s="153">
        <f t="shared" si="9"/>
        <v>0</v>
      </c>
      <c r="K82" s="148">
        <f>'2.6 Fixed Asset Cont Stmt'!J89</f>
        <v>0</v>
      </c>
      <c r="L82" s="157">
        <f t="shared" si="12"/>
        <v>0</v>
      </c>
      <c r="M82" s="126"/>
      <c r="N82" s="127"/>
      <c r="O82" s="127"/>
      <c r="P82" s="127"/>
      <c r="Q82" s="127"/>
      <c r="R82" s="127"/>
      <c r="S82" s="127"/>
      <c r="T82" s="127"/>
      <c r="U82" s="127"/>
      <c r="V82" s="127"/>
      <c r="W82" s="127"/>
      <c r="X82" s="127"/>
      <c r="Y82" s="127"/>
    </row>
    <row r="83" spans="1:25" x14ac:dyDescent="0.2">
      <c r="A83" s="123">
        <f>'2.6 Fixed Asset Cont Stmt'!B90</f>
        <v>1830</v>
      </c>
      <c r="B83" s="139" t="str">
        <f>'2.6 Fixed Asset Cont Stmt'!C90</f>
        <v>Poles, Towers &amp; Fixtures</v>
      </c>
      <c r="C83" s="170">
        <f>'2.6 Fixed Asset Cont Stmt'!D90</f>
        <v>57063704.649999999</v>
      </c>
      <c r="D83" s="148">
        <v>5237752</v>
      </c>
      <c r="E83" s="153">
        <f t="shared" si="10"/>
        <v>51825952.649999999</v>
      </c>
      <c r="F83" s="148">
        <v>2093867.3800000027</v>
      </c>
      <c r="G83" s="157">
        <f t="shared" si="11"/>
        <v>52872886.340000004</v>
      </c>
      <c r="H83" s="124">
        <v>45</v>
      </c>
      <c r="I83" s="125">
        <f t="shared" si="8"/>
        <v>2.2222222222222223E-2</v>
      </c>
      <c r="J83" s="153">
        <f t="shared" si="9"/>
        <v>1174953.0297777778</v>
      </c>
      <c r="K83" s="148">
        <f>'2.6 Fixed Asset Cont Stmt'!J90</f>
        <v>920314.49</v>
      </c>
      <c r="L83" s="164">
        <f t="shared" si="12"/>
        <v>254638.53977777786</v>
      </c>
      <c r="M83" s="126"/>
      <c r="N83" s="127"/>
      <c r="O83" s="127"/>
      <c r="P83" s="127"/>
      <c r="Q83" s="127"/>
      <c r="R83" s="127"/>
      <c r="S83" s="127"/>
      <c r="T83" s="127"/>
      <c r="U83" s="127"/>
      <c r="V83" s="127"/>
      <c r="W83" s="127"/>
      <c r="X83" s="127"/>
      <c r="Y83" s="127"/>
    </row>
    <row r="84" spans="1:25" x14ac:dyDescent="0.2">
      <c r="A84" s="123">
        <f>'2.6 Fixed Asset Cont Stmt'!B91</f>
        <v>1835</v>
      </c>
      <c r="B84" s="139" t="str">
        <f>'2.6 Fixed Asset Cont Stmt'!C91</f>
        <v>Overhead Conductors &amp; Devices</v>
      </c>
      <c r="C84" s="170">
        <f>'2.6 Fixed Asset Cont Stmt'!D91</f>
        <v>30644608.629999999</v>
      </c>
      <c r="D84" s="148">
        <v>3077338</v>
      </c>
      <c r="E84" s="153">
        <f t="shared" si="10"/>
        <v>27567270.629999999</v>
      </c>
      <c r="F84" s="148">
        <v>4235504.8299999991</v>
      </c>
      <c r="G84" s="157">
        <f t="shared" si="11"/>
        <v>29685023.044999998</v>
      </c>
      <c r="H84" s="124">
        <v>45</v>
      </c>
      <c r="I84" s="125">
        <f t="shared" si="8"/>
        <v>2.2222222222222223E-2</v>
      </c>
      <c r="J84" s="153">
        <f t="shared" si="9"/>
        <v>659667.17877777771</v>
      </c>
      <c r="K84" s="148">
        <f>'2.6 Fixed Asset Cont Stmt'!J91</f>
        <v>530541.62999999966</v>
      </c>
      <c r="L84" s="164">
        <f t="shared" si="12"/>
        <v>129125.54877777805</v>
      </c>
      <c r="M84" s="126"/>
      <c r="N84" s="127"/>
      <c r="O84" s="127"/>
      <c r="P84" s="127"/>
      <c r="Q84" s="127"/>
      <c r="R84" s="127"/>
      <c r="S84" s="127"/>
      <c r="T84" s="127"/>
      <c r="U84" s="127"/>
      <c r="V84" s="127"/>
      <c r="W84" s="127"/>
      <c r="X84" s="127"/>
      <c r="Y84" s="127"/>
    </row>
    <row r="85" spans="1:25" x14ac:dyDescent="0.2">
      <c r="A85" s="123">
        <f>'2.6 Fixed Asset Cont Stmt'!B92</f>
        <v>1840</v>
      </c>
      <c r="B85" s="139" t="str">
        <f>'2.6 Fixed Asset Cont Stmt'!C92</f>
        <v>Underground Conduit</v>
      </c>
      <c r="C85" s="170">
        <f>'2.6 Fixed Asset Cont Stmt'!D92</f>
        <v>0</v>
      </c>
      <c r="D85" s="148">
        <v>0</v>
      </c>
      <c r="E85" s="153">
        <f t="shared" si="10"/>
        <v>0</v>
      </c>
      <c r="F85" s="148">
        <v>0</v>
      </c>
      <c r="G85" s="157">
        <f t="shared" si="11"/>
        <v>0</v>
      </c>
      <c r="H85" s="124">
        <v>0</v>
      </c>
      <c r="I85" s="125" t="str">
        <f t="shared" si="8"/>
        <v/>
      </c>
      <c r="J85" s="153">
        <f t="shared" si="9"/>
        <v>0</v>
      </c>
      <c r="K85" s="148">
        <f>'2.6 Fixed Asset Cont Stmt'!J92</f>
        <v>0</v>
      </c>
      <c r="L85" s="157">
        <f t="shared" si="12"/>
        <v>0</v>
      </c>
      <c r="M85" s="126"/>
      <c r="N85" s="127"/>
      <c r="O85" s="127"/>
      <c r="P85" s="127"/>
      <c r="Q85" s="127"/>
      <c r="R85" s="127"/>
      <c r="S85" s="127"/>
      <c r="T85" s="127"/>
      <c r="U85" s="127"/>
      <c r="V85" s="127"/>
      <c r="W85" s="127"/>
      <c r="X85" s="127"/>
      <c r="Y85" s="127"/>
    </row>
    <row r="86" spans="1:25" x14ac:dyDescent="0.2">
      <c r="A86" s="123">
        <f>'2.6 Fixed Asset Cont Stmt'!B93</f>
        <v>1845</v>
      </c>
      <c r="B86" s="139" t="str">
        <f>'2.6 Fixed Asset Cont Stmt'!C93</f>
        <v>Underground Conductors &amp; Devices</v>
      </c>
      <c r="C86" s="170">
        <f>'2.6 Fixed Asset Cont Stmt'!D93</f>
        <v>1769622.07</v>
      </c>
      <c r="D86" s="148">
        <v>59851</v>
      </c>
      <c r="E86" s="153">
        <f t="shared" si="10"/>
        <v>1709771.07</v>
      </c>
      <c r="F86" s="148">
        <v>87985.699999999953</v>
      </c>
      <c r="G86" s="157">
        <f t="shared" si="11"/>
        <v>1753763.92</v>
      </c>
      <c r="H86" s="124">
        <v>40</v>
      </c>
      <c r="I86" s="125">
        <f t="shared" si="8"/>
        <v>2.5000000000000001E-2</v>
      </c>
      <c r="J86" s="153">
        <f t="shared" si="9"/>
        <v>43844.097999999998</v>
      </c>
      <c r="K86" s="148">
        <f>'2.6 Fixed Asset Cont Stmt'!J93</f>
        <v>40402.460000000021</v>
      </c>
      <c r="L86" s="157">
        <f t="shared" si="12"/>
        <v>3441.6379999999772</v>
      </c>
      <c r="M86" s="126"/>
      <c r="N86" s="127"/>
      <c r="O86" s="127"/>
      <c r="P86" s="127"/>
      <c r="Q86" s="127"/>
      <c r="R86" s="127"/>
      <c r="S86" s="127"/>
      <c r="T86" s="127"/>
      <c r="U86" s="127"/>
      <c r="V86" s="127"/>
      <c r="W86" s="127"/>
      <c r="X86" s="127"/>
      <c r="Y86" s="127"/>
    </row>
    <row r="87" spans="1:25" x14ac:dyDescent="0.2">
      <c r="A87" s="123">
        <f>'2.6 Fixed Asset Cont Stmt'!B94</f>
        <v>1850</v>
      </c>
      <c r="B87" s="139" t="str">
        <f>'2.6 Fixed Asset Cont Stmt'!C94</f>
        <v>Line Transformers</v>
      </c>
      <c r="C87" s="170">
        <f>'2.6 Fixed Asset Cont Stmt'!D94</f>
        <v>12179212.340000002</v>
      </c>
      <c r="D87" s="148">
        <v>1197236</v>
      </c>
      <c r="E87" s="153">
        <f t="shared" si="10"/>
        <v>10981976.340000002</v>
      </c>
      <c r="F87" s="148">
        <v>437130.01999999955</v>
      </c>
      <c r="G87" s="157">
        <f t="shared" si="11"/>
        <v>11200541.350000001</v>
      </c>
      <c r="H87" s="124">
        <v>40</v>
      </c>
      <c r="I87" s="125">
        <f t="shared" si="8"/>
        <v>2.5000000000000001E-2</v>
      </c>
      <c r="J87" s="153">
        <f t="shared" si="9"/>
        <v>280013.53375000006</v>
      </c>
      <c r="K87" s="148">
        <f>'2.6 Fixed Asset Cont Stmt'!J94</f>
        <v>191950.68</v>
      </c>
      <c r="L87" s="157">
        <f t="shared" si="12"/>
        <v>88062.853750000068</v>
      </c>
      <c r="M87" s="126"/>
      <c r="N87" s="127"/>
      <c r="O87" s="127"/>
      <c r="P87" s="127"/>
      <c r="Q87" s="127"/>
      <c r="R87" s="127"/>
      <c r="S87" s="127"/>
      <c r="T87" s="127"/>
      <c r="U87" s="127"/>
      <c r="V87" s="127"/>
      <c r="W87" s="127"/>
      <c r="X87" s="127"/>
      <c r="Y87" s="127"/>
    </row>
    <row r="88" spans="1:25" x14ac:dyDescent="0.2">
      <c r="A88" s="123">
        <f>'2.6 Fixed Asset Cont Stmt'!B95</f>
        <v>1855</v>
      </c>
      <c r="B88" s="139" t="str">
        <f>'2.6 Fixed Asset Cont Stmt'!C95</f>
        <v>Services (Overhead &amp; Underground)</v>
      </c>
      <c r="C88" s="170">
        <f>'2.6 Fixed Asset Cont Stmt'!D95</f>
        <v>3361905.9</v>
      </c>
      <c r="D88" s="148">
        <v>866373</v>
      </c>
      <c r="E88" s="153">
        <f t="shared" si="10"/>
        <v>2495532.9</v>
      </c>
      <c r="F88" s="148">
        <v>0</v>
      </c>
      <c r="G88" s="157">
        <f t="shared" si="11"/>
        <v>2495532.9</v>
      </c>
      <c r="H88" s="124">
        <v>40</v>
      </c>
      <c r="I88" s="125">
        <f t="shared" si="8"/>
        <v>2.5000000000000001E-2</v>
      </c>
      <c r="J88" s="153">
        <f t="shared" si="9"/>
        <v>62388.322499999995</v>
      </c>
      <c r="K88" s="148">
        <f>'2.6 Fixed Asset Cont Stmt'!J95</f>
        <v>41006</v>
      </c>
      <c r="L88" s="157">
        <f t="shared" si="12"/>
        <v>21382.322499999995</v>
      </c>
      <c r="M88" s="126"/>
      <c r="N88" s="127"/>
      <c r="O88" s="127"/>
      <c r="P88" s="127"/>
      <c r="Q88" s="127"/>
      <c r="R88" s="127"/>
      <c r="S88" s="127"/>
      <c r="T88" s="127"/>
      <c r="U88" s="127"/>
      <c r="V88" s="127"/>
      <c r="W88" s="127"/>
      <c r="X88" s="127"/>
      <c r="Y88" s="127"/>
    </row>
    <row r="89" spans="1:25" x14ac:dyDescent="0.2">
      <c r="A89" s="123">
        <f>'2.6 Fixed Asset Cont Stmt'!B96</f>
        <v>1860</v>
      </c>
      <c r="B89" s="139" t="str">
        <f>'2.6 Fixed Asset Cont Stmt'!C96</f>
        <v>Meters</v>
      </c>
      <c r="C89" s="170">
        <f>'2.6 Fixed Asset Cont Stmt'!D96</f>
        <v>1162222.0799999996</v>
      </c>
      <c r="D89" s="148">
        <v>246360</v>
      </c>
      <c r="E89" s="153">
        <f t="shared" si="10"/>
        <v>915862.07999999961</v>
      </c>
      <c r="F89" s="148">
        <v>0</v>
      </c>
      <c r="G89" s="157">
        <f t="shared" si="11"/>
        <v>915862.07999999961</v>
      </c>
      <c r="H89" s="124">
        <v>30</v>
      </c>
      <c r="I89" s="125">
        <f t="shared" si="8"/>
        <v>3.3333333333333333E-2</v>
      </c>
      <c r="J89" s="153">
        <f t="shared" si="9"/>
        <v>30528.735999999986</v>
      </c>
      <c r="K89" s="148">
        <f>'2.6 Fixed Asset Cont Stmt'!J96</f>
        <v>20121.290000000037</v>
      </c>
      <c r="L89" s="157">
        <f t="shared" si="12"/>
        <v>10407.445999999949</v>
      </c>
      <c r="M89" s="126"/>
      <c r="N89" s="127"/>
      <c r="O89" s="127"/>
      <c r="P89" s="127"/>
      <c r="Q89" s="127"/>
      <c r="R89" s="127"/>
      <c r="S89" s="127"/>
      <c r="T89" s="127"/>
      <c r="U89" s="127"/>
      <c r="V89" s="127"/>
      <c r="W89" s="127"/>
      <c r="X89" s="127"/>
      <c r="Y89" s="127"/>
    </row>
    <row r="90" spans="1:25" x14ac:dyDescent="0.2">
      <c r="A90" s="123" t="str">
        <f>'2.6 Fixed Asset Cont Stmt'!B97</f>
        <v>1860A</v>
      </c>
      <c r="B90" s="139" t="str">
        <f>'2.6 Fixed Asset Cont Stmt'!C97</f>
        <v>Meters (Smart Meters)</v>
      </c>
      <c r="C90" s="170">
        <f>'2.6 Fixed Asset Cont Stmt'!D97</f>
        <v>3592454.38</v>
      </c>
      <c r="D90" s="148">
        <v>0</v>
      </c>
      <c r="E90" s="153">
        <f t="shared" si="10"/>
        <v>3592454.38</v>
      </c>
      <c r="F90" s="148">
        <v>65018.8</v>
      </c>
      <c r="G90" s="157">
        <f t="shared" si="11"/>
        <v>3624963.78</v>
      </c>
      <c r="H90" s="124">
        <v>15</v>
      </c>
      <c r="I90" s="125">
        <f t="shared" si="8"/>
        <v>6.6666666666666666E-2</v>
      </c>
      <c r="J90" s="153">
        <f t="shared" si="9"/>
        <v>241664.25199999998</v>
      </c>
      <c r="K90" s="148">
        <f>'2.6 Fixed Asset Cont Stmt'!J97</f>
        <v>240034.42</v>
      </c>
      <c r="L90" s="157">
        <f t="shared" si="12"/>
        <v>1629.8319999999658</v>
      </c>
      <c r="M90" s="126"/>
      <c r="N90" s="127"/>
      <c r="O90" s="127"/>
      <c r="P90" s="127"/>
      <c r="Q90" s="127"/>
      <c r="R90" s="127"/>
      <c r="S90" s="127"/>
      <c r="T90" s="127"/>
      <c r="U90" s="127"/>
      <c r="V90" s="127"/>
      <c r="W90" s="127"/>
      <c r="X90" s="127"/>
      <c r="Y90" s="127"/>
    </row>
    <row r="91" spans="1:25" x14ac:dyDescent="0.2">
      <c r="A91" s="123" t="str">
        <f>'2.6 Fixed Asset Cont Stmt'!B98</f>
        <v>1860B</v>
      </c>
      <c r="B91" s="139" t="str">
        <f>'2.6 Fixed Asset Cont Stmt'!C98</f>
        <v>Meters - PT's and CT's</v>
      </c>
      <c r="C91" s="170">
        <f>'2.6 Fixed Asset Cont Stmt'!D98</f>
        <v>249148.94</v>
      </c>
      <c r="D91" s="148">
        <v>9395</v>
      </c>
      <c r="E91" s="153">
        <f t="shared" si="10"/>
        <v>239753.94</v>
      </c>
      <c r="F91" s="148">
        <v>0</v>
      </c>
      <c r="G91" s="157">
        <f t="shared" si="11"/>
        <v>239753.94</v>
      </c>
      <c r="H91" s="124">
        <v>30</v>
      </c>
      <c r="I91" s="125">
        <f t="shared" si="8"/>
        <v>3.3333333333333333E-2</v>
      </c>
      <c r="J91" s="153">
        <f t="shared" si="9"/>
        <v>7991.7979999999998</v>
      </c>
      <c r="K91" s="148">
        <f>'2.6 Fixed Asset Cont Stmt'!J98</f>
        <v>7075</v>
      </c>
      <c r="L91" s="157">
        <f t="shared" si="12"/>
        <v>916.79799999999977</v>
      </c>
      <c r="M91" s="126"/>
      <c r="N91" s="127"/>
      <c r="O91" s="127"/>
      <c r="P91" s="127"/>
      <c r="Q91" s="127"/>
      <c r="R91" s="127"/>
      <c r="S91" s="127"/>
      <c r="T91" s="127"/>
      <c r="U91" s="127"/>
      <c r="V91" s="127"/>
      <c r="W91" s="127"/>
      <c r="X91" s="127"/>
      <c r="Y91" s="127"/>
    </row>
    <row r="92" spans="1:25" x14ac:dyDescent="0.2">
      <c r="A92" s="123">
        <f>'2.6 Fixed Asset Cont Stmt'!B99</f>
        <v>1865</v>
      </c>
      <c r="B92" s="139" t="str">
        <f>'2.6 Fixed Asset Cont Stmt'!C99</f>
        <v>Other Installations on Customer's Premises</v>
      </c>
      <c r="C92" s="170">
        <f>'2.6 Fixed Asset Cont Stmt'!D99</f>
        <v>194063</v>
      </c>
      <c r="D92" s="148">
        <v>0</v>
      </c>
      <c r="E92" s="153">
        <f t="shared" si="10"/>
        <v>194063</v>
      </c>
      <c r="F92" s="148">
        <v>0</v>
      </c>
      <c r="G92" s="157">
        <f t="shared" si="11"/>
        <v>194063</v>
      </c>
      <c r="H92" s="124">
        <v>10</v>
      </c>
      <c r="I92" s="125">
        <f t="shared" si="8"/>
        <v>0.1</v>
      </c>
      <c r="J92" s="153">
        <f t="shared" si="9"/>
        <v>19406.3</v>
      </c>
      <c r="K92" s="148">
        <f>'2.6 Fixed Asset Cont Stmt'!J99</f>
        <v>19406</v>
      </c>
      <c r="L92" s="157">
        <f t="shared" si="12"/>
        <v>0.2999999999992724</v>
      </c>
      <c r="M92" s="126"/>
      <c r="N92" s="127"/>
      <c r="O92" s="127"/>
      <c r="P92" s="127"/>
      <c r="Q92" s="127"/>
      <c r="R92" s="127"/>
      <c r="S92" s="127"/>
      <c r="T92" s="127"/>
      <c r="U92" s="127"/>
      <c r="V92" s="127"/>
      <c r="W92" s="127"/>
      <c r="X92" s="127"/>
      <c r="Y92" s="127"/>
    </row>
    <row r="93" spans="1:25" x14ac:dyDescent="0.2">
      <c r="A93" s="123">
        <f>'2.6 Fixed Asset Cont Stmt'!B100</f>
        <v>1875</v>
      </c>
      <c r="B93" s="139" t="str">
        <f>'2.6 Fixed Asset Cont Stmt'!C100</f>
        <v>Street Lighting and Signal Systems</v>
      </c>
      <c r="C93" s="170">
        <f>'2.6 Fixed Asset Cont Stmt'!D100</f>
        <v>16522.64</v>
      </c>
      <c r="D93" s="148">
        <v>16523</v>
      </c>
      <c r="E93" s="153">
        <f t="shared" si="10"/>
        <v>-0.36000000000058208</v>
      </c>
      <c r="F93" s="148">
        <v>0</v>
      </c>
      <c r="G93" s="157">
        <f t="shared" si="11"/>
        <v>-0.36000000000058208</v>
      </c>
      <c r="H93" s="124">
        <v>20</v>
      </c>
      <c r="I93" s="125">
        <f t="shared" si="8"/>
        <v>0.05</v>
      </c>
      <c r="J93" s="153">
        <f t="shared" si="9"/>
        <v>-1.8000000000029104E-2</v>
      </c>
      <c r="K93" s="148">
        <f>'2.6 Fixed Asset Cont Stmt'!J100</f>
        <v>0</v>
      </c>
      <c r="L93" s="157">
        <f t="shared" si="12"/>
        <v>-1.8000000000029104E-2</v>
      </c>
      <c r="M93" s="126"/>
      <c r="N93" s="127"/>
      <c r="O93" s="127"/>
      <c r="P93" s="127"/>
      <c r="Q93" s="127"/>
      <c r="R93" s="127"/>
      <c r="S93" s="127"/>
      <c r="T93" s="127"/>
      <c r="U93" s="127"/>
      <c r="V93" s="127"/>
      <c r="W93" s="127"/>
      <c r="X93" s="127"/>
      <c r="Y93" s="127"/>
    </row>
    <row r="94" spans="1:25" x14ac:dyDescent="0.2">
      <c r="A94" s="123">
        <f>'2.6 Fixed Asset Cont Stmt'!B101</f>
        <v>1905</v>
      </c>
      <c r="B94" s="139" t="str">
        <f>'2.6 Fixed Asset Cont Stmt'!C101</f>
        <v>Land</v>
      </c>
      <c r="C94" s="170">
        <f>'2.6 Fixed Asset Cont Stmt'!D101</f>
        <v>0</v>
      </c>
      <c r="D94" s="148">
        <v>0</v>
      </c>
      <c r="E94" s="153">
        <f t="shared" si="10"/>
        <v>0</v>
      </c>
      <c r="F94" s="148">
        <v>0</v>
      </c>
      <c r="G94" s="157">
        <f t="shared" si="11"/>
        <v>0</v>
      </c>
      <c r="H94" s="124">
        <v>0</v>
      </c>
      <c r="I94" s="125" t="str">
        <f t="shared" si="8"/>
        <v/>
      </c>
      <c r="J94" s="153">
        <f t="shared" si="9"/>
        <v>0</v>
      </c>
      <c r="K94" s="148">
        <f>'2.6 Fixed Asset Cont Stmt'!J101</f>
        <v>0</v>
      </c>
      <c r="L94" s="157">
        <f t="shared" si="12"/>
        <v>0</v>
      </c>
      <c r="M94" s="126"/>
      <c r="N94" s="127"/>
      <c r="O94" s="127"/>
      <c r="P94" s="127"/>
      <c r="Q94" s="127"/>
      <c r="R94" s="127"/>
      <c r="S94" s="127"/>
      <c r="T94" s="127"/>
      <c r="U94" s="127"/>
      <c r="V94" s="127"/>
      <c r="W94" s="127"/>
      <c r="X94" s="127"/>
      <c r="Y94" s="127"/>
    </row>
    <row r="95" spans="1:25" x14ac:dyDescent="0.2">
      <c r="A95" s="123">
        <f>'2.6 Fixed Asset Cont Stmt'!B102</f>
        <v>1908</v>
      </c>
      <c r="B95" s="139" t="str">
        <f>'2.6 Fixed Asset Cont Stmt'!C102</f>
        <v>Buildings &amp; Fixtures</v>
      </c>
      <c r="C95" s="170">
        <f>'2.6 Fixed Asset Cont Stmt'!D102</f>
        <v>0</v>
      </c>
      <c r="D95" s="148">
        <v>0</v>
      </c>
      <c r="E95" s="153">
        <f t="shared" si="10"/>
        <v>0</v>
      </c>
      <c r="F95" s="148">
        <v>0</v>
      </c>
      <c r="G95" s="157">
        <f t="shared" si="11"/>
        <v>0</v>
      </c>
      <c r="H95" s="124">
        <v>0</v>
      </c>
      <c r="I95" s="125" t="str">
        <f t="shared" si="8"/>
        <v/>
      </c>
      <c r="J95" s="153">
        <f t="shared" si="9"/>
        <v>0</v>
      </c>
      <c r="K95" s="148">
        <f>'2.6 Fixed Asset Cont Stmt'!J102</f>
        <v>0</v>
      </c>
      <c r="L95" s="157">
        <f t="shared" si="12"/>
        <v>0</v>
      </c>
      <c r="M95" s="126"/>
      <c r="N95" s="127"/>
      <c r="O95" s="127"/>
      <c r="P95" s="127"/>
      <c r="Q95" s="127"/>
      <c r="R95" s="127"/>
      <c r="S95" s="127"/>
      <c r="T95" s="127"/>
      <c r="U95" s="127"/>
      <c r="V95" s="127"/>
      <c r="W95" s="127"/>
      <c r="X95" s="127"/>
      <c r="Y95" s="127"/>
    </row>
    <row r="96" spans="1:25" x14ac:dyDescent="0.2">
      <c r="A96" s="123">
        <f>'2.6 Fixed Asset Cont Stmt'!B103</f>
        <v>1910</v>
      </c>
      <c r="B96" s="139" t="str">
        <f>'2.6 Fixed Asset Cont Stmt'!C103</f>
        <v>Leasehold Improvements</v>
      </c>
      <c r="C96" s="170">
        <f>'2.6 Fixed Asset Cont Stmt'!D103</f>
        <v>75360.25</v>
      </c>
      <c r="D96" s="148">
        <v>43398</v>
      </c>
      <c r="E96" s="153">
        <f t="shared" si="10"/>
        <v>31962.25</v>
      </c>
      <c r="F96" s="148">
        <v>0</v>
      </c>
      <c r="G96" s="157">
        <f t="shared" si="11"/>
        <v>31962.25</v>
      </c>
      <c r="H96" s="124">
        <v>4</v>
      </c>
      <c r="I96" s="125">
        <f t="shared" si="8"/>
        <v>0.25</v>
      </c>
      <c r="J96" s="153">
        <f t="shared" si="9"/>
        <v>7990.5625</v>
      </c>
      <c r="K96" s="148">
        <f>'2.6 Fixed Asset Cont Stmt'!J103</f>
        <v>7991</v>
      </c>
      <c r="L96" s="157">
        <f t="shared" si="12"/>
        <v>-0.4375</v>
      </c>
      <c r="M96" s="126"/>
      <c r="N96" s="127"/>
      <c r="O96" s="127"/>
      <c r="P96" s="127"/>
      <c r="Q96" s="127"/>
      <c r="R96" s="127"/>
      <c r="S96" s="127"/>
      <c r="T96" s="127"/>
      <c r="U96" s="127"/>
      <c r="V96" s="127"/>
      <c r="W96" s="127"/>
      <c r="X96" s="127"/>
      <c r="Y96" s="127"/>
    </row>
    <row r="97" spans="1:25" x14ac:dyDescent="0.2">
      <c r="A97" s="123">
        <f>'2.6 Fixed Asset Cont Stmt'!B104</f>
        <v>1915</v>
      </c>
      <c r="B97" s="139" t="str">
        <f>'2.6 Fixed Asset Cont Stmt'!C104</f>
        <v>Office Furniture &amp; Equipment (10 years)</v>
      </c>
      <c r="C97" s="170">
        <f>'2.6 Fixed Asset Cont Stmt'!D104</f>
        <v>366426.13999999943</v>
      </c>
      <c r="D97" s="148">
        <v>228739</v>
      </c>
      <c r="E97" s="153">
        <f t="shared" si="10"/>
        <v>137687.13999999943</v>
      </c>
      <c r="F97" s="148">
        <v>-1.96</v>
      </c>
      <c r="G97" s="157">
        <f t="shared" si="11"/>
        <v>137686.15999999942</v>
      </c>
      <c r="H97" s="124">
        <v>10</v>
      </c>
      <c r="I97" s="125">
        <f t="shared" si="8"/>
        <v>0.1</v>
      </c>
      <c r="J97" s="153">
        <f t="shared" si="9"/>
        <v>13768.615999999942</v>
      </c>
      <c r="K97" s="148">
        <f>'2.6 Fixed Asset Cont Stmt'!J104</f>
        <v>13581.039999999979</v>
      </c>
      <c r="L97" s="157">
        <f t="shared" si="12"/>
        <v>187.57599999996273</v>
      </c>
      <c r="M97" s="126"/>
      <c r="N97" s="127"/>
      <c r="O97" s="127"/>
      <c r="P97" s="127"/>
      <c r="Q97" s="127"/>
      <c r="R97" s="127"/>
      <c r="S97" s="127"/>
      <c r="T97" s="127"/>
      <c r="U97" s="127"/>
      <c r="V97" s="127"/>
      <c r="W97" s="127"/>
      <c r="X97" s="127"/>
      <c r="Y97" s="127"/>
    </row>
    <row r="98" spans="1:25" x14ac:dyDescent="0.2">
      <c r="A98" s="123">
        <f>'2.6 Fixed Asset Cont Stmt'!B105</f>
        <v>1915</v>
      </c>
      <c r="B98" s="139" t="str">
        <f>'2.6 Fixed Asset Cont Stmt'!C105</f>
        <v>Office Furniture &amp; Equipment (5 years)</v>
      </c>
      <c r="C98" s="170">
        <f>'2.6 Fixed Asset Cont Stmt'!D105</f>
        <v>0</v>
      </c>
      <c r="D98" s="148">
        <v>0</v>
      </c>
      <c r="E98" s="153">
        <f t="shared" si="10"/>
        <v>0</v>
      </c>
      <c r="F98" s="148">
        <v>0</v>
      </c>
      <c r="G98" s="157">
        <f t="shared" si="11"/>
        <v>0</v>
      </c>
      <c r="H98" s="124">
        <v>10</v>
      </c>
      <c r="I98" s="125">
        <f t="shared" si="8"/>
        <v>0.1</v>
      </c>
      <c r="J98" s="153">
        <f t="shared" si="9"/>
        <v>0</v>
      </c>
      <c r="K98" s="148">
        <f>'2.6 Fixed Asset Cont Stmt'!J105</f>
        <v>0</v>
      </c>
      <c r="L98" s="157">
        <f t="shared" si="12"/>
        <v>0</v>
      </c>
      <c r="M98" s="126"/>
      <c r="N98" s="127"/>
      <c r="O98" s="127"/>
      <c r="P98" s="127"/>
      <c r="Q98" s="127"/>
      <c r="R98" s="127"/>
      <c r="S98" s="127"/>
      <c r="T98" s="127"/>
      <c r="U98" s="127"/>
      <c r="V98" s="127"/>
      <c r="W98" s="127"/>
      <c r="X98" s="127"/>
      <c r="Y98" s="127"/>
    </row>
    <row r="99" spans="1:25" x14ac:dyDescent="0.2">
      <c r="A99" s="123">
        <f>'2.6 Fixed Asset Cont Stmt'!B106</f>
        <v>1920</v>
      </c>
      <c r="B99" s="139" t="str">
        <f>'2.6 Fixed Asset Cont Stmt'!C106</f>
        <v>Computer Equipment - Hardware</v>
      </c>
      <c r="C99" s="170">
        <f>'2.6 Fixed Asset Cont Stmt'!D106</f>
        <v>1196862.47</v>
      </c>
      <c r="D99" s="148">
        <v>420566</v>
      </c>
      <c r="E99" s="153">
        <f t="shared" si="10"/>
        <v>776296.47</v>
      </c>
      <c r="F99" s="148">
        <v>29338.97000000003</v>
      </c>
      <c r="G99" s="157">
        <f t="shared" si="11"/>
        <v>790965.95499999996</v>
      </c>
      <c r="H99" s="124">
        <v>5</v>
      </c>
      <c r="I99" s="125">
        <f t="shared" si="8"/>
        <v>0.2</v>
      </c>
      <c r="J99" s="153">
        <f t="shared" si="9"/>
        <v>158193.19099999999</v>
      </c>
      <c r="K99" s="148">
        <f>'2.6 Fixed Asset Cont Stmt'!J106</f>
        <v>145312.90000000008</v>
      </c>
      <c r="L99" s="157">
        <f t="shared" si="12"/>
        <v>12880.29099999991</v>
      </c>
      <c r="M99" s="126"/>
      <c r="N99" s="127"/>
      <c r="O99" s="127"/>
      <c r="P99" s="127"/>
      <c r="Q99" s="127"/>
      <c r="R99" s="127"/>
      <c r="S99" s="127"/>
      <c r="T99" s="127"/>
      <c r="U99" s="127"/>
      <c r="V99" s="127"/>
      <c r="W99" s="127"/>
      <c r="X99" s="127"/>
      <c r="Y99" s="127"/>
    </row>
    <row r="100" spans="1:25" x14ac:dyDescent="0.2">
      <c r="A100" s="123">
        <f>'2.6 Fixed Asset Cont Stmt'!B107</f>
        <v>1920</v>
      </c>
      <c r="B100" s="139" t="str">
        <f>'2.6 Fixed Asset Cont Stmt'!C107</f>
        <v>Computer Equip.-Hardware(Post Mar. 22/04)</v>
      </c>
      <c r="C100" s="170">
        <f>'2.6 Fixed Asset Cont Stmt'!D107</f>
        <v>0</v>
      </c>
      <c r="D100" s="148">
        <v>0</v>
      </c>
      <c r="E100" s="153">
        <f t="shared" si="10"/>
        <v>0</v>
      </c>
      <c r="F100" s="148">
        <v>0</v>
      </c>
      <c r="G100" s="157">
        <f t="shared" si="11"/>
        <v>0</v>
      </c>
      <c r="H100" s="124">
        <v>5</v>
      </c>
      <c r="I100" s="125">
        <f t="shared" si="8"/>
        <v>0.2</v>
      </c>
      <c r="J100" s="153">
        <f t="shared" si="9"/>
        <v>0</v>
      </c>
      <c r="K100" s="148">
        <f>'2.6 Fixed Asset Cont Stmt'!J107</f>
        <v>0</v>
      </c>
      <c r="L100" s="157">
        <f t="shared" si="12"/>
        <v>0</v>
      </c>
      <c r="M100" s="126"/>
      <c r="N100" s="127"/>
      <c r="O100" s="127"/>
      <c r="P100" s="127"/>
      <c r="Q100" s="127"/>
      <c r="R100" s="127"/>
      <c r="S100" s="127"/>
      <c r="T100" s="127"/>
      <c r="U100" s="127"/>
      <c r="V100" s="127"/>
      <c r="W100" s="127"/>
      <c r="X100" s="127"/>
      <c r="Y100" s="127"/>
    </row>
    <row r="101" spans="1:25" x14ac:dyDescent="0.2">
      <c r="A101" s="123">
        <f>'2.6 Fixed Asset Cont Stmt'!B108</f>
        <v>1920</v>
      </c>
      <c r="B101" s="139" t="str">
        <f>'2.6 Fixed Asset Cont Stmt'!C108</f>
        <v>Computer Equip.-Hardware(Post Mar. 19/07)</v>
      </c>
      <c r="C101" s="170">
        <f>'2.6 Fixed Asset Cont Stmt'!D108</f>
        <v>0</v>
      </c>
      <c r="D101" s="148">
        <v>0</v>
      </c>
      <c r="E101" s="153">
        <f t="shared" si="10"/>
        <v>0</v>
      </c>
      <c r="F101" s="148">
        <v>0</v>
      </c>
      <c r="G101" s="157">
        <f t="shared" si="11"/>
        <v>0</v>
      </c>
      <c r="H101" s="124">
        <v>5</v>
      </c>
      <c r="I101" s="125">
        <f t="shared" si="8"/>
        <v>0.2</v>
      </c>
      <c r="J101" s="153">
        <f t="shared" si="9"/>
        <v>0</v>
      </c>
      <c r="K101" s="148">
        <f>'2.6 Fixed Asset Cont Stmt'!J108</f>
        <v>0</v>
      </c>
      <c r="L101" s="157">
        <f t="shared" si="12"/>
        <v>0</v>
      </c>
      <c r="M101" s="126"/>
      <c r="N101" s="127"/>
      <c r="O101" s="127"/>
      <c r="P101" s="127"/>
      <c r="Q101" s="127"/>
      <c r="R101" s="127"/>
      <c r="S101" s="127"/>
      <c r="T101" s="127"/>
      <c r="U101" s="127"/>
      <c r="V101" s="127"/>
      <c r="W101" s="127"/>
      <c r="X101" s="127"/>
      <c r="Y101" s="127"/>
    </row>
    <row r="102" spans="1:25" x14ac:dyDescent="0.2">
      <c r="A102" s="123">
        <f>'2.6 Fixed Asset Cont Stmt'!B109</f>
        <v>1930</v>
      </c>
      <c r="B102" s="139" t="str">
        <f>'2.6 Fixed Asset Cont Stmt'!C109</f>
        <v>Transportation Equipment - 5 Yr</v>
      </c>
      <c r="C102" s="170">
        <f>'2.6 Fixed Asset Cont Stmt'!D109</f>
        <v>1230336.2</v>
      </c>
      <c r="D102" s="148">
        <v>510681</v>
      </c>
      <c r="E102" s="153">
        <f t="shared" si="10"/>
        <v>719655.2</v>
      </c>
      <c r="F102" s="148">
        <v>130347.11000000007</v>
      </c>
      <c r="G102" s="157">
        <f t="shared" si="11"/>
        <v>784828.755</v>
      </c>
      <c r="H102" s="124">
        <v>5</v>
      </c>
      <c r="I102" s="125">
        <f t="shared" si="8"/>
        <v>0.2</v>
      </c>
      <c r="J102" s="153">
        <f t="shared" si="9"/>
        <v>156965.75099999999</v>
      </c>
      <c r="K102" s="148">
        <f>'2.6 Fixed Asset Cont Stmt'!J109</f>
        <v>142534.38000000009</v>
      </c>
      <c r="L102" s="157">
        <f t="shared" si="12"/>
        <v>14431.370999999897</v>
      </c>
      <c r="M102" s="126"/>
      <c r="N102" s="127"/>
      <c r="O102" s="127"/>
      <c r="P102" s="127"/>
      <c r="Q102" s="127"/>
      <c r="R102" s="127"/>
      <c r="S102" s="127"/>
      <c r="T102" s="127"/>
      <c r="U102" s="127"/>
      <c r="V102" s="127"/>
      <c r="W102" s="127"/>
      <c r="X102" s="127"/>
      <c r="Y102" s="127"/>
    </row>
    <row r="103" spans="1:25" x14ac:dyDescent="0.2">
      <c r="A103" s="123" t="str">
        <f>'2.6 Fixed Asset Cont Stmt'!B110</f>
        <v>1930A</v>
      </c>
      <c r="B103" s="139" t="str">
        <f>'2.6 Fixed Asset Cont Stmt'!C110</f>
        <v>Transportation Equipment - 10 Yr</v>
      </c>
      <c r="C103" s="170">
        <f>'2.6 Fixed Asset Cont Stmt'!D110</f>
        <v>3686768.6400000001</v>
      </c>
      <c r="D103" s="148">
        <v>1623395</v>
      </c>
      <c r="E103" s="153">
        <f t="shared" si="10"/>
        <v>2063373.6400000001</v>
      </c>
      <c r="F103" s="148">
        <v>401058.94999999984</v>
      </c>
      <c r="G103" s="157">
        <f t="shared" si="11"/>
        <v>2263903.1150000002</v>
      </c>
      <c r="H103" s="124">
        <v>10</v>
      </c>
      <c r="I103" s="125">
        <f t="shared" si="8"/>
        <v>0.1</v>
      </c>
      <c r="J103" s="153">
        <f t="shared" si="9"/>
        <v>226390.31150000001</v>
      </c>
      <c r="K103" s="148">
        <f>'2.6 Fixed Asset Cont Stmt'!J110</f>
        <v>177289.15</v>
      </c>
      <c r="L103" s="157">
        <f t="shared" si="12"/>
        <v>49101.161500000017</v>
      </c>
      <c r="M103" s="126"/>
      <c r="N103" s="127"/>
      <c r="O103" s="127"/>
      <c r="P103" s="127"/>
      <c r="Q103" s="127"/>
      <c r="R103" s="127"/>
      <c r="S103" s="127"/>
      <c r="T103" s="127"/>
      <c r="U103" s="127"/>
      <c r="V103" s="127"/>
      <c r="W103" s="127"/>
      <c r="X103" s="127"/>
      <c r="Y103" s="127"/>
    </row>
    <row r="104" spans="1:25" x14ac:dyDescent="0.2">
      <c r="A104" s="123">
        <f>'2.6 Fixed Asset Cont Stmt'!B111</f>
        <v>1935</v>
      </c>
      <c r="B104" s="139" t="str">
        <f>'2.6 Fixed Asset Cont Stmt'!C111</f>
        <v>Stores Equipment</v>
      </c>
      <c r="C104" s="170">
        <f>'2.6 Fixed Asset Cont Stmt'!D111</f>
        <v>0</v>
      </c>
      <c r="D104" s="148">
        <v>0</v>
      </c>
      <c r="E104" s="153">
        <f t="shared" si="10"/>
        <v>0</v>
      </c>
      <c r="F104" s="148">
        <v>0</v>
      </c>
      <c r="G104" s="157">
        <f t="shared" si="11"/>
        <v>0</v>
      </c>
      <c r="H104" s="124">
        <v>0</v>
      </c>
      <c r="I104" s="125" t="str">
        <f t="shared" si="8"/>
        <v/>
      </c>
      <c r="J104" s="153">
        <f t="shared" si="9"/>
        <v>0</v>
      </c>
      <c r="K104" s="148">
        <f>'2.6 Fixed Asset Cont Stmt'!J111</f>
        <v>0</v>
      </c>
      <c r="L104" s="157">
        <f t="shared" si="12"/>
        <v>0</v>
      </c>
      <c r="M104" s="126"/>
      <c r="N104" s="127"/>
      <c r="O104" s="127"/>
      <c r="P104" s="127"/>
      <c r="Q104" s="127"/>
      <c r="R104" s="127"/>
      <c r="S104" s="127"/>
      <c r="T104" s="127"/>
      <c r="U104" s="127"/>
      <c r="V104" s="127"/>
      <c r="W104" s="127"/>
      <c r="X104" s="127"/>
      <c r="Y104" s="127"/>
    </row>
    <row r="105" spans="1:25" x14ac:dyDescent="0.2">
      <c r="A105" s="123">
        <f>'2.6 Fixed Asset Cont Stmt'!B112</f>
        <v>1940</v>
      </c>
      <c r="B105" s="139" t="str">
        <f>'2.6 Fixed Asset Cont Stmt'!C112</f>
        <v>Tools, Shop &amp; Garage Equipment</v>
      </c>
      <c r="C105" s="170">
        <f>'2.6 Fixed Asset Cont Stmt'!D112</f>
        <v>1767218.06</v>
      </c>
      <c r="D105" s="148">
        <v>1066648</v>
      </c>
      <c r="E105" s="153">
        <f t="shared" si="10"/>
        <v>700570.06</v>
      </c>
      <c r="F105" s="148">
        <v>51331.89</v>
      </c>
      <c r="G105" s="157">
        <f t="shared" si="11"/>
        <v>726236.005</v>
      </c>
      <c r="H105" s="124">
        <v>10</v>
      </c>
      <c r="I105" s="125">
        <f t="shared" si="8"/>
        <v>0.1</v>
      </c>
      <c r="J105" s="153">
        <f t="shared" si="9"/>
        <v>72623.6005</v>
      </c>
      <c r="K105" s="148">
        <f>'2.6 Fixed Asset Cont Stmt'!J112</f>
        <v>69652.59</v>
      </c>
      <c r="L105" s="157">
        <f t="shared" si="12"/>
        <v>2971.010500000004</v>
      </c>
      <c r="M105" s="126"/>
      <c r="N105" s="127"/>
      <c r="O105" s="127"/>
      <c r="P105" s="127"/>
      <c r="Q105" s="127"/>
      <c r="R105" s="127"/>
      <c r="S105" s="127"/>
      <c r="T105" s="127"/>
      <c r="U105" s="127"/>
      <c r="V105" s="127"/>
      <c r="W105" s="127"/>
      <c r="X105" s="127"/>
      <c r="Y105" s="127"/>
    </row>
    <row r="106" spans="1:25" x14ac:dyDescent="0.2">
      <c r="A106" s="123">
        <f>'2.6 Fixed Asset Cont Stmt'!B113</f>
        <v>1945</v>
      </c>
      <c r="B106" s="139" t="str">
        <f>'2.6 Fixed Asset Cont Stmt'!C113</f>
        <v>Measurement &amp; Testing Equipment</v>
      </c>
      <c r="C106" s="170">
        <f>'2.6 Fixed Asset Cont Stmt'!D113</f>
        <v>225116.12</v>
      </c>
      <c r="D106" s="148">
        <v>100192</v>
      </c>
      <c r="E106" s="153">
        <f t="shared" si="10"/>
        <v>124924.12</v>
      </c>
      <c r="F106" s="148">
        <v>0</v>
      </c>
      <c r="G106" s="157">
        <f t="shared" si="11"/>
        <v>124924.12</v>
      </c>
      <c r="H106" s="124">
        <v>10</v>
      </c>
      <c r="I106" s="125">
        <f t="shared" si="8"/>
        <v>0.1</v>
      </c>
      <c r="J106" s="153">
        <f t="shared" si="9"/>
        <v>12492.412</v>
      </c>
      <c r="K106" s="148">
        <f>'2.6 Fixed Asset Cont Stmt'!J113</f>
        <v>12493</v>
      </c>
      <c r="L106" s="157">
        <f t="shared" si="12"/>
        <v>-0.58799999999973807</v>
      </c>
      <c r="M106" s="126"/>
      <c r="N106" s="127"/>
      <c r="O106" s="127"/>
      <c r="P106" s="127"/>
      <c r="Q106" s="127"/>
      <c r="R106" s="127"/>
      <c r="S106" s="127"/>
      <c r="T106" s="127"/>
      <c r="U106" s="127"/>
      <c r="V106" s="127"/>
      <c r="W106" s="127"/>
      <c r="X106" s="127"/>
      <c r="Y106" s="127"/>
    </row>
    <row r="107" spans="1:25" x14ac:dyDescent="0.2">
      <c r="A107" s="123">
        <f>'2.6 Fixed Asset Cont Stmt'!B114</f>
        <v>1950</v>
      </c>
      <c r="B107" s="139" t="str">
        <f>'2.6 Fixed Asset Cont Stmt'!C114</f>
        <v>Power Operated Equipment</v>
      </c>
      <c r="C107" s="170">
        <f>'2.6 Fixed Asset Cont Stmt'!D114</f>
        <v>0</v>
      </c>
      <c r="D107" s="148">
        <v>0</v>
      </c>
      <c r="E107" s="153">
        <f t="shared" si="10"/>
        <v>0</v>
      </c>
      <c r="F107" s="148">
        <v>0</v>
      </c>
      <c r="G107" s="157">
        <f t="shared" si="11"/>
        <v>0</v>
      </c>
      <c r="H107" s="124">
        <v>0</v>
      </c>
      <c r="I107" s="125" t="str">
        <f t="shared" si="8"/>
        <v/>
      </c>
      <c r="J107" s="153">
        <f t="shared" si="9"/>
        <v>0</v>
      </c>
      <c r="K107" s="148">
        <f>'2.6 Fixed Asset Cont Stmt'!J114</f>
        <v>0</v>
      </c>
      <c r="L107" s="157">
        <f t="shared" si="12"/>
        <v>0</v>
      </c>
      <c r="M107" s="126"/>
      <c r="N107" s="127"/>
      <c r="O107" s="127"/>
      <c r="P107" s="127"/>
      <c r="Q107" s="127"/>
      <c r="R107" s="127"/>
      <c r="S107" s="127"/>
      <c r="T107" s="127"/>
      <c r="U107" s="127"/>
      <c r="V107" s="127"/>
      <c r="W107" s="127"/>
      <c r="X107" s="127"/>
      <c r="Y107" s="127"/>
    </row>
    <row r="108" spans="1:25" x14ac:dyDescent="0.2">
      <c r="A108" s="123">
        <f>'2.6 Fixed Asset Cont Stmt'!B115</f>
        <v>1955</v>
      </c>
      <c r="B108" s="139" t="str">
        <f>'2.6 Fixed Asset Cont Stmt'!C115</f>
        <v>Communications Equipment</v>
      </c>
      <c r="C108" s="170">
        <f>'2.6 Fixed Asset Cont Stmt'!D115</f>
        <v>477556.94</v>
      </c>
      <c r="D108" s="148">
        <v>16909</v>
      </c>
      <c r="E108" s="153">
        <f t="shared" si="10"/>
        <v>460647.94</v>
      </c>
      <c r="F108" s="148">
        <v>14173</v>
      </c>
      <c r="G108" s="157">
        <f t="shared" si="11"/>
        <v>467734.44</v>
      </c>
      <c r="H108" s="124">
        <v>10</v>
      </c>
      <c r="I108" s="125">
        <f t="shared" si="8"/>
        <v>0.1</v>
      </c>
      <c r="J108" s="153">
        <f t="shared" si="9"/>
        <v>46773.444000000003</v>
      </c>
      <c r="K108" s="148">
        <f>'2.6 Fixed Asset Cont Stmt'!J115</f>
        <v>46127.320000000007</v>
      </c>
      <c r="L108" s="157">
        <f t="shared" si="12"/>
        <v>646.12399999999616</v>
      </c>
      <c r="M108" s="126"/>
      <c r="N108" s="127"/>
      <c r="O108" s="127"/>
      <c r="P108" s="127"/>
      <c r="Q108" s="127"/>
      <c r="R108" s="127"/>
      <c r="S108" s="127"/>
      <c r="T108" s="127"/>
      <c r="U108" s="127"/>
      <c r="V108" s="127"/>
      <c r="W108" s="127"/>
      <c r="X108" s="127"/>
      <c r="Y108" s="127"/>
    </row>
    <row r="109" spans="1:25" x14ac:dyDescent="0.2">
      <c r="A109" s="123">
        <f>'2.6 Fixed Asset Cont Stmt'!B116</f>
        <v>1955</v>
      </c>
      <c r="B109" s="139" t="str">
        <f>'2.6 Fixed Asset Cont Stmt'!C116</f>
        <v>Communication Equipment (Smart Meters)</v>
      </c>
      <c r="C109" s="170">
        <f>'2.6 Fixed Asset Cont Stmt'!D116</f>
        <v>0</v>
      </c>
      <c r="D109" s="148">
        <v>0</v>
      </c>
      <c r="E109" s="153">
        <f t="shared" si="10"/>
        <v>0</v>
      </c>
      <c r="F109" s="148">
        <v>0</v>
      </c>
      <c r="G109" s="157">
        <f t="shared" si="11"/>
        <v>0</v>
      </c>
      <c r="H109" s="124">
        <v>10</v>
      </c>
      <c r="I109" s="125">
        <f t="shared" si="8"/>
        <v>0.1</v>
      </c>
      <c r="J109" s="153">
        <f t="shared" si="9"/>
        <v>0</v>
      </c>
      <c r="K109" s="148">
        <f>'2.6 Fixed Asset Cont Stmt'!J116</f>
        <v>0</v>
      </c>
      <c r="L109" s="157">
        <f t="shared" si="12"/>
        <v>0</v>
      </c>
      <c r="M109" s="126"/>
      <c r="N109" s="127"/>
      <c r="O109" s="127"/>
      <c r="P109" s="127"/>
      <c r="Q109" s="127"/>
      <c r="R109" s="127"/>
      <c r="S109" s="127"/>
      <c r="T109" s="127"/>
      <c r="U109" s="127"/>
      <c r="V109" s="127"/>
      <c r="W109" s="127"/>
      <c r="X109" s="127"/>
      <c r="Y109" s="127"/>
    </row>
    <row r="110" spans="1:25" x14ac:dyDescent="0.2">
      <c r="A110" s="123">
        <f>'2.6 Fixed Asset Cont Stmt'!B117</f>
        <v>1960</v>
      </c>
      <c r="B110" s="139" t="str">
        <f>'2.6 Fixed Asset Cont Stmt'!C117</f>
        <v>Miscellaneous Equipment - 10 yr</v>
      </c>
      <c r="C110" s="170">
        <f>'2.6 Fixed Asset Cont Stmt'!D117</f>
        <v>131494.96000000005</v>
      </c>
      <c r="D110" s="148">
        <v>105814</v>
      </c>
      <c r="E110" s="153">
        <f t="shared" si="10"/>
        <v>25680.96000000005</v>
      </c>
      <c r="F110" s="148">
        <v>6965</v>
      </c>
      <c r="G110" s="157">
        <f t="shared" si="11"/>
        <v>29163.46000000005</v>
      </c>
      <c r="H110" s="124">
        <v>10</v>
      </c>
      <c r="I110" s="125">
        <f t="shared" si="8"/>
        <v>0.1</v>
      </c>
      <c r="J110" s="153">
        <f t="shared" si="9"/>
        <v>2916.346000000005</v>
      </c>
      <c r="K110" s="148">
        <f>'2.6 Fixed Asset Cont Stmt'!J117</f>
        <v>2911</v>
      </c>
      <c r="L110" s="157">
        <f t="shared" si="12"/>
        <v>5.3460000000050059</v>
      </c>
      <c r="M110" s="126"/>
      <c r="N110" s="127"/>
      <c r="O110" s="127"/>
      <c r="P110" s="127"/>
      <c r="Q110" s="127"/>
      <c r="R110" s="127"/>
      <c r="S110" s="127"/>
      <c r="T110" s="127"/>
      <c r="U110" s="127"/>
      <c r="V110" s="127"/>
      <c r="W110" s="127"/>
      <c r="X110" s="127"/>
      <c r="Y110" s="127"/>
    </row>
    <row r="111" spans="1:25" x14ac:dyDescent="0.2">
      <c r="A111" s="123" t="str">
        <f>'2.6 Fixed Asset Cont Stmt'!B118</f>
        <v>1960A</v>
      </c>
      <c r="B111" s="139" t="str">
        <f>'2.6 Fixed Asset Cont Stmt'!C118</f>
        <v>Miscellaneous Equipment - 5 yr</v>
      </c>
      <c r="C111" s="170">
        <f>'2.6 Fixed Asset Cont Stmt'!D118</f>
        <v>465747.67</v>
      </c>
      <c r="D111" s="148">
        <v>465748</v>
      </c>
      <c r="E111" s="153">
        <f t="shared" si="10"/>
        <v>-0.33000000001629815</v>
      </c>
      <c r="F111" s="148">
        <v>1571.27</v>
      </c>
      <c r="G111" s="157">
        <f t="shared" si="11"/>
        <v>785.30499999998369</v>
      </c>
      <c r="H111" s="124">
        <v>5</v>
      </c>
      <c r="I111" s="125">
        <f t="shared" si="8"/>
        <v>0.2</v>
      </c>
      <c r="J111" s="153">
        <f t="shared" si="9"/>
        <v>157.06099999999674</v>
      </c>
      <c r="K111" s="148">
        <f>'2.6 Fixed Asset Cont Stmt'!J118</f>
        <v>288.27</v>
      </c>
      <c r="L111" s="157">
        <f t="shared" si="12"/>
        <v>-131.20900000000324</v>
      </c>
      <c r="M111" s="126"/>
      <c r="N111" s="127"/>
      <c r="O111" s="127"/>
      <c r="P111" s="127"/>
      <c r="Q111" s="127"/>
      <c r="R111" s="127"/>
      <c r="S111" s="127"/>
      <c r="T111" s="127"/>
      <c r="U111" s="127"/>
      <c r="V111" s="127"/>
      <c r="W111" s="127"/>
      <c r="X111" s="127"/>
      <c r="Y111" s="127"/>
    </row>
    <row r="112" spans="1:25" x14ac:dyDescent="0.2">
      <c r="A112" s="123">
        <f>'2.6 Fixed Asset Cont Stmt'!B119</f>
        <v>1970</v>
      </c>
      <c r="B112" s="139" t="str">
        <f>'2.6 Fixed Asset Cont Stmt'!C119</f>
        <v>Load Management Controls Customer Premises</v>
      </c>
      <c r="C112" s="170">
        <f>'2.6 Fixed Asset Cont Stmt'!D119</f>
        <v>0</v>
      </c>
      <c r="D112" s="148">
        <v>0</v>
      </c>
      <c r="E112" s="153">
        <f t="shared" si="10"/>
        <v>0</v>
      </c>
      <c r="F112" s="148">
        <v>0</v>
      </c>
      <c r="G112" s="157">
        <f t="shared" si="11"/>
        <v>0</v>
      </c>
      <c r="H112" s="124">
        <v>0</v>
      </c>
      <c r="I112" s="125" t="str">
        <f t="shared" si="8"/>
        <v/>
      </c>
      <c r="J112" s="153">
        <f t="shared" si="9"/>
        <v>0</v>
      </c>
      <c r="K112" s="148">
        <f>'2.6 Fixed Asset Cont Stmt'!J119</f>
        <v>0</v>
      </c>
      <c r="L112" s="157">
        <f t="shared" si="12"/>
        <v>0</v>
      </c>
      <c r="M112" s="126"/>
      <c r="N112" s="127"/>
      <c r="O112" s="127"/>
      <c r="P112" s="127"/>
      <c r="Q112" s="127"/>
      <c r="R112" s="127"/>
      <c r="S112" s="127"/>
      <c r="T112" s="127"/>
      <c r="U112" s="127"/>
      <c r="V112" s="127"/>
      <c r="W112" s="127"/>
      <c r="X112" s="127"/>
      <c r="Y112" s="127"/>
    </row>
    <row r="113" spans="1:25" x14ac:dyDescent="0.2">
      <c r="A113" s="123">
        <f>'2.6 Fixed Asset Cont Stmt'!B120</f>
        <v>1975</v>
      </c>
      <c r="B113" s="139" t="str">
        <f>'2.6 Fixed Asset Cont Stmt'!C120</f>
        <v>Load Management Controls Utility Premises</v>
      </c>
      <c r="C113" s="170">
        <f>'2.6 Fixed Asset Cont Stmt'!D120</f>
        <v>0</v>
      </c>
      <c r="D113" s="148">
        <v>0</v>
      </c>
      <c r="E113" s="153">
        <f t="shared" si="10"/>
        <v>0</v>
      </c>
      <c r="F113" s="148">
        <v>0</v>
      </c>
      <c r="G113" s="157">
        <f t="shared" si="11"/>
        <v>0</v>
      </c>
      <c r="H113" s="124">
        <v>0</v>
      </c>
      <c r="I113" s="125" t="str">
        <f t="shared" si="8"/>
        <v/>
      </c>
      <c r="J113" s="153">
        <f t="shared" si="9"/>
        <v>0</v>
      </c>
      <c r="K113" s="148">
        <f>'2.6 Fixed Asset Cont Stmt'!J120</f>
        <v>0</v>
      </c>
      <c r="L113" s="157">
        <f t="shared" si="12"/>
        <v>0</v>
      </c>
      <c r="M113" s="126"/>
      <c r="N113" s="127"/>
      <c r="O113" s="127"/>
      <c r="P113" s="127"/>
      <c r="Q113" s="127"/>
      <c r="R113" s="127"/>
      <c r="S113" s="127"/>
      <c r="T113" s="127"/>
      <c r="U113" s="127"/>
      <c r="V113" s="127"/>
      <c r="W113" s="127"/>
      <c r="X113" s="127"/>
      <c r="Y113" s="127"/>
    </row>
    <row r="114" spans="1:25" x14ac:dyDescent="0.2">
      <c r="A114" s="123">
        <f>'2.6 Fixed Asset Cont Stmt'!B121</f>
        <v>1980</v>
      </c>
      <c r="B114" s="139" t="str">
        <f>'2.6 Fixed Asset Cont Stmt'!C121</f>
        <v>System Supervisor Equipment</v>
      </c>
      <c r="C114" s="170">
        <f>'2.6 Fixed Asset Cont Stmt'!D121</f>
        <v>112193.95</v>
      </c>
      <c r="D114" s="148">
        <v>0</v>
      </c>
      <c r="E114" s="153">
        <f t="shared" si="10"/>
        <v>112193.95</v>
      </c>
      <c r="F114" s="148">
        <v>13790.190000000002</v>
      </c>
      <c r="G114" s="157">
        <f t="shared" si="11"/>
        <v>119089.045</v>
      </c>
      <c r="H114" s="124">
        <v>20</v>
      </c>
      <c r="I114" s="125">
        <f t="shared" si="8"/>
        <v>0.05</v>
      </c>
      <c r="J114" s="153">
        <f t="shared" si="9"/>
        <v>5954.4522500000003</v>
      </c>
      <c r="K114" s="148">
        <f>'2.6 Fixed Asset Cont Stmt'!J121</f>
        <v>6153.08</v>
      </c>
      <c r="L114" s="157">
        <f t="shared" si="12"/>
        <v>-198.62774999999965</v>
      </c>
      <c r="M114" s="126"/>
      <c r="N114" s="127"/>
      <c r="O114" s="127"/>
      <c r="P114" s="127"/>
      <c r="Q114" s="127"/>
      <c r="R114" s="127"/>
      <c r="S114" s="127"/>
      <c r="T114" s="127"/>
      <c r="U114" s="127"/>
      <c r="V114" s="127"/>
      <c r="W114" s="127"/>
      <c r="X114" s="127"/>
      <c r="Y114" s="127"/>
    </row>
    <row r="115" spans="1:25" x14ac:dyDescent="0.2">
      <c r="A115" s="123">
        <f>'2.6 Fixed Asset Cont Stmt'!B122</f>
        <v>1985</v>
      </c>
      <c r="B115" s="139" t="str">
        <f>'2.6 Fixed Asset Cont Stmt'!C122</f>
        <v>Miscellaneous Fixed Assets</v>
      </c>
      <c r="C115" s="170">
        <f>'2.6 Fixed Asset Cont Stmt'!D122</f>
        <v>0</v>
      </c>
      <c r="D115" s="148">
        <v>0</v>
      </c>
      <c r="E115" s="153">
        <f t="shared" si="10"/>
        <v>0</v>
      </c>
      <c r="F115" s="148">
        <v>0</v>
      </c>
      <c r="G115" s="157">
        <f t="shared" si="11"/>
        <v>0</v>
      </c>
      <c r="H115" s="124">
        <v>0</v>
      </c>
      <c r="I115" s="79"/>
      <c r="J115" s="160"/>
      <c r="K115" s="148">
        <f>'2.6 Fixed Asset Cont Stmt'!J122</f>
        <v>0</v>
      </c>
      <c r="L115" s="157">
        <f t="shared" si="12"/>
        <v>0</v>
      </c>
      <c r="M115" s="126"/>
      <c r="N115" s="127"/>
      <c r="O115" s="127"/>
      <c r="P115" s="127"/>
      <c r="Q115" s="127"/>
      <c r="R115" s="127"/>
      <c r="S115" s="127"/>
      <c r="T115" s="127"/>
      <c r="U115" s="127"/>
      <c r="V115" s="127"/>
      <c r="W115" s="127"/>
      <c r="X115" s="127"/>
      <c r="Y115" s="127"/>
    </row>
    <row r="116" spans="1:25" x14ac:dyDescent="0.2">
      <c r="A116" s="123">
        <f>'2.6 Fixed Asset Cont Stmt'!B123</f>
        <v>1990</v>
      </c>
      <c r="B116" s="139" t="str">
        <f>'2.6 Fixed Asset Cont Stmt'!C123</f>
        <v>Other Tangible Property</v>
      </c>
      <c r="C116" s="170">
        <f>'2.6 Fixed Asset Cont Stmt'!D123</f>
        <v>0</v>
      </c>
      <c r="D116" s="148">
        <v>0</v>
      </c>
      <c r="E116" s="153">
        <f t="shared" si="10"/>
        <v>0</v>
      </c>
      <c r="F116" s="148">
        <v>0</v>
      </c>
      <c r="G116" s="157">
        <f t="shared" si="11"/>
        <v>0</v>
      </c>
      <c r="H116" s="124">
        <v>0</v>
      </c>
      <c r="I116" s="125" t="str">
        <f>IF(H116=0,"",1/H116)</f>
        <v/>
      </c>
      <c r="J116" s="153">
        <f>IF(H116=0,0,G116/H116)</f>
        <v>0</v>
      </c>
      <c r="K116" s="148">
        <f>'2.6 Fixed Asset Cont Stmt'!J123</f>
        <v>0</v>
      </c>
      <c r="L116" s="157">
        <f t="shared" si="12"/>
        <v>0</v>
      </c>
      <c r="M116" s="126"/>
      <c r="N116" s="127"/>
      <c r="O116" s="127"/>
      <c r="P116" s="127"/>
      <c r="Q116" s="127"/>
      <c r="R116" s="127"/>
      <c r="S116" s="127"/>
      <c r="T116" s="127"/>
      <c r="U116" s="127"/>
      <c r="V116" s="127"/>
      <c r="W116" s="127"/>
      <c r="X116" s="127"/>
      <c r="Y116" s="127"/>
    </row>
    <row r="117" spans="1:25" x14ac:dyDescent="0.2">
      <c r="A117" s="123">
        <f>'2.6 Fixed Asset Cont Stmt'!B124</f>
        <v>1995</v>
      </c>
      <c r="B117" s="139" t="str">
        <f>'2.6 Fixed Asset Cont Stmt'!C124</f>
        <v>Contributions &amp; Grants</v>
      </c>
      <c r="C117" s="170">
        <f>'2.6 Fixed Asset Cont Stmt'!D124</f>
        <v>-783871.46</v>
      </c>
      <c r="D117" s="148">
        <v>0</v>
      </c>
      <c r="E117" s="153">
        <f t="shared" si="10"/>
        <v>-783871.46</v>
      </c>
      <c r="F117" s="148">
        <v>27284.34</v>
      </c>
      <c r="G117" s="157">
        <f t="shared" si="11"/>
        <v>-770229.28999999992</v>
      </c>
      <c r="H117" s="124">
        <v>0</v>
      </c>
      <c r="I117" s="125" t="str">
        <f>IF(H117=0,"",1/H117)</f>
        <v/>
      </c>
      <c r="J117" s="153">
        <f>IF(H117=0,0,G117/H117)</f>
        <v>0</v>
      </c>
      <c r="K117" s="148">
        <f>'2.6 Fixed Asset Cont Stmt'!J124</f>
        <v>-23580.04</v>
      </c>
      <c r="L117" s="157">
        <f t="shared" si="12"/>
        <v>23580.04</v>
      </c>
      <c r="M117" s="126"/>
      <c r="N117" s="127"/>
      <c r="O117" s="127"/>
      <c r="P117" s="127"/>
      <c r="Q117" s="127"/>
      <c r="R117" s="127"/>
      <c r="S117" s="127"/>
      <c r="T117" s="127"/>
      <c r="U117" s="127"/>
      <c r="V117" s="127"/>
      <c r="W117" s="127"/>
      <c r="X117" s="127"/>
      <c r="Y117" s="127"/>
    </row>
    <row r="118" spans="1:25" x14ac:dyDescent="0.2">
      <c r="A118" s="123" t="s">
        <v>87</v>
      </c>
      <c r="B118" s="139" t="s">
        <v>91</v>
      </c>
      <c r="C118" s="170"/>
      <c r="D118" s="148"/>
      <c r="E118" s="153">
        <f t="shared" si="10"/>
        <v>0</v>
      </c>
      <c r="F118" s="148"/>
      <c r="G118" s="157">
        <f t="shared" si="11"/>
        <v>0</v>
      </c>
      <c r="H118" s="124"/>
      <c r="I118" s="125" t="str">
        <f t="shared" ref="I118:I120" si="13">IF(H118=0,"",1/H118)</f>
        <v/>
      </c>
      <c r="J118" s="157">
        <f t="shared" ref="J118:J120" si="14">IF(H118=0,0,G118/H118)</f>
        <v>0</v>
      </c>
      <c r="K118" s="148"/>
      <c r="L118" s="157">
        <f t="shared" si="12"/>
        <v>0</v>
      </c>
      <c r="N118" s="127"/>
      <c r="O118" s="127"/>
      <c r="P118" s="127"/>
      <c r="Q118" s="127"/>
      <c r="R118" s="127"/>
      <c r="S118" s="127"/>
      <c r="T118" s="127"/>
      <c r="U118" s="127"/>
      <c r="V118" s="127"/>
      <c r="W118" s="127"/>
      <c r="X118" s="127"/>
      <c r="Y118" s="127"/>
    </row>
    <row r="119" spans="1:25" x14ac:dyDescent="0.2">
      <c r="A119" s="123" t="s">
        <v>87</v>
      </c>
      <c r="B119" s="139" t="s">
        <v>91</v>
      </c>
      <c r="C119" s="170"/>
      <c r="D119" s="148"/>
      <c r="E119" s="153">
        <f t="shared" si="10"/>
        <v>0</v>
      </c>
      <c r="F119" s="148"/>
      <c r="G119" s="157">
        <f t="shared" si="11"/>
        <v>0</v>
      </c>
      <c r="H119" s="124"/>
      <c r="I119" s="125" t="str">
        <f t="shared" si="13"/>
        <v/>
      </c>
      <c r="J119" s="157">
        <f t="shared" si="14"/>
        <v>0</v>
      </c>
      <c r="K119" s="148"/>
      <c r="L119" s="157">
        <f t="shared" si="12"/>
        <v>0</v>
      </c>
      <c r="N119" s="127"/>
      <c r="O119" s="127"/>
      <c r="P119" s="127"/>
      <c r="Q119" s="127"/>
      <c r="R119" s="127"/>
      <c r="S119" s="127"/>
      <c r="T119" s="127"/>
      <c r="U119" s="127"/>
      <c r="V119" s="127"/>
      <c r="W119" s="127"/>
      <c r="X119" s="127"/>
      <c r="Y119" s="127"/>
    </row>
    <row r="120" spans="1:25" x14ac:dyDescent="0.2">
      <c r="A120" s="123" t="s">
        <v>87</v>
      </c>
      <c r="B120" s="139" t="s">
        <v>91</v>
      </c>
      <c r="C120" s="170"/>
      <c r="D120" s="148"/>
      <c r="E120" s="153">
        <f t="shared" si="10"/>
        <v>0</v>
      </c>
      <c r="F120" s="148"/>
      <c r="G120" s="157">
        <f t="shared" si="11"/>
        <v>0</v>
      </c>
      <c r="H120" s="124"/>
      <c r="I120" s="125" t="str">
        <f t="shared" si="13"/>
        <v/>
      </c>
      <c r="J120" s="157">
        <f t="shared" si="14"/>
        <v>0</v>
      </c>
      <c r="K120" s="148"/>
      <c r="L120" s="157">
        <f t="shared" si="12"/>
        <v>0</v>
      </c>
      <c r="N120" s="127"/>
      <c r="O120" s="127"/>
      <c r="P120" s="127"/>
      <c r="Q120" s="127"/>
      <c r="R120" s="127"/>
      <c r="S120" s="127"/>
      <c r="T120" s="127"/>
      <c r="U120" s="127"/>
      <c r="V120" s="127"/>
      <c r="W120" s="127"/>
      <c r="X120" s="127"/>
      <c r="Y120" s="127"/>
    </row>
    <row r="121" spans="1:25" ht="12.75" thickBot="1" x14ac:dyDescent="0.25">
      <c r="A121" s="128"/>
      <c r="B121" s="141"/>
      <c r="C121" s="172"/>
      <c r="D121" s="149"/>
      <c r="E121" s="154">
        <f>C121-D121</f>
        <v>0</v>
      </c>
      <c r="F121" s="149"/>
      <c r="G121" s="158">
        <f>E121+0.5*F121</f>
        <v>0</v>
      </c>
      <c r="H121" s="129"/>
      <c r="I121" s="130" t="str">
        <f>IF(H121=0,"",1/H121)</f>
        <v/>
      </c>
      <c r="J121" s="158">
        <f>IF(H121=0,0,G121/H121)</f>
        <v>0</v>
      </c>
      <c r="K121" s="149"/>
      <c r="L121" s="158">
        <f>IF(ISERROR(+J121-K121), "", +J121-K121)</f>
        <v>0</v>
      </c>
      <c r="N121" s="127"/>
      <c r="O121" s="127"/>
      <c r="P121" s="127"/>
      <c r="Q121" s="127"/>
      <c r="R121" s="127"/>
      <c r="S121" s="127"/>
      <c r="T121" s="127"/>
      <c r="U121" s="127"/>
      <c r="V121" s="127"/>
      <c r="W121" s="127"/>
      <c r="X121" s="127"/>
      <c r="Y121" s="127"/>
    </row>
    <row r="122" spans="1:25" ht="12.75" thickTop="1" x14ac:dyDescent="0.2">
      <c r="A122" s="131"/>
      <c r="B122" s="142" t="s">
        <v>36</v>
      </c>
      <c r="C122" s="173">
        <f>SUM(C72:C121)</f>
        <v>159147934.68999991</v>
      </c>
      <c r="D122" s="150">
        <f>SUM(D72:D121)</f>
        <v>17185520</v>
      </c>
      <c r="E122" s="150">
        <f>SUM(E72:E121)</f>
        <v>141962414.68999991</v>
      </c>
      <c r="F122" s="150">
        <f>SUM(F72:F121)</f>
        <v>8652454.1900000013</v>
      </c>
      <c r="G122" s="150">
        <f>SUM(G72:G121)</f>
        <v>146288641.78500003</v>
      </c>
      <c r="H122" s="132"/>
      <c r="I122" s="133"/>
      <c r="J122" s="150">
        <f>SUM(J72:J121)</f>
        <v>4309484.593455554</v>
      </c>
      <c r="K122" s="150">
        <f>SUM(K72:K121)</f>
        <v>3646028.69</v>
      </c>
      <c r="L122" s="150">
        <f>SUM(L72:L121)</f>
        <v>663455.90345555509</v>
      </c>
      <c r="M122" s="134"/>
      <c r="N122" s="127"/>
      <c r="O122" s="127"/>
      <c r="P122" s="127"/>
      <c r="Q122" s="127"/>
      <c r="R122" s="127"/>
      <c r="S122" s="127"/>
      <c r="T122" s="127"/>
      <c r="U122" s="127"/>
      <c r="V122" s="127"/>
      <c r="W122" s="127"/>
      <c r="X122" s="127"/>
      <c r="Y122" s="127"/>
    </row>
    <row r="123" spans="1:25" x14ac:dyDescent="0.2">
      <c r="C123" s="174"/>
      <c r="F123" s="151"/>
      <c r="K123" s="151"/>
      <c r="L123" s="165"/>
      <c r="N123" s="127"/>
      <c r="O123" s="127"/>
      <c r="P123" s="127"/>
      <c r="Q123" s="127"/>
      <c r="R123" s="127"/>
      <c r="S123" s="127"/>
      <c r="T123" s="127"/>
      <c r="U123" s="127"/>
      <c r="V123" s="127"/>
      <c r="W123" s="127"/>
      <c r="X123" s="127"/>
      <c r="Y123" s="127"/>
    </row>
    <row r="124" spans="1:25" x14ac:dyDescent="0.2">
      <c r="N124" s="127"/>
      <c r="O124" s="127"/>
      <c r="P124" s="127"/>
      <c r="Q124" s="127"/>
      <c r="R124" s="127"/>
      <c r="S124" s="127"/>
      <c r="T124" s="127"/>
      <c r="U124" s="127"/>
      <c r="V124" s="127"/>
      <c r="W124" s="127"/>
      <c r="X124" s="127"/>
      <c r="Y124" s="127"/>
    </row>
    <row r="125" spans="1:25" x14ac:dyDescent="0.2">
      <c r="N125" s="127"/>
      <c r="O125" s="127"/>
      <c r="P125" s="127"/>
      <c r="Q125" s="127"/>
      <c r="R125" s="127"/>
      <c r="S125" s="127"/>
      <c r="T125" s="127"/>
      <c r="U125" s="127"/>
      <c r="V125" s="127"/>
      <c r="W125" s="127"/>
      <c r="X125" s="127"/>
      <c r="Y125" s="127"/>
    </row>
    <row r="126" spans="1:25" x14ac:dyDescent="0.2">
      <c r="A126" s="118"/>
      <c r="B126" s="120"/>
      <c r="C126" s="167" t="s">
        <v>128</v>
      </c>
      <c r="D126" s="119">
        <v>2017</v>
      </c>
      <c r="E126" s="231" t="s">
        <v>1</v>
      </c>
      <c r="H126" s="118"/>
      <c r="I126" s="118"/>
      <c r="J126" s="145"/>
      <c r="N126" s="127"/>
      <c r="O126" s="127"/>
      <c r="P126" s="127"/>
      <c r="Q126" s="127"/>
      <c r="R126" s="127"/>
      <c r="S126" s="127"/>
      <c r="T126" s="127"/>
      <c r="U126" s="127"/>
      <c r="V126" s="127"/>
      <c r="W126" s="127"/>
      <c r="X126" s="127"/>
      <c r="Y126" s="127"/>
    </row>
    <row r="127" spans="1:25" x14ac:dyDescent="0.2">
      <c r="N127" s="127"/>
      <c r="O127" s="127"/>
      <c r="P127" s="127"/>
      <c r="Q127" s="127"/>
      <c r="R127" s="127"/>
      <c r="S127" s="127"/>
      <c r="T127" s="127"/>
      <c r="U127" s="127"/>
      <c r="V127" s="127"/>
      <c r="W127" s="127"/>
      <c r="X127" s="127"/>
      <c r="Y127" s="127"/>
    </row>
    <row r="128" spans="1:25" ht="36" x14ac:dyDescent="0.2">
      <c r="A128" s="243" t="s">
        <v>2</v>
      </c>
      <c r="B128" s="244" t="s">
        <v>3</v>
      </c>
      <c r="C128" s="168" t="s">
        <v>148</v>
      </c>
      <c r="D128" s="146" t="s">
        <v>130</v>
      </c>
      <c r="E128" s="146" t="s">
        <v>131</v>
      </c>
      <c r="F128" s="146" t="s">
        <v>80</v>
      </c>
      <c r="G128" s="146" t="s">
        <v>132</v>
      </c>
      <c r="H128" s="121" t="s">
        <v>133</v>
      </c>
      <c r="I128" s="121" t="s">
        <v>134</v>
      </c>
      <c r="J128" s="146" t="s">
        <v>149</v>
      </c>
      <c r="K128" s="245" t="s">
        <v>150</v>
      </c>
      <c r="L128" s="146" t="s">
        <v>160</v>
      </c>
      <c r="N128" s="127"/>
      <c r="O128" s="127"/>
      <c r="P128" s="127"/>
      <c r="Q128" s="127"/>
      <c r="R128" s="127"/>
      <c r="S128" s="127"/>
      <c r="T128" s="127"/>
      <c r="U128" s="127"/>
      <c r="V128" s="127"/>
      <c r="W128" s="127"/>
      <c r="X128" s="127"/>
      <c r="Y128" s="127"/>
    </row>
    <row r="129" spans="1:25" ht="24.95" customHeight="1" x14ac:dyDescent="0.2">
      <c r="A129" s="243"/>
      <c r="B129" s="244"/>
      <c r="C129" s="169" t="s">
        <v>137</v>
      </c>
      <c r="D129" s="147" t="s">
        <v>138</v>
      </c>
      <c r="E129" s="147" t="s">
        <v>139</v>
      </c>
      <c r="F129" s="147" t="s">
        <v>140</v>
      </c>
      <c r="G129" s="156" t="s">
        <v>161</v>
      </c>
      <c r="H129" s="122" t="s">
        <v>141</v>
      </c>
      <c r="I129" s="122" t="s">
        <v>142</v>
      </c>
      <c r="J129" s="147" t="s">
        <v>143</v>
      </c>
      <c r="K129" s="246"/>
      <c r="L129" s="147" t="s">
        <v>144</v>
      </c>
      <c r="N129" s="127"/>
      <c r="O129" s="127"/>
      <c r="P129" s="127"/>
      <c r="Q129" s="127"/>
      <c r="R129" s="127"/>
      <c r="S129" s="127"/>
      <c r="T129" s="127"/>
      <c r="U129" s="127"/>
      <c r="V129" s="127"/>
      <c r="W129" s="127"/>
      <c r="X129" s="127"/>
      <c r="Y129" s="127"/>
    </row>
    <row r="130" spans="1:25" x14ac:dyDescent="0.2">
      <c r="A130" s="123">
        <f>'2.6 Fixed Asset Cont Stmt'!B148</f>
        <v>1611</v>
      </c>
      <c r="B130" s="139" t="str">
        <f>'2.6 Fixed Asset Cont Stmt'!C148</f>
        <v>Computer Software (Formally known as Account 1925)</v>
      </c>
      <c r="C130" s="170">
        <f>'2.6 Fixed Asset Cont Stmt'!D148</f>
        <v>926690.19999999972</v>
      </c>
      <c r="D130" s="148">
        <v>837497</v>
      </c>
      <c r="E130" s="153">
        <f>C130-D130</f>
        <v>89193.199999999721</v>
      </c>
      <c r="F130" s="148">
        <f>'2.6 Fixed Asset Cont Stmt'!E148</f>
        <v>0</v>
      </c>
      <c r="G130" s="157">
        <f>E130+0.5*F130</f>
        <v>89193.199999999721</v>
      </c>
      <c r="H130" s="124">
        <v>5</v>
      </c>
      <c r="I130" s="125">
        <f t="shared" ref="I130:I178" si="15">IF(H130=0,"",1/H130)</f>
        <v>0.2</v>
      </c>
      <c r="J130" s="157">
        <f t="shared" ref="J130:J178" si="16">IF(H130=0,0,G130/H130)</f>
        <v>17838.639999999945</v>
      </c>
      <c r="K130" s="148">
        <f>'2.6 Fixed Asset Cont Stmt'!J148</f>
        <v>17804</v>
      </c>
      <c r="L130" s="157">
        <f>IF(ISERROR(+J130-K130), "", +J130-K130)</f>
        <v>34.639999999944848</v>
      </c>
      <c r="M130" s="126"/>
      <c r="N130" s="127"/>
      <c r="O130" s="127"/>
      <c r="P130" s="127"/>
      <c r="Q130" s="127"/>
      <c r="R130" s="127"/>
      <c r="S130" s="127"/>
      <c r="T130" s="127"/>
      <c r="U130" s="127"/>
      <c r="V130" s="127"/>
      <c r="W130" s="127"/>
      <c r="X130" s="127"/>
      <c r="Y130" s="127"/>
    </row>
    <row r="131" spans="1:25" x14ac:dyDescent="0.2">
      <c r="A131" s="123" t="str">
        <f>'2.6 Fixed Asset Cont Stmt'!B149</f>
        <v>1611A</v>
      </c>
      <c r="B131" s="139" t="str">
        <f>'2.6 Fixed Asset Cont Stmt'!C149</f>
        <v>Computer Software (Formally known as Account 1925) - 10 yr</v>
      </c>
      <c r="C131" s="170">
        <f>'2.6 Fixed Asset Cont Stmt'!D149</f>
        <v>1874104.33</v>
      </c>
      <c r="D131" s="148">
        <v>0</v>
      </c>
      <c r="E131" s="153">
        <f t="shared" ref="E131:E175" si="17">C131-D131</f>
        <v>1874104.33</v>
      </c>
      <c r="F131" s="148">
        <f>'2.6 Fixed Asset Cont Stmt'!E149</f>
        <v>-1249.82</v>
      </c>
      <c r="G131" s="157">
        <f t="shared" ref="G131:G175" si="18">E131+0.5*F131</f>
        <v>1873479.4200000002</v>
      </c>
      <c r="H131" s="124">
        <v>10</v>
      </c>
      <c r="I131" s="125">
        <f t="shared" si="15"/>
        <v>0.1</v>
      </c>
      <c r="J131" s="157">
        <f t="shared" si="16"/>
        <v>187347.94200000001</v>
      </c>
      <c r="K131" s="148">
        <f>'2.6 Fixed Asset Cont Stmt'!J149</f>
        <v>188691.84</v>
      </c>
      <c r="L131" s="157">
        <f t="shared" ref="L131:L175" si="19">IF(ISERROR(+J131-K131), "", +J131-K131)</f>
        <v>-1343.8979999999865</v>
      </c>
      <c r="M131" s="126"/>
      <c r="N131" s="127"/>
      <c r="O131" s="127"/>
      <c r="P131" s="127"/>
      <c r="Q131" s="127"/>
      <c r="R131" s="127"/>
      <c r="S131" s="127"/>
      <c r="T131" s="127"/>
      <c r="U131" s="127"/>
      <c r="V131" s="127"/>
      <c r="W131" s="127"/>
      <c r="X131" s="127"/>
      <c r="Y131" s="127"/>
    </row>
    <row r="132" spans="1:25" x14ac:dyDescent="0.2">
      <c r="A132" s="123">
        <f>'2.6 Fixed Asset Cont Stmt'!B150</f>
        <v>1612</v>
      </c>
      <c r="B132" s="139" t="str">
        <f>'2.6 Fixed Asset Cont Stmt'!C150</f>
        <v>Land Rights (Formally known as Account 1906 and 1806)</v>
      </c>
      <c r="C132" s="170">
        <f>'2.6 Fixed Asset Cont Stmt'!D150</f>
        <v>20846975.639999997</v>
      </c>
      <c r="D132" s="148">
        <v>0</v>
      </c>
      <c r="E132" s="153">
        <f t="shared" si="17"/>
        <v>20846975.639999997</v>
      </c>
      <c r="F132" s="148">
        <f>'2.6 Fixed Asset Cont Stmt'!E150</f>
        <v>67628.36</v>
      </c>
      <c r="G132" s="157">
        <f t="shared" si="18"/>
        <v>20880789.819999997</v>
      </c>
      <c r="H132" s="124">
        <v>40</v>
      </c>
      <c r="I132" s="125">
        <f t="shared" si="15"/>
        <v>2.5000000000000001E-2</v>
      </c>
      <c r="J132" s="157">
        <f t="shared" si="16"/>
        <v>522019.7454999999</v>
      </c>
      <c r="K132" s="148">
        <f>'2.6 Fixed Asset Cont Stmt'!J150</f>
        <v>531680.22999999952</v>
      </c>
      <c r="L132" s="157">
        <f t="shared" si="19"/>
        <v>-9660.484499999613</v>
      </c>
      <c r="M132" s="126"/>
      <c r="N132" s="127"/>
      <c r="O132" s="127"/>
      <c r="P132" s="127"/>
      <c r="Q132" s="127"/>
      <c r="R132" s="127"/>
      <c r="S132" s="127"/>
      <c r="T132" s="127"/>
      <c r="U132" s="127"/>
      <c r="V132" s="127"/>
      <c r="W132" s="127"/>
      <c r="X132" s="127"/>
      <c r="Y132" s="127"/>
    </row>
    <row r="133" spans="1:25" x14ac:dyDescent="0.2">
      <c r="A133" s="123">
        <f>'2.6 Fixed Asset Cont Stmt'!B151</f>
        <v>1805</v>
      </c>
      <c r="B133" s="139" t="str">
        <f>'2.6 Fixed Asset Cont Stmt'!C151</f>
        <v>Land</v>
      </c>
      <c r="C133" s="170">
        <f>'2.6 Fixed Asset Cont Stmt'!D151</f>
        <v>710903.05999999994</v>
      </c>
      <c r="D133" s="148">
        <v>0</v>
      </c>
      <c r="E133" s="153">
        <f t="shared" si="17"/>
        <v>710903.05999999994</v>
      </c>
      <c r="F133" s="148">
        <f>'2.6 Fixed Asset Cont Stmt'!E151</f>
        <v>0</v>
      </c>
      <c r="G133" s="157">
        <f t="shared" si="18"/>
        <v>710903.05999999994</v>
      </c>
      <c r="H133" s="124">
        <v>0</v>
      </c>
      <c r="I133" s="125" t="str">
        <f t="shared" si="15"/>
        <v/>
      </c>
      <c r="J133" s="157">
        <f t="shared" si="16"/>
        <v>0</v>
      </c>
      <c r="K133" s="148">
        <f>'2.6 Fixed Asset Cont Stmt'!J151</f>
        <v>0</v>
      </c>
      <c r="L133" s="157">
        <f t="shared" si="19"/>
        <v>0</v>
      </c>
      <c r="M133" s="126"/>
      <c r="N133" s="127"/>
      <c r="O133" s="127"/>
      <c r="P133" s="127"/>
      <c r="Q133" s="127"/>
      <c r="R133" s="127"/>
      <c r="S133" s="127"/>
      <c r="T133" s="127"/>
      <c r="U133" s="127"/>
      <c r="V133" s="127"/>
      <c r="W133" s="127"/>
      <c r="X133" s="127"/>
      <c r="Y133" s="127"/>
    </row>
    <row r="134" spans="1:25" x14ac:dyDescent="0.2">
      <c r="A134" s="123">
        <f>'2.6 Fixed Asset Cont Stmt'!B152</f>
        <v>1808</v>
      </c>
      <c r="B134" s="139" t="str">
        <f>'2.6 Fixed Asset Cont Stmt'!C152</f>
        <v>Buildings</v>
      </c>
      <c r="C134" s="170">
        <f>'2.6 Fixed Asset Cont Stmt'!D152</f>
        <v>1197683.57</v>
      </c>
      <c r="D134" s="148">
        <v>24335</v>
      </c>
      <c r="E134" s="153">
        <f t="shared" si="17"/>
        <v>1173348.57</v>
      </c>
      <c r="F134" s="148">
        <f>'2.6 Fixed Asset Cont Stmt'!E152</f>
        <v>136406.25</v>
      </c>
      <c r="G134" s="157">
        <f t="shared" si="18"/>
        <v>1241551.6950000001</v>
      </c>
      <c r="H134" s="124">
        <v>50</v>
      </c>
      <c r="I134" s="125">
        <f t="shared" si="15"/>
        <v>0.02</v>
      </c>
      <c r="J134" s="157">
        <f t="shared" si="16"/>
        <v>24831.033900000002</v>
      </c>
      <c r="K134" s="148">
        <f>'2.6 Fixed Asset Cont Stmt'!J152</f>
        <v>22073</v>
      </c>
      <c r="L134" s="157">
        <f t="shared" si="19"/>
        <v>2758.0339000000022</v>
      </c>
      <c r="M134" s="126"/>
      <c r="N134" s="127"/>
      <c r="O134" s="127"/>
      <c r="P134" s="127"/>
      <c r="Q134" s="127"/>
      <c r="R134" s="127"/>
      <c r="S134" s="127"/>
      <c r="T134" s="127"/>
      <c r="U134" s="127"/>
      <c r="V134" s="127"/>
      <c r="W134" s="127"/>
      <c r="X134" s="127"/>
      <c r="Y134" s="127"/>
    </row>
    <row r="135" spans="1:25" x14ac:dyDescent="0.2">
      <c r="A135" s="123" t="str">
        <f>'2.6 Fixed Asset Cont Stmt'!B153</f>
        <v>1808A</v>
      </c>
      <c r="B135" s="139" t="str">
        <f>'2.6 Fixed Asset Cont Stmt'!C153</f>
        <v>Buildings - Components</v>
      </c>
      <c r="C135" s="170">
        <f>'2.6 Fixed Asset Cont Stmt'!D153</f>
        <v>326692.53000000003</v>
      </c>
      <c r="D135" s="148">
        <v>7500</v>
      </c>
      <c r="E135" s="153">
        <f t="shared" si="17"/>
        <v>319192.53000000003</v>
      </c>
      <c r="F135" s="148">
        <f>'2.6 Fixed Asset Cont Stmt'!E153</f>
        <v>295631.05</v>
      </c>
      <c r="G135" s="157">
        <f t="shared" si="18"/>
        <v>467008.05500000005</v>
      </c>
      <c r="H135" s="124">
        <v>25</v>
      </c>
      <c r="I135" s="125">
        <f t="shared" si="15"/>
        <v>0.04</v>
      </c>
      <c r="J135" s="157">
        <f t="shared" si="16"/>
        <v>18680.322200000002</v>
      </c>
      <c r="K135" s="148">
        <f>'2.6 Fixed Asset Cont Stmt'!J153</f>
        <v>14373.69</v>
      </c>
      <c r="L135" s="157">
        <f t="shared" si="19"/>
        <v>4306.6322000000018</v>
      </c>
      <c r="M135" s="126"/>
      <c r="N135" s="127"/>
      <c r="O135" s="127"/>
      <c r="P135" s="127"/>
      <c r="Q135" s="127"/>
      <c r="R135" s="127"/>
      <c r="S135" s="127"/>
      <c r="T135" s="127"/>
      <c r="U135" s="127"/>
      <c r="V135" s="127"/>
      <c r="W135" s="127"/>
      <c r="X135" s="127"/>
      <c r="Y135" s="127"/>
    </row>
    <row r="136" spans="1:25" x14ac:dyDescent="0.2">
      <c r="A136" s="123">
        <f>'2.6 Fixed Asset Cont Stmt'!B154</f>
        <v>1810</v>
      </c>
      <c r="B136" s="139" t="str">
        <f>'2.6 Fixed Asset Cont Stmt'!C154</f>
        <v>Leasehold Improvements</v>
      </c>
      <c r="C136" s="170">
        <f>'2.6 Fixed Asset Cont Stmt'!D154</f>
        <v>0</v>
      </c>
      <c r="D136" s="148">
        <v>0</v>
      </c>
      <c r="E136" s="153">
        <f t="shared" si="17"/>
        <v>0</v>
      </c>
      <c r="F136" s="148">
        <f>'2.6 Fixed Asset Cont Stmt'!E154</f>
        <v>0</v>
      </c>
      <c r="G136" s="157">
        <f t="shared" si="18"/>
        <v>0</v>
      </c>
      <c r="H136" s="124">
        <v>0</v>
      </c>
      <c r="I136" s="125" t="str">
        <f t="shared" si="15"/>
        <v/>
      </c>
      <c r="J136" s="157">
        <f t="shared" si="16"/>
        <v>0</v>
      </c>
      <c r="K136" s="148">
        <f>'2.6 Fixed Asset Cont Stmt'!J154</f>
        <v>0</v>
      </c>
      <c r="L136" s="157">
        <f t="shared" si="19"/>
        <v>0</v>
      </c>
      <c r="M136" s="126"/>
      <c r="N136" s="127"/>
      <c r="O136" s="127"/>
      <c r="P136" s="127"/>
      <c r="Q136" s="127"/>
      <c r="R136" s="127"/>
      <c r="S136" s="127"/>
      <c r="T136" s="127"/>
      <c r="U136" s="127"/>
      <c r="V136" s="127"/>
      <c r="W136" s="127"/>
      <c r="X136" s="127"/>
      <c r="Y136" s="127"/>
    </row>
    <row r="137" spans="1:25" x14ac:dyDescent="0.2">
      <c r="A137" s="123">
        <f>'2.6 Fixed Asset Cont Stmt'!B155</f>
        <v>1815</v>
      </c>
      <c r="B137" s="139" t="str">
        <f>'2.6 Fixed Asset Cont Stmt'!C155</f>
        <v>Transformer Station Equipment &gt;50 kV</v>
      </c>
      <c r="C137" s="170">
        <f>'2.6 Fixed Asset Cont Stmt'!D155</f>
        <v>0</v>
      </c>
      <c r="D137" s="148">
        <v>0</v>
      </c>
      <c r="E137" s="153">
        <f t="shared" si="17"/>
        <v>0</v>
      </c>
      <c r="F137" s="148">
        <f>'2.6 Fixed Asset Cont Stmt'!E155</f>
        <v>0</v>
      </c>
      <c r="G137" s="157">
        <f t="shared" si="18"/>
        <v>0</v>
      </c>
      <c r="H137" s="124">
        <v>0</v>
      </c>
      <c r="I137" s="125" t="str">
        <f t="shared" si="15"/>
        <v/>
      </c>
      <c r="J137" s="157">
        <f t="shared" si="16"/>
        <v>0</v>
      </c>
      <c r="K137" s="148">
        <f>'2.6 Fixed Asset Cont Stmt'!J155</f>
        <v>0</v>
      </c>
      <c r="L137" s="157">
        <f t="shared" si="19"/>
        <v>0</v>
      </c>
      <c r="M137" s="126"/>
      <c r="N137" s="127"/>
      <c r="O137" s="127"/>
      <c r="P137" s="127"/>
      <c r="Q137" s="127"/>
      <c r="R137" s="127"/>
      <c r="S137" s="127"/>
      <c r="T137" s="127"/>
      <c r="U137" s="127"/>
      <c r="V137" s="127"/>
      <c r="W137" s="127"/>
      <c r="X137" s="127"/>
      <c r="Y137" s="127"/>
    </row>
    <row r="138" spans="1:25" x14ac:dyDescent="0.2">
      <c r="A138" s="123">
        <f>'2.6 Fixed Asset Cont Stmt'!B156</f>
        <v>1820</v>
      </c>
      <c r="B138" s="139" t="str">
        <f>'2.6 Fixed Asset Cont Stmt'!C156</f>
        <v>Distribution Station Equipment &lt;50 Kv - Stns</v>
      </c>
      <c r="C138" s="170">
        <f>'2.6 Fixed Asset Cont Stmt'!D156</f>
        <v>12808790.75</v>
      </c>
      <c r="D138" s="148">
        <v>1233783</v>
      </c>
      <c r="E138" s="153">
        <f t="shared" si="17"/>
        <v>11575007.75</v>
      </c>
      <c r="F138" s="148">
        <f>'2.6 Fixed Asset Cont Stmt'!E156</f>
        <v>64944.28</v>
      </c>
      <c r="G138" s="157">
        <f t="shared" si="18"/>
        <v>11607479.890000001</v>
      </c>
      <c r="H138" s="124">
        <v>50</v>
      </c>
      <c r="I138" s="125">
        <f t="shared" si="15"/>
        <v>0.02</v>
      </c>
      <c r="J138" s="157">
        <f t="shared" si="16"/>
        <v>232149.59780000002</v>
      </c>
      <c r="K138" s="148">
        <f>'2.6 Fixed Asset Cont Stmt'!J156</f>
        <v>194295.45000000019</v>
      </c>
      <c r="L138" s="157">
        <f t="shared" si="19"/>
        <v>37854.147799999831</v>
      </c>
      <c r="M138" s="126"/>
      <c r="N138" s="127"/>
      <c r="O138" s="127"/>
      <c r="P138" s="127"/>
      <c r="Q138" s="127"/>
      <c r="R138" s="127"/>
      <c r="S138" s="127"/>
      <c r="T138" s="127"/>
      <c r="U138" s="127"/>
      <c r="V138" s="127"/>
      <c r="W138" s="127"/>
      <c r="X138" s="127"/>
      <c r="Y138" s="127"/>
    </row>
    <row r="139" spans="1:25" x14ac:dyDescent="0.2">
      <c r="A139" s="123" t="str">
        <f>'2.6 Fixed Asset Cont Stmt'!B157</f>
        <v>1820A</v>
      </c>
      <c r="B139" s="139" t="str">
        <f>'2.6 Fixed Asset Cont Stmt'!C157</f>
        <v>Distribution Station Equipment &lt;50 kV - Switches/Breakers</v>
      </c>
      <c r="C139" s="170">
        <f>'2.6 Fixed Asset Cont Stmt'!D157</f>
        <v>2278876.1800000002</v>
      </c>
      <c r="D139" s="148">
        <v>13148</v>
      </c>
      <c r="E139" s="153">
        <f t="shared" si="17"/>
        <v>2265728.1800000002</v>
      </c>
      <c r="F139" s="148">
        <f>'2.6 Fixed Asset Cont Stmt'!E157</f>
        <v>-43.92</v>
      </c>
      <c r="G139" s="157">
        <f t="shared" si="18"/>
        <v>2265706.2200000002</v>
      </c>
      <c r="H139" s="124">
        <v>40</v>
      </c>
      <c r="I139" s="125">
        <f t="shared" si="15"/>
        <v>2.5000000000000001E-2</v>
      </c>
      <c r="J139" s="157">
        <f t="shared" si="16"/>
        <v>56642.655500000008</v>
      </c>
      <c r="K139" s="148">
        <f>'2.6 Fixed Asset Cont Stmt'!J157</f>
        <v>52502.080000000002</v>
      </c>
      <c r="L139" s="157">
        <f t="shared" si="19"/>
        <v>4140.5755000000063</v>
      </c>
      <c r="M139" s="126"/>
      <c r="N139" s="127"/>
      <c r="O139" s="127"/>
      <c r="P139" s="127"/>
      <c r="Q139" s="127"/>
      <c r="R139" s="127"/>
      <c r="S139" s="127"/>
      <c r="T139" s="127"/>
      <c r="U139" s="127"/>
      <c r="V139" s="127"/>
      <c r="W139" s="127"/>
      <c r="X139" s="127"/>
      <c r="Y139" s="127"/>
    </row>
    <row r="140" spans="1:25" x14ac:dyDescent="0.2">
      <c r="A140" s="123">
        <f>'2.6 Fixed Asset Cont Stmt'!B158</f>
        <v>1825</v>
      </c>
      <c r="B140" s="139" t="str">
        <f>'2.6 Fixed Asset Cont Stmt'!C158</f>
        <v>Storage Battery Equipment</v>
      </c>
      <c r="C140" s="170">
        <f>'2.6 Fixed Asset Cont Stmt'!D158</f>
        <v>0</v>
      </c>
      <c r="D140" s="148">
        <v>0</v>
      </c>
      <c r="E140" s="153">
        <f t="shared" si="17"/>
        <v>0</v>
      </c>
      <c r="F140" s="148">
        <f>'2.6 Fixed Asset Cont Stmt'!E158</f>
        <v>0</v>
      </c>
      <c r="G140" s="157">
        <f t="shared" si="18"/>
        <v>0</v>
      </c>
      <c r="H140" s="124">
        <v>0</v>
      </c>
      <c r="I140" s="125" t="str">
        <f t="shared" si="15"/>
        <v/>
      </c>
      <c r="J140" s="157">
        <f t="shared" si="16"/>
        <v>0</v>
      </c>
      <c r="K140" s="148">
        <f>'2.6 Fixed Asset Cont Stmt'!J158</f>
        <v>0</v>
      </c>
      <c r="L140" s="157">
        <f t="shared" si="19"/>
        <v>0</v>
      </c>
      <c r="M140" s="126"/>
      <c r="N140" s="127"/>
      <c r="O140" s="127"/>
      <c r="P140" s="127"/>
      <c r="Q140" s="127"/>
      <c r="R140" s="127"/>
      <c r="S140" s="127"/>
      <c r="T140" s="127"/>
      <c r="U140" s="127"/>
      <c r="V140" s="127"/>
      <c r="W140" s="127"/>
      <c r="X140" s="127"/>
      <c r="Y140" s="127"/>
    </row>
    <row r="141" spans="1:25" x14ac:dyDescent="0.2">
      <c r="A141" s="123">
        <f>'2.6 Fixed Asset Cont Stmt'!B159</f>
        <v>1830</v>
      </c>
      <c r="B141" s="139" t="str">
        <f>'2.6 Fixed Asset Cont Stmt'!C159</f>
        <v>Poles, Towers &amp; Fixtures</v>
      </c>
      <c r="C141" s="170">
        <f>'2.6 Fixed Asset Cont Stmt'!D159</f>
        <v>59094262.030000001</v>
      </c>
      <c r="D141" s="148">
        <v>5174442</v>
      </c>
      <c r="E141" s="153">
        <f t="shared" si="17"/>
        <v>53919820.030000001</v>
      </c>
      <c r="F141" s="148">
        <f>'2.6 Fixed Asset Cont Stmt'!E159</f>
        <v>1917510.4299999997</v>
      </c>
      <c r="G141" s="157">
        <f t="shared" si="18"/>
        <v>54878575.245000005</v>
      </c>
      <c r="H141" s="124">
        <v>45</v>
      </c>
      <c r="I141" s="125">
        <f t="shared" si="15"/>
        <v>2.2222222222222223E-2</v>
      </c>
      <c r="J141" s="157">
        <f t="shared" si="16"/>
        <v>1219523.8943333335</v>
      </c>
      <c r="K141" s="148">
        <f>'2.6 Fixed Asset Cont Stmt'!J159</f>
        <v>970350.66000000015</v>
      </c>
      <c r="L141" s="157">
        <f t="shared" si="19"/>
        <v>249173.23433333333</v>
      </c>
      <c r="M141" s="126"/>
      <c r="N141" s="127"/>
      <c r="O141" s="127"/>
      <c r="P141" s="127"/>
      <c r="Q141" s="127"/>
      <c r="R141" s="127"/>
      <c r="S141" s="127"/>
      <c r="T141" s="127"/>
      <c r="U141" s="127"/>
      <c r="V141" s="127"/>
      <c r="W141" s="127"/>
      <c r="X141" s="127"/>
      <c r="Y141" s="127"/>
    </row>
    <row r="142" spans="1:25" x14ac:dyDescent="0.2">
      <c r="A142" s="123">
        <f>'2.6 Fixed Asset Cont Stmt'!B160</f>
        <v>1835</v>
      </c>
      <c r="B142" s="139" t="str">
        <f>'2.6 Fixed Asset Cont Stmt'!C160</f>
        <v>Overhead Conductors &amp; Devices</v>
      </c>
      <c r="C142" s="170">
        <f>'2.6 Fixed Asset Cont Stmt'!D160</f>
        <v>34855529.259999998</v>
      </c>
      <c r="D142" s="148">
        <v>3052754</v>
      </c>
      <c r="E142" s="153">
        <f t="shared" si="17"/>
        <v>31802775.259999998</v>
      </c>
      <c r="F142" s="148">
        <f>'2.6 Fixed Asset Cont Stmt'!E160</f>
        <v>3496589.5900000036</v>
      </c>
      <c r="G142" s="157">
        <f t="shared" si="18"/>
        <v>33551070.055</v>
      </c>
      <c r="H142" s="124">
        <v>45</v>
      </c>
      <c r="I142" s="125">
        <f t="shared" si="15"/>
        <v>2.2222222222222223E-2</v>
      </c>
      <c r="J142" s="157">
        <f t="shared" si="16"/>
        <v>745579.3345555556</v>
      </c>
      <c r="K142" s="148">
        <f>'2.6 Fixed Asset Cont Stmt'!J160</f>
        <v>622132.12</v>
      </c>
      <c r="L142" s="157">
        <f t="shared" si="19"/>
        <v>123447.21455555561</v>
      </c>
      <c r="M142" s="126"/>
      <c r="N142" s="127"/>
      <c r="O142" s="127"/>
      <c r="P142" s="127"/>
      <c r="Q142" s="127"/>
      <c r="R142" s="127"/>
      <c r="S142" s="127"/>
      <c r="T142" s="127"/>
      <c r="U142" s="127"/>
      <c r="V142" s="127"/>
      <c r="W142" s="127"/>
      <c r="X142" s="127"/>
      <c r="Y142" s="127"/>
    </row>
    <row r="143" spans="1:25" x14ac:dyDescent="0.2">
      <c r="A143" s="123">
        <f>'2.6 Fixed Asset Cont Stmt'!B161</f>
        <v>1840</v>
      </c>
      <c r="B143" s="139" t="str">
        <f>'2.6 Fixed Asset Cont Stmt'!C161</f>
        <v>Underground Conduit</v>
      </c>
      <c r="C143" s="170">
        <f>'2.6 Fixed Asset Cont Stmt'!D161</f>
        <v>0</v>
      </c>
      <c r="D143" s="148">
        <v>0</v>
      </c>
      <c r="E143" s="153">
        <f t="shared" si="17"/>
        <v>0</v>
      </c>
      <c r="F143" s="148">
        <f>'2.6 Fixed Asset Cont Stmt'!E161</f>
        <v>0</v>
      </c>
      <c r="G143" s="157">
        <f t="shared" si="18"/>
        <v>0</v>
      </c>
      <c r="H143" s="124">
        <v>0</v>
      </c>
      <c r="I143" s="125" t="str">
        <f t="shared" si="15"/>
        <v/>
      </c>
      <c r="J143" s="157">
        <f t="shared" si="16"/>
        <v>0</v>
      </c>
      <c r="K143" s="148">
        <f>'2.6 Fixed Asset Cont Stmt'!J161</f>
        <v>0</v>
      </c>
      <c r="L143" s="157">
        <f t="shared" si="19"/>
        <v>0</v>
      </c>
      <c r="M143" s="126"/>
      <c r="N143" s="127"/>
      <c r="O143" s="127"/>
      <c r="P143" s="127"/>
      <c r="Q143" s="127"/>
      <c r="R143" s="127"/>
      <c r="S143" s="127"/>
      <c r="T143" s="127"/>
      <c r="U143" s="127"/>
      <c r="V143" s="127"/>
      <c r="W143" s="127"/>
      <c r="X143" s="127"/>
      <c r="Y143" s="127"/>
    </row>
    <row r="144" spans="1:25" x14ac:dyDescent="0.2">
      <c r="A144" s="123">
        <f>'2.6 Fixed Asset Cont Stmt'!B162</f>
        <v>1845</v>
      </c>
      <c r="B144" s="139" t="str">
        <f>'2.6 Fixed Asset Cont Stmt'!C162</f>
        <v>Underground Conductors &amp; Devices</v>
      </c>
      <c r="C144" s="170">
        <f>'2.6 Fixed Asset Cont Stmt'!D162</f>
        <v>1857607.77</v>
      </c>
      <c r="D144" s="148">
        <v>59851</v>
      </c>
      <c r="E144" s="153">
        <f t="shared" si="17"/>
        <v>1797756.77</v>
      </c>
      <c r="F144" s="148">
        <f>'2.6 Fixed Asset Cont Stmt'!E162</f>
        <v>54611.11</v>
      </c>
      <c r="G144" s="157">
        <f t="shared" si="18"/>
        <v>1825062.325</v>
      </c>
      <c r="H144" s="124">
        <v>40</v>
      </c>
      <c r="I144" s="125">
        <f t="shared" si="15"/>
        <v>2.5000000000000001E-2</v>
      </c>
      <c r="J144" s="157">
        <f t="shared" si="16"/>
        <v>45626.558124999996</v>
      </c>
      <c r="K144" s="148">
        <f>'2.6 Fixed Asset Cont Stmt'!J162</f>
        <v>42250.649999999965</v>
      </c>
      <c r="L144" s="157">
        <f t="shared" si="19"/>
        <v>3375.9081250000309</v>
      </c>
      <c r="M144" s="126"/>
      <c r="N144" s="127"/>
      <c r="O144" s="127"/>
      <c r="P144" s="127"/>
      <c r="Q144" s="127"/>
      <c r="R144" s="127"/>
      <c r="S144" s="127"/>
      <c r="T144" s="127"/>
      <c r="U144" s="127"/>
      <c r="V144" s="127"/>
      <c r="W144" s="127"/>
      <c r="X144" s="127"/>
      <c r="Y144" s="127"/>
    </row>
    <row r="145" spans="1:25" x14ac:dyDescent="0.2">
      <c r="A145" s="123">
        <f>'2.6 Fixed Asset Cont Stmt'!B163</f>
        <v>1850</v>
      </c>
      <c r="B145" s="139" t="str">
        <f>'2.6 Fixed Asset Cont Stmt'!C163</f>
        <v>Line Transformers</v>
      </c>
      <c r="C145" s="170">
        <f>'2.6 Fixed Asset Cont Stmt'!D163</f>
        <v>12616342.360000001</v>
      </c>
      <c r="D145" s="148">
        <v>1197236</v>
      </c>
      <c r="E145" s="153">
        <f t="shared" si="17"/>
        <v>11419106.360000001</v>
      </c>
      <c r="F145" s="148">
        <f>'2.6 Fixed Asset Cont Stmt'!E163</f>
        <v>254467.29000000021</v>
      </c>
      <c r="G145" s="157">
        <f t="shared" si="18"/>
        <v>11546340.005000001</v>
      </c>
      <c r="H145" s="124">
        <v>40</v>
      </c>
      <c r="I145" s="125">
        <f t="shared" si="15"/>
        <v>2.5000000000000001E-2</v>
      </c>
      <c r="J145" s="157">
        <f t="shared" si="16"/>
        <v>288658.50012500002</v>
      </c>
      <c r="K145" s="148">
        <f>'2.6 Fixed Asset Cont Stmt'!J163</f>
        <v>201674.08999999982</v>
      </c>
      <c r="L145" s="157">
        <f t="shared" si="19"/>
        <v>86984.410125000199</v>
      </c>
      <c r="M145" s="126"/>
      <c r="N145" s="127"/>
      <c r="O145" s="127"/>
      <c r="P145" s="127"/>
      <c r="Q145" s="127"/>
      <c r="R145" s="127"/>
      <c r="S145" s="127"/>
      <c r="T145" s="127"/>
      <c r="U145" s="127"/>
      <c r="V145" s="127"/>
      <c r="W145" s="127"/>
      <c r="X145" s="127"/>
      <c r="Y145" s="127"/>
    </row>
    <row r="146" spans="1:25" x14ac:dyDescent="0.2">
      <c r="A146" s="123">
        <f>'2.6 Fixed Asset Cont Stmt'!B164</f>
        <v>1855</v>
      </c>
      <c r="B146" s="139" t="str">
        <f>'2.6 Fixed Asset Cont Stmt'!C164</f>
        <v>Services (Overhead &amp; Underground)</v>
      </c>
      <c r="C146" s="170">
        <f>'2.6 Fixed Asset Cont Stmt'!D164</f>
        <v>3361905.9</v>
      </c>
      <c r="D146" s="148">
        <v>866373</v>
      </c>
      <c r="E146" s="153">
        <f t="shared" si="17"/>
        <v>2495532.9</v>
      </c>
      <c r="F146" s="148">
        <f>'2.6 Fixed Asset Cont Stmt'!E164</f>
        <v>0</v>
      </c>
      <c r="G146" s="157">
        <f t="shared" si="18"/>
        <v>2495532.9</v>
      </c>
      <c r="H146" s="124">
        <v>40</v>
      </c>
      <c r="I146" s="125">
        <f t="shared" si="15"/>
        <v>2.5000000000000001E-2</v>
      </c>
      <c r="J146" s="157">
        <f t="shared" si="16"/>
        <v>62388.322499999995</v>
      </c>
      <c r="K146" s="148">
        <f>'2.6 Fixed Asset Cont Stmt'!J164</f>
        <v>41012</v>
      </c>
      <c r="L146" s="157">
        <f t="shared" si="19"/>
        <v>21376.322499999995</v>
      </c>
      <c r="M146" s="126"/>
      <c r="N146" s="127"/>
      <c r="O146" s="127"/>
      <c r="P146" s="127"/>
      <c r="Q146" s="127"/>
      <c r="R146" s="127"/>
      <c r="S146" s="127"/>
      <c r="T146" s="127"/>
      <c r="U146" s="127"/>
      <c r="V146" s="127"/>
      <c r="W146" s="127"/>
      <c r="X146" s="127"/>
      <c r="Y146" s="127"/>
    </row>
    <row r="147" spans="1:25" x14ac:dyDescent="0.2">
      <c r="A147" s="123">
        <f>'2.6 Fixed Asset Cont Stmt'!B165</f>
        <v>1860</v>
      </c>
      <c r="B147" s="139" t="str">
        <f>'2.6 Fixed Asset Cont Stmt'!C165</f>
        <v>Meters</v>
      </c>
      <c r="C147" s="170">
        <f>'2.6 Fixed Asset Cont Stmt'!D165</f>
        <v>1162222.0799999996</v>
      </c>
      <c r="D147" s="148">
        <v>246360</v>
      </c>
      <c r="E147" s="153">
        <f t="shared" si="17"/>
        <v>915862.07999999961</v>
      </c>
      <c r="F147" s="148">
        <f>'2.6 Fixed Asset Cont Stmt'!E165</f>
        <v>0</v>
      </c>
      <c r="G147" s="157">
        <f t="shared" si="18"/>
        <v>915862.07999999961</v>
      </c>
      <c r="H147" s="124">
        <v>30</v>
      </c>
      <c r="I147" s="125">
        <f t="shared" si="15"/>
        <v>3.3333333333333333E-2</v>
      </c>
      <c r="J147" s="157">
        <f t="shared" si="16"/>
        <v>30528.735999999986</v>
      </c>
      <c r="K147" s="148">
        <f>'2.6 Fixed Asset Cont Stmt'!J165</f>
        <v>20124</v>
      </c>
      <c r="L147" s="157">
        <f t="shared" si="19"/>
        <v>10404.735999999986</v>
      </c>
      <c r="M147" s="126"/>
      <c r="N147" s="127"/>
      <c r="O147" s="127"/>
      <c r="P147" s="127"/>
      <c r="Q147" s="127"/>
      <c r="R147" s="127"/>
      <c r="S147" s="127"/>
      <c r="T147" s="127"/>
      <c r="U147" s="127"/>
      <c r="V147" s="127"/>
      <c r="W147" s="127"/>
      <c r="X147" s="127"/>
      <c r="Y147" s="127"/>
    </row>
    <row r="148" spans="1:25" x14ac:dyDescent="0.2">
      <c r="A148" s="123" t="str">
        <f>'2.6 Fixed Asset Cont Stmt'!B166</f>
        <v>1860A</v>
      </c>
      <c r="B148" s="139" t="str">
        <f>'2.6 Fixed Asset Cont Stmt'!C166</f>
        <v>Meters (Smart Meters)</v>
      </c>
      <c r="C148" s="170">
        <f>'2.6 Fixed Asset Cont Stmt'!D166</f>
        <v>3657473.1799999997</v>
      </c>
      <c r="D148" s="148">
        <v>0</v>
      </c>
      <c r="E148" s="153">
        <f t="shared" si="17"/>
        <v>3657473.1799999997</v>
      </c>
      <c r="F148" s="148">
        <f>'2.6 Fixed Asset Cont Stmt'!E166</f>
        <v>203804.44999999972</v>
      </c>
      <c r="G148" s="157">
        <f t="shared" si="18"/>
        <v>3759375.4049999993</v>
      </c>
      <c r="H148" s="124">
        <v>15</v>
      </c>
      <c r="I148" s="125">
        <f t="shared" si="15"/>
        <v>6.6666666666666666E-2</v>
      </c>
      <c r="J148" s="157">
        <f t="shared" si="16"/>
        <v>250625.02699999994</v>
      </c>
      <c r="K148" s="148">
        <f>'2.6 Fixed Asset Cont Stmt'!J166</f>
        <v>244526.31</v>
      </c>
      <c r="L148" s="157">
        <f t="shared" si="19"/>
        <v>6098.716999999946</v>
      </c>
      <c r="M148" s="126"/>
      <c r="N148" s="127"/>
      <c r="O148" s="127"/>
      <c r="P148" s="127"/>
      <c r="Q148" s="127"/>
      <c r="R148" s="127"/>
      <c r="S148" s="127"/>
      <c r="T148" s="127"/>
      <c r="U148" s="127"/>
      <c r="V148" s="127"/>
      <c r="W148" s="127"/>
      <c r="X148" s="127"/>
      <c r="Y148" s="127"/>
    </row>
    <row r="149" spans="1:25" x14ac:dyDescent="0.2">
      <c r="A149" s="123" t="str">
        <f>'2.6 Fixed Asset Cont Stmt'!B167</f>
        <v>1860B</v>
      </c>
      <c r="B149" s="139" t="str">
        <f>'2.6 Fixed Asset Cont Stmt'!C167</f>
        <v>Meters - PT's and CT's</v>
      </c>
      <c r="C149" s="170">
        <f>'2.6 Fixed Asset Cont Stmt'!D167</f>
        <v>249148.94</v>
      </c>
      <c r="D149" s="148">
        <v>9395</v>
      </c>
      <c r="E149" s="153">
        <f t="shared" si="17"/>
        <v>239753.94</v>
      </c>
      <c r="F149" s="148">
        <f>'2.6 Fixed Asset Cont Stmt'!E167</f>
        <v>0</v>
      </c>
      <c r="G149" s="157">
        <f t="shared" si="18"/>
        <v>239753.94</v>
      </c>
      <c r="H149" s="124">
        <v>30</v>
      </c>
      <c r="I149" s="125">
        <f t="shared" si="15"/>
        <v>3.3333333333333333E-2</v>
      </c>
      <c r="J149" s="157">
        <f t="shared" si="16"/>
        <v>7991.7979999999998</v>
      </c>
      <c r="K149" s="148">
        <f>'2.6 Fixed Asset Cont Stmt'!J167</f>
        <v>7076</v>
      </c>
      <c r="L149" s="157">
        <f t="shared" si="19"/>
        <v>915.79799999999977</v>
      </c>
      <c r="M149" s="126"/>
      <c r="N149" s="127"/>
      <c r="O149" s="127"/>
      <c r="P149" s="127"/>
      <c r="Q149" s="127"/>
      <c r="R149" s="127"/>
      <c r="S149" s="127"/>
      <c r="T149" s="127"/>
      <c r="U149" s="127"/>
      <c r="V149" s="127"/>
      <c r="W149" s="127"/>
      <c r="X149" s="127"/>
      <c r="Y149" s="127"/>
    </row>
    <row r="150" spans="1:25" x14ac:dyDescent="0.2">
      <c r="A150" s="123">
        <f>'2.6 Fixed Asset Cont Stmt'!B168</f>
        <v>1865</v>
      </c>
      <c r="B150" s="139" t="str">
        <f>'2.6 Fixed Asset Cont Stmt'!C168</f>
        <v>Other Installations on Customer's Premises</v>
      </c>
      <c r="C150" s="170">
        <f>'2.6 Fixed Asset Cont Stmt'!D168</f>
        <v>194063</v>
      </c>
      <c r="D150" s="148">
        <v>0</v>
      </c>
      <c r="E150" s="153">
        <f t="shared" si="17"/>
        <v>194063</v>
      </c>
      <c r="F150" s="148">
        <f>'2.6 Fixed Asset Cont Stmt'!E168</f>
        <v>0</v>
      </c>
      <c r="G150" s="157">
        <f t="shared" si="18"/>
        <v>194063</v>
      </c>
      <c r="H150" s="124">
        <v>10</v>
      </c>
      <c r="I150" s="125">
        <f t="shared" si="15"/>
        <v>0.1</v>
      </c>
      <c r="J150" s="157">
        <f t="shared" si="16"/>
        <v>19406.3</v>
      </c>
      <c r="K150" s="148">
        <f>'2.6 Fixed Asset Cont Stmt'!J168</f>
        <v>19406</v>
      </c>
      <c r="L150" s="157">
        <f t="shared" si="19"/>
        <v>0.2999999999992724</v>
      </c>
      <c r="M150" s="126"/>
      <c r="N150" s="127"/>
      <c r="O150" s="127"/>
      <c r="P150" s="127"/>
      <c r="Q150" s="127"/>
      <c r="R150" s="127"/>
      <c r="S150" s="127"/>
      <c r="T150" s="127"/>
      <c r="U150" s="127"/>
      <c r="V150" s="127"/>
      <c r="W150" s="127"/>
      <c r="X150" s="127"/>
      <c r="Y150" s="127"/>
    </row>
    <row r="151" spans="1:25" x14ac:dyDescent="0.2">
      <c r="A151" s="123">
        <f>'2.6 Fixed Asset Cont Stmt'!B169</f>
        <v>1875</v>
      </c>
      <c r="B151" s="139" t="str">
        <f>'2.6 Fixed Asset Cont Stmt'!C169</f>
        <v>Street Lighting and Signal Systems</v>
      </c>
      <c r="C151" s="170">
        <f>'2.6 Fixed Asset Cont Stmt'!D169</f>
        <v>16522.64</v>
      </c>
      <c r="D151" s="148">
        <v>16523</v>
      </c>
      <c r="E151" s="153">
        <f t="shared" si="17"/>
        <v>-0.36000000000058208</v>
      </c>
      <c r="F151" s="148">
        <f>'2.6 Fixed Asset Cont Stmt'!E169</f>
        <v>0</v>
      </c>
      <c r="G151" s="157">
        <f t="shared" si="18"/>
        <v>-0.36000000000058208</v>
      </c>
      <c r="H151" s="124">
        <v>20</v>
      </c>
      <c r="I151" s="125">
        <f t="shared" si="15"/>
        <v>0.05</v>
      </c>
      <c r="J151" s="157">
        <f t="shared" si="16"/>
        <v>-1.8000000000029104E-2</v>
      </c>
      <c r="K151" s="148">
        <f>'2.6 Fixed Asset Cont Stmt'!J169</f>
        <v>0</v>
      </c>
      <c r="L151" s="157">
        <f t="shared" si="19"/>
        <v>-1.8000000000029104E-2</v>
      </c>
      <c r="M151" s="126"/>
      <c r="N151" s="127"/>
      <c r="O151" s="127"/>
      <c r="P151" s="127"/>
      <c r="Q151" s="127"/>
      <c r="R151" s="127"/>
      <c r="S151" s="127"/>
      <c r="T151" s="127"/>
      <c r="U151" s="127"/>
      <c r="V151" s="127"/>
      <c r="W151" s="127"/>
      <c r="X151" s="127"/>
      <c r="Y151" s="127"/>
    </row>
    <row r="152" spans="1:25" x14ac:dyDescent="0.2">
      <c r="A152" s="123">
        <f>'2.6 Fixed Asset Cont Stmt'!B170</f>
        <v>1905</v>
      </c>
      <c r="B152" s="139" t="str">
        <f>'2.6 Fixed Asset Cont Stmt'!C170</f>
        <v>Land</v>
      </c>
      <c r="C152" s="170">
        <f>'2.6 Fixed Asset Cont Stmt'!D170</f>
        <v>0</v>
      </c>
      <c r="D152" s="148">
        <v>0</v>
      </c>
      <c r="E152" s="153">
        <f t="shared" si="17"/>
        <v>0</v>
      </c>
      <c r="F152" s="148">
        <f>'2.6 Fixed Asset Cont Stmt'!E170</f>
        <v>0</v>
      </c>
      <c r="G152" s="157">
        <f t="shared" si="18"/>
        <v>0</v>
      </c>
      <c r="H152" s="124">
        <v>0</v>
      </c>
      <c r="I152" s="125" t="str">
        <f t="shared" si="15"/>
        <v/>
      </c>
      <c r="J152" s="157">
        <f t="shared" si="16"/>
        <v>0</v>
      </c>
      <c r="K152" s="148">
        <f>'2.6 Fixed Asset Cont Stmt'!J170</f>
        <v>0</v>
      </c>
      <c r="L152" s="157">
        <f t="shared" si="19"/>
        <v>0</v>
      </c>
      <c r="M152" s="126"/>
      <c r="N152" s="127"/>
      <c r="O152" s="127"/>
      <c r="P152" s="127"/>
      <c r="Q152" s="127"/>
      <c r="R152" s="127"/>
      <c r="S152" s="127"/>
      <c r="T152" s="127"/>
      <c r="U152" s="127"/>
      <c r="V152" s="127"/>
      <c r="W152" s="127"/>
      <c r="X152" s="127"/>
      <c r="Y152" s="127"/>
    </row>
    <row r="153" spans="1:25" x14ac:dyDescent="0.2">
      <c r="A153" s="123">
        <f>'2.6 Fixed Asset Cont Stmt'!B171</f>
        <v>1908</v>
      </c>
      <c r="B153" s="139" t="str">
        <f>'2.6 Fixed Asset Cont Stmt'!C171</f>
        <v>Buildings &amp; Fixtures</v>
      </c>
      <c r="C153" s="170">
        <f>'2.6 Fixed Asset Cont Stmt'!D171</f>
        <v>0</v>
      </c>
      <c r="D153" s="148">
        <v>0</v>
      </c>
      <c r="E153" s="153">
        <f t="shared" si="17"/>
        <v>0</v>
      </c>
      <c r="F153" s="148">
        <f>'2.6 Fixed Asset Cont Stmt'!E171</f>
        <v>0</v>
      </c>
      <c r="G153" s="157">
        <f t="shared" si="18"/>
        <v>0</v>
      </c>
      <c r="H153" s="124">
        <v>0</v>
      </c>
      <c r="I153" s="125" t="str">
        <f t="shared" si="15"/>
        <v/>
      </c>
      <c r="J153" s="157">
        <f t="shared" si="16"/>
        <v>0</v>
      </c>
      <c r="K153" s="148">
        <f>'2.6 Fixed Asset Cont Stmt'!J171</f>
        <v>0</v>
      </c>
      <c r="L153" s="157">
        <f t="shared" si="19"/>
        <v>0</v>
      </c>
      <c r="M153" s="126"/>
      <c r="N153" s="127"/>
      <c r="O153" s="127"/>
      <c r="P153" s="127"/>
      <c r="Q153" s="127"/>
      <c r="R153" s="127"/>
      <c r="S153" s="127"/>
      <c r="T153" s="127"/>
      <c r="U153" s="127"/>
      <c r="V153" s="127"/>
      <c r="W153" s="127"/>
      <c r="X153" s="127"/>
      <c r="Y153" s="127"/>
    </row>
    <row r="154" spans="1:25" x14ac:dyDescent="0.2">
      <c r="A154" s="123">
        <f>'2.6 Fixed Asset Cont Stmt'!B172</f>
        <v>1910</v>
      </c>
      <c r="B154" s="139" t="str">
        <f>'2.6 Fixed Asset Cont Stmt'!C172</f>
        <v>Leasehold Improvements</v>
      </c>
      <c r="C154" s="170">
        <f>'2.6 Fixed Asset Cont Stmt'!D172</f>
        <v>75360.25</v>
      </c>
      <c r="D154" s="148">
        <v>43398</v>
      </c>
      <c r="E154" s="153">
        <f t="shared" si="17"/>
        <v>31962.25</v>
      </c>
      <c r="F154" s="148">
        <f>'2.6 Fixed Asset Cont Stmt'!E172</f>
        <v>0</v>
      </c>
      <c r="G154" s="157">
        <f t="shared" si="18"/>
        <v>31962.25</v>
      </c>
      <c r="H154" s="124">
        <v>4</v>
      </c>
      <c r="I154" s="125">
        <f t="shared" si="15"/>
        <v>0.25</v>
      </c>
      <c r="J154" s="157">
        <f t="shared" si="16"/>
        <v>7990.5625</v>
      </c>
      <c r="K154" s="148">
        <f>'2.6 Fixed Asset Cont Stmt'!J172</f>
        <v>7990</v>
      </c>
      <c r="L154" s="157">
        <f t="shared" si="19"/>
        <v>0.5625</v>
      </c>
      <c r="M154" s="126"/>
      <c r="N154" s="127"/>
      <c r="O154" s="127"/>
      <c r="P154" s="127"/>
      <c r="Q154" s="127"/>
      <c r="R154" s="127"/>
      <c r="S154" s="127"/>
      <c r="T154" s="127"/>
      <c r="U154" s="127"/>
      <c r="V154" s="127"/>
      <c r="W154" s="127"/>
      <c r="X154" s="127"/>
      <c r="Y154" s="127"/>
    </row>
    <row r="155" spans="1:25" x14ac:dyDescent="0.2">
      <c r="A155" s="123">
        <f>'2.6 Fixed Asset Cont Stmt'!B173</f>
        <v>1915</v>
      </c>
      <c r="B155" s="139" t="str">
        <f>'2.6 Fixed Asset Cont Stmt'!C173</f>
        <v>Office Furniture &amp; Equipment (10 years)</v>
      </c>
      <c r="C155" s="170">
        <f>'2.6 Fixed Asset Cont Stmt'!D173</f>
        <v>366424.17999999941</v>
      </c>
      <c r="D155" s="148">
        <v>235785</v>
      </c>
      <c r="E155" s="153">
        <f t="shared" si="17"/>
        <v>130639.17999999941</v>
      </c>
      <c r="F155" s="148">
        <f>'2.6 Fixed Asset Cont Stmt'!E173</f>
        <v>19942</v>
      </c>
      <c r="G155" s="157">
        <f t="shared" si="18"/>
        <v>140610.17999999941</v>
      </c>
      <c r="H155" s="124">
        <v>10</v>
      </c>
      <c r="I155" s="125">
        <f t="shared" si="15"/>
        <v>0.1</v>
      </c>
      <c r="J155" s="157">
        <f t="shared" si="16"/>
        <v>14061.017999999942</v>
      </c>
      <c r="K155" s="148">
        <f>'2.6 Fixed Asset Cont Stmt'!J173</f>
        <v>13492</v>
      </c>
      <c r="L155" s="157">
        <f t="shared" si="19"/>
        <v>569.01799999994182</v>
      </c>
      <c r="M155" s="126"/>
      <c r="N155" s="127"/>
      <c r="O155" s="127"/>
      <c r="P155" s="127"/>
      <c r="Q155" s="127"/>
      <c r="R155" s="127"/>
      <c r="S155" s="127"/>
      <c r="T155" s="127"/>
      <c r="U155" s="127"/>
      <c r="V155" s="127"/>
      <c r="W155" s="127"/>
      <c r="X155" s="127"/>
      <c r="Y155" s="127"/>
    </row>
    <row r="156" spans="1:25" x14ac:dyDescent="0.2">
      <c r="A156" s="123">
        <f>'2.6 Fixed Asset Cont Stmt'!B174</f>
        <v>1915</v>
      </c>
      <c r="B156" s="139" t="str">
        <f>'2.6 Fixed Asset Cont Stmt'!C174</f>
        <v>Office Furniture &amp; Equipment (5 years)</v>
      </c>
      <c r="C156" s="170">
        <f>'2.6 Fixed Asset Cont Stmt'!D174</f>
        <v>0</v>
      </c>
      <c r="D156" s="148">
        <v>0</v>
      </c>
      <c r="E156" s="153">
        <f t="shared" si="17"/>
        <v>0</v>
      </c>
      <c r="F156" s="148">
        <f>'2.6 Fixed Asset Cont Stmt'!E174</f>
        <v>0</v>
      </c>
      <c r="G156" s="157">
        <f t="shared" si="18"/>
        <v>0</v>
      </c>
      <c r="H156" s="124">
        <v>10</v>
      </c>
      <c r="I156" s="125">
        <f t="shared" si="15"/>
        <v>0.1</v>
      </c>
      <c r="J156" s="157">
        <f t="shared" si="16"/>
        <v>0</v>
      </c>
      <c r="K156" s="148">
        <f>'2.6 Fixed Asset Cont Stmt'!J174</f>
        <v>0</v>
      </c>
      <c r="L156" s="157">
        <f t="shared" si="19"/>
        <v>0</v>
      </c>
      <c r="M156" s="126"/>
      <c r="N156" s="127"/>
      <c r="O156" s="127"/>
      <c r="P156" s="127"/>
      <c r="Q156" s="127"/>
      <c r="R156" s="127"/>
      <c r="S156" s="127"/>
      <c r="T156" s="127"/>
      <c r="U156" s="127"/>
      <c r="V156" s="127"/>
      <c r="W156" s="127"/>
      <c r="X156" s="127"/>
      <c r="Y156" s="127"/>
    </row>
    <row r="157" spans="1:25" x14ac:dyDescent="0.2">
      <c r="A157" s="123">
        <f>'2.6 Fixed Asset Cont Stmt'!B175</f>
        <v>1920</v>
      </c>
      <c r="B157" s="139" t="str">
        <f>'2.6 Fixed Asset Cont Stmt'!C175</f>
        <v>Computer Equipment - Hardware</v>
      </c>
      <c r="C157" s="170">
        <f>'2.6 Fixed Asset Cont Stmt'!D175</f>
        <v>914083.89999999991</v>
      </c>
      <c r="D157" s="148">
        <v>341843</v>
      </c>
      <c r="E157" s="153">
        <f t="shared" si="17"/>
        <v>572240.89999999991</v>
      </c>
      <c r="F157" s="148">
        <f>'2.6 Fixed Asset Cont Stmt'!E175</f>
        <v>57829.609999999957</v>
      </c>
      <c r="G157" s="157">
        <f t="shared" si="18"/>
        <v>601155.70499999984</v>
      </c>
      <c r="H157" s="124">
        <v>5</v>
      </c>
      <c r="I157" s="125">
        <f t="shared" si="15"/>
        <v>0.2</v>
      </c>
      <c r="J157" s="157">
        <f t="shared" si="16"/>
        <v>120231.14099999997</v>
      </c>
      <c r="K157" s="148">
        <f>'2.6 Fixed Asset Cont Stmt'!J175</f>
        <v>112411.58999999994</v>
      </c>
      <c r="L157" s="157">
        <f t="shared" si="19"/>
        <v>7819.5510000000359</v>
      </c>
      <c r="M157" s="126"/>
      <c r="N157" s="127"/>
      <c r="O157" s="127"/>
      <c r="P157" s="127"/>
      <c r="Q157" s="127"/>
      <c r="R157" s="127"/>
      <c r="S157" s="127"/>
      <c r="T157" s="127"/>
      <c r="U157" s="127"/>
      <c r="V157" s="127"/>
      <c r="W157" s="127"/>
      <c r="X157" s="127"/>
      <c r="Y157" s="127"/>
    </row>
    <row r="158" spans="1:25" x14ac:dyDescent="0.2">
      <c r="A158" s="123">
        <f>'2.6 Fixed Asset Cont Stmt'!B176</f>
        <v>1920</v>
      </c>
      <c r="B158" s="139" t="str">
        <f>'2.6 Fixed Asset Cont Stmt'!C176</f>
        <v>Computer Equip.-Hardware(Post Mar. 22/04)</v>
      </c>
      <c r="C158" s="170">
        <f>'2.6 Fixed Asset Cont Stmt'!D176</f>
        <v>0</v>
      </c>
      <c r="D158" s="148">
        <v>0</v>
      </c>
      <c r="E158" s="153">
        <f t="shared" si="17"/>
        <v>0</v>
      </c>
      <c r="F158" s="148">
        <f>'2.6 Fixed Asset Cont Stmt'!E176</f>
        <v>0</v>
      </c>
      <c r="G158" s="157">
        <f t="shared" si="18"/>
        <v>0</v>
      </c>
      <c r="H158" s="124">
        <v>5</v>
      </c>
      <c r="I158" s="125">
        <f t="shared" si="15"/>
        <v>0.2</v>
      </c>
      <c r="J158" s="157">
        <f t="shared" si="16"/>
        <v>0</v>
      </c>
      <c r="K158" s="148">
        <f>'2.6 Fixed Asset Cont Stmt'!J176</f>
        <v>0</v>
      </c>
      <c r="L158" s="157">
        <f t="shared" si="19"/>
        <v>0</v>
      </c>
      <c r="M158" s="126"/>
      <c r="N158" s="127"/>
      <c r="O158" s="127"/>
      <c r="P158" s="127"/>
      <c r="Q158" s="127"/>
      <c r="R158" s="127"/>
      <c r="S158" s="127"/>
      <c r="T158" s="127"/>
      <c r="U158" s="127"/>
      <c r="V158" s="127"/>
      <c r="W158" s="127"/>
      <c r="X158" s="127"/>
      <c r="Y158" s="127"/>
    </row>
    <row r="159" spans="1:25" x14ac:dyDescent="0.2">
      <c r="A159" s="123">
        <f>'2.6 Fixed Asset Cont Stmt'!B177</f>
        <v>1920</v>
      </c>
      <c r="B159" s="139" t="str">
        <f>'2.6 Fixed Asset Cont Stmt'!C177</f>
        <v>Computer Equip.-Hardware(Post Mar. 19/07)</v>
      </c>
      <c r="C159" s="170">
        <f>'2.6 Fixed Asset Cont Stmt'!D177</f>
        <v>0</v>
      </c>
      <c r="D159" s="148">
        <v>0</v>
      </c>
      <c r="E159" s="153">
        <f t="shared" si="17"/>
        <v>0</v>
      </c>
      <c r="F159" s="148">
        <f>'2.6 Fixed Asset Cont Stmt'!E177</f>
        <v>0</v>
      </c>
      <c r="G159" s="157">
        <f t="shared" si="18"/>
        <v>0</v>
      </c>
      <c r="H159" s="124">
        <v>5</v>
      </c>
      <c r="I159" s="125">
        <f t="shared" si="15"/>
        <v>0.2</v>
      </c>
      <c r="J159" s="157">
        <f t="shared" si="16"/>
        <v>0</v>
      </c>
      <c r="K159" s="148">
        <f>'2.6 Fixed Asset Cont Stmt'!J177</f>
        <v>0</v>
      </c>
      <c r="L159" s="157">
        <f t="shared" si="19"/>
        <v>0</v>
      </c>
      <c r="M159" s="126"/>
      <c r="N159" s="127"/>
      <c r="O159" s="127"/>
      <c r="P159" s="127"/>
      <c r="Q159" s="127"/>
      <c r="R159" s="127"/>
      <c r="S159" s="127"/>
      <c r="T159" s="127"/>
      <c r="U159" s="127"/>
      <c r="V159" s="127"/>
      <c r="W159" s="127"/>
      <c r="X159" s="127"/>
      <c r="Y159" s="127"/>
    </row>
    <row r="160" spans="1:25" x14ac:dyDescent="0.2">
      <c r="A160" s="123">
        <f>'2.6 Fixed Asset Cont Stmt'!B178</f>
        <v>1930</v>
      </c>
      <c r="B160" s="139" t="str">
        <f>'2.6 Fixed Asset Cont Stmt'!C178</f>
        <v>Transportation Equipment - 5 Yr</v>
      </c>
      <c r="C160" s="170">
        <f>'2.6 Fixed Asset Cont Stmt'!D178</f>
        <v>1223584.53</v>
      </c>
      <c r="D160" s="148">
        <v>559053</v>
      </c>
      <c r="E160" s="153">
        <f t="shared" si="17"/>
        <v>664531.53</v>
      </c>
      <c r="F160" s="148">
        <f>'2.6 Fixed Asset Cont Stmt'!E178</f>
        <v>69915.520000000019</v>
      </c>
      <c r="G160" s="157">
        <f t="shared" si="18"/>
        <v>699489.29</v>
      </c>
      <c r="H160" s="124">
        <v>5</v>
      </c>
      <c r="I160" s="125">
        <f t="shared" si="15"/>
        <v>0.2</v>
      </c>
      <c r="J160" s="157">
        <f t="shared" si="16"/>
        <v>139897.85800000001</v>
      </c>
      <c r="K160" s="148">
        <f>'2.6 Fixed Asset Cont Stmt'!J178</f>
        <v>133301.42000000039</v>
      </c>
      <c r="L160" s="157">
        <f t="shared" si="19"/>
        <v>6596.4379999996163</v>
      </c>
      <c r="M160" s="126"/>
      <c r="N160" s="127"/>
      <c r="O160" s="127"/>
      <c r="P160" s="127"/>
      <c r="Q160" s="127"/>
      <c r="R160" s="127"/>
      <c r="S160" s="127"/>
      <c r="T160" s="127"/>
      <c r="U160" s="127"/>
      <c r="V160" s="127"/>
      <c r="W160" s="127"/>
      <c r="X160" s="127"/>
      <c r="Y160" s="127"/>
    </row>
    <row r="161" spans="1:25" x14ac:dyDescent="0.2">
      <c r="A161" s="123" t="str">
        <f>'2.6 Fixed Asset Cont Stmt'!B179</f>
        <v>1930A</v>
      </c>
      <c r="B161" s="139" t="str">
        <f>'2.6 Fixed Asset Cont Stmt'!C179</f>
        <v>Transportation Equipment - 10 Yr</v>
      </c>
      <c r="C161" s="170">
        <f>'2.6 Fixed Asset Cont Stmt'!D179</f>
        <v>3801259.94</v>
      </c>
      <c r="D161" s="148">
        <v>1346448</v>
      </c>
      <c r="E161" s="153">
        <f t="shared" si="17"/>
        <v>2454811.94</v>
      </c>
      <c r="F161" s="148">
        <f>'2.6 Fixed Asset Cont Stmt'!E179</f>
        <v>535538.48</v>
      </c>
      <c r="G161" s="157">
        <f t="shared" si="18"/>
        <v>2722581.1799999997</v>
      </c>
      <c r="H161" s="124">
        <v>10</v>
      </c>
      <c r="I161" s="125">
        <f t="shared" si="15"/>
        <v>0.1</v>
      </c>
      <c r="J161" s="157">
        <f t="shared" si="16"/>
        <v>272258.11799999996</v>
      </c>
      <c r="K161" s="148">
        <f>'2.6 Fixed Asset Cont Stmt'!J179</f>
        <v>214287.28</v>
      </c>
      <c r="L161" s="157">
        <f t="shared" si="19"/>
        <v>57970.83799999996</v>
      </c>
      <c r="M161" s="126"/>
      <c r="N161" s="127"/>
      <c r="O161" s="127"/>
      <c r="P161" s="127"/>
      <c r="Q161" s="127"/>
      <c r="R161" s="127"/>
      <c r="S161" s="127"/>
      <c r="T161" s="127"/>
      <c r="U161" s="127"/>
      <c r="V161" s="127"/>
      <c r="W161" s="127"/>
      <c r="X161" s="127"/>
      <c r="Y161" s="127"/>
    </row>
    <row r="162" spans="1:25" x14ac:dyDescent="0.2">
      <c r="A162" s="123">
        <f>'2.6 Fixed Asset Cont Stmt'!B180</f>
        <v>1935</v>
      </c>
      <c r="B162" s="139" t="str">
        <f>'2.6 Fixed Asset Cont Stmt'!C180</f>
        <v>Stores Equipment</v>
      </c>
      <c r="C162" s="170">
        <f>'2.6 Fixed Asset Cont Stmt'!D180</f>
        <v>0</v>
      </c>
      <c r="D162" s="148">
        <v>0</v>
      </c>
      <c r="E162" s="153">
        <f t="shared" si="17"/>
        <v>0</v>
      </c>
      <c r="F162" s="148">
        <f>'2.6 Fixed Asset Cont Stmt'!E180</f>
        <v>0</v>
      </c>
      <c r="G162" s="157">
        <f t="shared" si="18"/>
        <v>0</v>
      </c>
      <c r="H162" s="124">
        <v>0</v>
      </c>
      <c r="I162" s="125" t="str">
        <f t="shared" si="15"/>
        <v/>
      </c>
      <c r="J162" s="157">
        <f t="shared" si="16"/>
        <v>0</v>
      </c>
      <c r="K162" s="148">
        <f>'2.6 Fixed Asset Cont Stmt'!J180</f>
        <v>0</v>
      </c>
      <c r="L162" s="157">
        <f t="shared" si="19"/>
        <v>0</v>
      </c>
      <c r="M162" s="126"/>
      <c r="N162" s="127"/>
      <c r="O162" s="127"/>
      <c r="P162" s="127"/>
      <c r="Q162" s="127"/>
      <c r="R162" s="127"/>
      <c r="S162" s="127"/>
      <c r="T162" s="127"/>
      <c r="U162" s="127"/>
      <c r="V162" s="127"/>
      <c r="W162" s="127"/>
      <c r="X162" s="127"/>
      <c r="Y162" s="127"/>
    </row>
    <row r="163" spans="1:25" x14ac:dyDescent="0.2">
      <c r="A163" s="123">
        <f>'2.6 Fixed Asset Cont Stmt'!B181</f>
        <v>1940</v>
      </c>
      <c r="B163" s="139" t="str">
        <f>'2.6 Fixed Asset Cont Stmt'!C181</f>
        <v>Tools, Shop &amp; Garage Equipment</v>
      </c>
      <c r="C163" s="170">
        <f>'2.6 Fixed Asset Cont Stmt'!D181</f>
        <v>1782691.64</v>
      </c>
      <c r="D163" s="148">
        <v>1103373</v>
      </c>
      <c r="E163" s="153">
        <f t="shared" si="17"/>
        <v>679318.6399999999</v>
      </c>
      <c r="F163" s="148">
        <f>'2.6 Fixed Asset Cont Stmt'!E181</f>
        <v>84941.08</v>
      </c>
      <c r="G163" s="157">
        <f t="shared" si="18"/>
        <v>721789.17999999993</v>
      </c>
      <c r="H163" s="124">
        <v>10</v>
      </c>
      <c r="I163" s="125">
        <f t="shared" si="15"/>
        <v>0.1</v>
      </c>
      <c r="J163" s="157">
        <f t="shared" si="16"/>
        <v>72178.917999999991</v>
      </c>
      <c r="K163" s="148">
        <f>'2.6 Fixed Asset Cont Stmt'!J181</f>
        <v>67657.86</v>
      </c>
      <c r="L163" s="157">
        <f t="shared" si="19"/>
        <v>4521.05799999999</v>
      </c>
      <c r="M163" s="126"/>
      <c r="N163" s="127"/>
      <c r="O163" s="127"/>
      <c r="P163" s="127"/>
      <c r="Q163" s="127"/>
      <c r="R163" s="127"/>
      <c r="S163" s="127"/>
      <c r="T163" s="127"/>
      <c r="U163" s="127"/>
      <c r="V163" s="127"/>
      <c r="W163" s="127"/>
      <c r="X163" s="127"/>
      <c r="Y163" s="127"/>
    </row>
    <row r="164" spans="1:25" x14ac:dyDescent="0.2">
      <c r="A164" s="123">
        <f>'2.6 Fixed Asset Cont Stmt'!B182</f>
        <v>1945</v>
      </c>
      <c r="B164" s="139" t="str">
        <f>'2.6 Fixed Asset Cont Stmt'!C182</f>
        <v>Measurement &amp; Testing Equipment</v>
      </c>
      <c r="C164" s="170">
        <f>'2.6 Fixed Asset Cont Stmt'!D182</f>
        <v>225116.12</v>
      </c>
      <c r="D164" s="148">
        <v>100192</v>
      </c>
      <c r="E164" s="153">
        <f t="shared" si="17"/>
        <v>124924.12</v>
      </c>
      <c r="F164" s="148">
        <f>'2.6 Fixed Asset Cont Stmt'!E182</f>
        <v>0</v>
      </c>
      <c r="G164" s="157">
        <f t="shared" si="18"/>
        <v>124924.12</v>
      </c>
      <c r="H164" s="124">
        <v>10</v>
      </c>
      <c r="I164" s="125">
        <f t="shared" si="15"/>
        <v>0.1</v>
      </c>
      <c r="J164" s="157">
        <f t="shared" si="16"/>
        <v>12492.412</v>
      </c>
      <c r="K164" s="148">
        <f>'2.6 Fixed Asset Cont Stmt'!J182</f>
        <v>12493</v>
      </c>
      <c r="L164" s="157">
        <f t="shared" si="19"/>
        <v>-0.58799999999973807</v>
      </c>
      <c r="M164" s="126"/>
      <c r="N164" s="127"/>
      <c r="O164" s="127"/>
      <c r="P164" s="127"/>
      <c r="Q164" s="127"/>
      <c r="R164" s="127"/>
      <c r="S164" s="127"/>
      <c r="T164" s="127"/>
      <c r="U164" s="127"/>
      <c r="V164" s="127"/>
      <c r="W164" s="127"/>
      <c r="X164" s="127"/>
      <c r="Y164" s="127"/>
    </row>
    <row r="165" spans="1:25" x14ac:dyDescent="0.2">
      <c r="A165" s="123">
        <f>'2.6 Fixed Asset Cont Stmt'!B183</f>
        <v>1950</v>
      </c>
      <c r="B165" s="139" t="str">
        <f>'2.6 Fixed Asset Cont Stmt'!C183</f>
        <v>Power Operated Equipment</v>
      </c>
      <c r="C165" s="170">
        <f>'2.6 Fixed Asset Cont Stmt'!D183</f>
        <v>0</v>
      </c>
      <c r="D165" s="148">
        <v>0</v>
      </c>
      <c r="E165" s="153">
        <f t="shared" si="17"/>
        <v>0</v>
      </c>
      <c r="F165" s="148">
        <f>'2.6 Fixed Asset Cont Stmt'!E183</f>
        <v>0</v>
      </c>
      <c r="G165" s="157">
        <f t="shared" si="18"/>
        <v>0</v>
      </c>
      <c r="H165" s="124">
        <v>0</v>
      </c>
      <c r="I165" s="125" t="str">
        <f t="shared" si="15"/>
        <v/>
      </c>
      <c r="J165" s="157">
        <f t="shared" si="16"/>
        <v>0</v>
      </c>
      <c r="K165" s="148">
        <f>'2.6 Fixed Asset Cont Stmt'!J183</f>
        <v>0</v>
      </c>
      <c r="L165" s="157">
        <f t="shared" si="19"/>
        <v>0</v>
      </c>
      <c r="M165" s="126"/>
      <c r="N165" s="127"/>
      <c r="O165" s="127"/>
      <c r="P165" s="127"/>
      <c r="Q165" s="127"/>
      <c r="R165" s="127"/>
      <c r="S165" s="127"/>
      <c r="T165" s="127"/>
      <c r="U165" s="127"/>
      <c r="V165" s="127"/>
      <c r="W165" s="127"/>
      <c r="X165" s="127"/>
      <c r="Y165" s="127"/>
    </row>
    <row r="166" spans="1:25" x14ac:dyDescent="0.2">
      <c r="A166" s="123">
        <f>'2.6 Fixed Asset Cont Stmt'!B184</f>
        <v>1955</v>
      </c>
      <c r="B166" s="139" t="str">
        <f>'2.6 Fixed Asset Cont Stmt'!C184</f>
        <v>Communications Equipment</v>
      </c>
      <c r="C166" s="170">
        <f>'2.6 Fixed Asset Cont Stmt'!D184</f>
        <v>491729.94</v>
      </c>
      <c r="D166" s="148">
        <v>16909</v>
      </c>
      <c r="E166" s="153">
        <f t="shared" si="17"/>
        <v>474820.94</v>
      </c>
      <c r="F166" s="148">
        <f>'2.6 Fixed Asset Cont Stmt'!E184</f>
        <v>4600</v>
      </c>
      <c r="G166" s="157">
        <f t="shared" si="18"/>
        <v>477120.94</v>
      </c>
      <c r="H166" s="124">
        <v>10</v>
      </c>
      <c r="I166" s="125">
        <f t="shared" si="15"/>
        <v>0.1</v>
      </c>
      <c r="J166" s="157">
        <f t="shared" si="16"/>
        <v>47712.093999999997</v>
      </c>
      <c r="K166" s="148">
        <f>'2.6 Fixed Asset Cont Stmt'!J184</f>
        <v>47502</v>
      </c>
      <c r="L166" s="157">
        <f t="shared" si="19"/>
        <v>210.09399999999732</v>
      </c>
      <c r="M166" s="126"/>
      <c r="N166" s="127"/>
      <c r="O166" s="127"/>
      <c r="P166" s="127"/>
      <c r="Q166" s="127"/>
      <c r="R166" s="127"/>
      <c r="S166" s="127"/>
      <c r="T166" s="127"/>
      <c r="U166" s="127"/>
      <c r="V166" s="127"/>
      <c r="W166" s="127"/>
      <c r="X166" s="127"/>
      <c r="Y166" s="127"/>
    </row>
    <row r="167" spans="1:25" x14ac:dyDescent="0.2">
      <c r="A167" s="123">
        <f>'2.6 Fixed Asset Cont Stmt'!B185</f>
        <v>1955</v>
      </c>
      <c r="B167" s="139" t="str">
        <f>'2.6 Fixed Asset Cont Stmt'!C185</f>
        <v>Communication Equipment (Smart Meters)</v>
      </c>
      <c r="C167" s="170">
        <f>'2.6 Fixed Asset Cont Stmt'!D185</f>
        <v>0</v>
      </c>
      <c r="D167" s="148">
        <v>0</v>
      </c>
      <c r="E167" s="153">
        <f t="shared" si="17"/>
        <v>0</v>
      </c>
      <c r="F167" s="148">
        <f>'2.6 Fixed Asset Cont Stmt'!E185</f>
        <v>0</v>
      </c>
      <c r="G167" s="157">
        <f t="shared" si="18"/>
        <v>0</v>
      </c>
      <c r="H167" s="124">
        <v>10</v>
      </c>
      <c r="I167" s="125">
        <f t="shared" si="15"/>
        <v>0.1</v>
      </c>
      <c r="J167" s="157">
        <f t="shared" si="16"/>
        <v>0</v>
      </c>
      <c r="K167" s="148">
        <f>'2.6 Fixed Asset Cont Stmt'!J185</f>
        <v>0</v>
      </c>
      <c r="L167" s="157">
        <f t="shared" si="19"/>
        <v>0</v>
      </c>
      <c r="M167" s="126"/>
      <c r="N167" s="127"/>
      <c r="O167" s="127"/>
      <c r="P167" s="127"/>
      <c r="Q167" s="127"/>
      <c r="R167" s="127"/>
      <c r="S167" s="127"/>
      <c r="T167" s="127"/>
      <c r="U167" s="127"/>
      <c r="V167" s="127"/>
      <c r="W167" s="127"/>
      <c r="X167" s="127"/>
      <c r="Y167" s="127"/>
    </row>
    <row r="168" spans="1:25" x14ac:dyDescent="0.2">
      <c r="A168" s="123">
        <f>'2.6 Fixed Asset Cont Stmt'!B186</f>
        <v>1960</v>
      </c>
      <c r="B168" s="139" t="str">
        <f>'2.6 Fixed Asset Cont Stmt'!C186</f>
        <v>Miscellaneous Equipment - 10 yr</v>
      </c>
      <c r="C168" s="170">
        <f>'2.6 Fixed Asset Cont Stmt'!D186</f>
        <v>138459.96000000005</v>
      </c>
      <c r="D168" s="148">
        <v>111116</v>
      </c>
      <c r="E168" s="153">
        <f t="shared" si="17"/>
        <v>27343.96000000005</v>
      </c>
      <c r="F168" s="148">
        <f>'2.6 Fixed Asset Cont Stmt'!E186</f>
        <v>4092</v>
      </c>
      <c r="G168" s="157">
        <f t="shared" si="18"/>
        <v>29389.96000000005</v>
      </c>
      <c r="H168" s="124">
        <v>10</v>
      </c>
      <c r="I168" s="125">
        <f t="shared" si="15"/>
        <v>0.1</v>
      </c>
      <c r="J168" s="157">
        <f t="shared" si="16"/>
        <v>2938.9960000000051</v>
      </c>
      <c r="K168" s="148">
        <f>'2.6 Fixed Asset Cont Stmt'!J186</f>
        <v>2703</v>
      </c>
      <c r="L168" s="157">
        <f t="shared" si="19"/>
        <v>235.9960000000051</v>
      </c>
      <c r="M168" s="126"/>
      <c r="N168" s="127"/>
      <c r="O168" s="127"/>
      <c r="P168" s="127"/>
      <c r="Q168" s="127"/>
      <c r="R168" s="127"/>
      <c r="S168" s="127"/>
      <c r="T168" s="127"/>
      <c r="U168" s="127"/>
      <c r="V168" s="127"/>
      <c r="W168" s="127"/>
      <c r="X168" s="127"/>
      <c r="Y168" s="127"/>
    </row>
    <row r="169" spans="1:25" x14ac:dyDescent="0.2">
      <c r="A169" s="123" t="str">
        <f>'2.6 Fixed Asset Cont Stmt'!B187</f>
        <v>1960A</v>
      </c>
      <c r="B169" s="139" t="str">
        <f>'2.6 Fixed Asset Cont Stmt'!C187</f>
        <v>Miscellaneous Equipment - 5 yr</v>
      </c>
      <c r="C169" s="170">
        <f>'2.6 Fixed Asset Cont Stmt'!D187</f>
        <v>467318.94</v>
      </c>
      <c r="D169" s="148">
        <v>465748</v>
      </c>
      <c r="E169" s="153">
        <f t="shared" si="17"/>
        <v>1570.9400000000023</v>
      </c>
      <c r="F169" s="148">
        <f>'2.6 Fixed Asset Cont Stmt'!E187</f>
        <v>22759.5</v>
      </c>
      <c r="G169" s="157">
        <f t="shared" si="18"/>
        <v>12950.690000000002</v>
      </c>
      <c r="H169" s="124">
        <v>5</v>
      </c>
      <c r="I169" s="125">
        <f t="shared" si="15"/>
        <v>0.2</v>
      </c>
      <c r="J169" s="157">
        <f t="shared" si="16"/>
        <v>2590.1380000000004</v>
      </c>
      <c r="K169" s="148">
        <f>'2.6 Fixed Asset Cont Stmt'!J187</f>
        <v>3632.5</v>
      </c>
      <c r="L169" s="157">
        <f t="shared" si="19"/>
        <v>-1042.3619999999996</v>
      </c>
      <c r="M169" s="126"/>
      <c r="N169" s="127"/>
      <c r="O169" s="127"/>
      <c r="P169" s="127"/>
      <c r="Q169" s="127"/>
      <c r="R169" s="127"/>
      <c r="S169" s="127"/>
      <c r="T169" s="127"/>
      <c r="U169" s="127"/>
      <c r="V169" s="127"/>
      <c r="W169" s="127"/>
      <c r="X169" s="127"/>
      <c r="Y169" s="127"/>
    </row>
    <row r="170" spans="1:25" x14ac:dyDescent="0.2">
      <c r="A170" s="123">
        <f>'2.6 Fixed Asset Cont Stmt'!B188</f>
        <v>1970</v>
      </c>
      <c r="B170" s="139" t="str">
        <f>'2.6 Fixed Asset Cont Stmt'!C188</f>
        <v>Load Management Controls Customer Premises</v>
      </c>
      <c r="C170" s="170">
        <f>'2.6 Fixed Asset Cont Stmt'!D188</f>
        <v>0</v>
      </c>
      <c r="D170" s="148">
        <v>0</v>
      </c>
      <c r="E170" s="153">
        <f t="shared" si="17"/>
        <v>0</v>
      </c>
      <c r="F170" s="148">
        <f>'2.6 Fixed Asset Cont Stmt'!E188</f>
        <v>0</v>
      </c>
      <c r="G170" s="157">
        <f t="shared" si="18"/>
        <v>0</v>
      </c>
      <c r="H170" s="124">
        <v>0</v>
      </c>
      <c r="I170" s="125" t="str">
        <f t="shared" si="15"/>
        <v/>
      </c>
      <c r="J170" s="157">
        <f t="shared" si="16"/>
        <v>0</v>
      </c>
      <c r="K170" s="148">
        <f>'2.6 Fixed Asset Cont Stmt'!J188</f>
        <v>0</v>
      </c>
      <c r="L170" s="157">
        <f t="shared" si="19"/>
        <v>0</v>
      </c>
      <c r="M170" s="126"/>
      <c r="N170" s="127"/>
      <c r="O170" s="127"/>
      <c r="P170" s="127"/>
      <c r="Q170" s="127"/>
      <c r="R170" s="127"/>
      <c r="S170" s="127"/>
      <c r="T170" s="127"/>
      <c r="U170" s="127"/>
      <c r="V170" s="127"/>
      <c r="W170" s="127"/>
      <c r="X170" s="127"/>
      <c r="Y170" s="127"/>
    </row>
    <row r="171" spans="1:25" x14ac:dyDescent="0.2">
      <c r="A171" s="123">
        <f>'2.6 Fixed Asset Cont Stmt'!B189</f>
        <v>1975</v>
      </c>
      <c r="B171" s="139" t="str">
        <f>'2.6 Fixed Asset Cont Stmt'!C189</f>
        <v>Load Management Controls Utility Premises</v>
      </c>
      <c r="C171" s="170">
        <f>'2.6 Fixed Asset Cont Stmt'!D189</f>
        <v>0</v>
      </c>
      <c r="D171" s="148">
        <v>0</v>
      </c>
      <c r="E171" s="153">
        <f t="shared" si="17"/>
        <v>0</v>
      </c>
      <c r="F171" s="148">
        <f>'2.6 Fixed Asset Cont Stmt'!E189</f>
        <v>0</v>
      </c>
      <c r="G171" s="157">
        <f t="shared" si="18"/>
        <v>0</v>
      </c>
      <c r="H171" s="124">
        <v>0</v>
      </c>
      <c r="I171" s="125" t="str">
        <f t="shared" si="15"/>
        <v/>
      </c>
      <c r="J171" s="157">
        <f t="shared" si="16"/>
        <v>0</v>
      </c>
      <c r="K171" s="148">
        <f>'2.6 Fixed Asset Cont Stmt'!J189</f>
        <v>0</v>
      </c>
      <c r="L171" s="157">
        <f t="shared" si="19"/>
        <v>0</v>
      </c>
      <c r="M171" s="126"/>
      <c r="N171" s="127"/>
      <c r="O171" s="127"/>
      <c r="P171" s="127"/>
      <c r="Q171" s="127"/>
      <c r="R171" s="127"/>
      <c r="S171" s="127"/>
      <c r="T171" s="127"/>
      <c r="U171" s="127"/>
      <c r="V171" s="127"/>
      <c r="W171" s="127"/>
      <c r="X171" s="127"/>
      <c r="Y171" s="127"/>
    </row>
    <row r="172" spans="1:25" x14ac:dyDescent="0.2">
      <c r="A172" s="123">
        <f>'2.6 Fixed Asset Cont Stmt'!B190</f>
        <v>1980</v>
      </c>
      <c r="B172" s="139" t="str">
        <f>'2.6 Fixed Asset Cont Stmt'!C190</f>
        <v>System Supervisor Equipment</v>
      </c>
      <c r="C172" s="170">
        <f>'2.6 Fixed Asset Cont Stmt'!D190</f>
        <v>125984.14</v>
      </c>
      <c r="D172" s="148">
        <v>0</v>
      </c>
      <c r="E172" s="153">
        <f t="shared" si="17"/>
        <v>125984.14</v>
      </c>
      <c r="F172" s="148">
        <f>'2.6 Fixed Asset Cont Stmt'!E190</f>
        <v>0</v>
      </c>
      <c r="G172" s="157">
        <f t="shared" si="18"/>
        <v>125984.14</v>
      </c>
      <c r="H172" s="124">
        <v>20</v>
      </c>
      <c r="I172" s="125">
        <f t="shared" si="15"/>
        <v>0.05</v>
      </c>
      <c r="J172" s="157">
        <f t="shared" si="16"/>
        <v>6299.2070000000003</v>
      </c>
      <c r="K172" s="148">
        <f>'2.6 Fixed Asset Cont Stmt'!J190</f>
        <v>6304.9999999999991</v>
      </c>
      <c r="L172" s="157">
        <f t="shared" si="19"/>
        <v>-5.7929999999987558</v>
      </c>
      <c r="M172" s="126"/>
      <c r="N172" s="127"/>
      <c r="O172" s="127"/>
      <c r="P172" s="127"/>
      <c r="Q172" s="127"/>
      <c r="R172" s="127"/>
      <c r="S172" s="127"/>
      <c r="T172" s="127"/>
      <c r="U172" s="127"/>
      <c r="V172" s="127"/>
      <c r="W172" s="127"/>
      <c r="X172" s="127"/>
      <c r="Y172" s="127"/>
    </row>
    <row r="173" spans="1:25" x14ac:dyDescent="0.2">
      <c r="A173" s="123">
        <f>'2.6 Fixed Asset Cont Stmt'!B191</f>
        <v>1985</v>
      </c>
      <c r="B173" s="139" t="str">
        <f>'2.6 Fixed Asset Cont Stmt'!C191</f>
        <v>Miscellaneous Fixed Assets</v>
      </c>
      <c r="C173" s="170">
        <f>'2.6 Fixed Asset Cont Stmt'!D191</f>
        <v>0</v>
      </c>
      <c r="D173" s="148">
        <v>0</v>
      </c>
      <c r="E173" s="153">
        <f t="shared" si="17"/>
        <v>0</v>
      </c>
      <c r="F173" s="148">
        <f>'2.6 Fixed Asset Cont Stmt'!E191</f>
        <v>0</v>
      </c>
      <c r="G173" s="157">
        <f t="shared" si="18"/>
        <v>0</v>
      </c>
      <c r="H173" s="124">
        <v>0</v>
      </c>
      <c r="I173" s="125" t="str">
        <f t="shared" si="15"/>
        <v/>
      </c>
      <c r="J173" s="157">
        <f t="shared" si="16"/>
        <v>0</v>
      </c>
      <c r="K173" s="148">
        <f>'2.6 Fixed Asset Cont Stmt'!J191</f>
        <v>0</v>
      </c>
      <c r="L173" s="157">
        <f t="shared" si="19"/>
        <v>0</v>
      </c>
      <c r="M173" s="126"/>
      <c r="N173" s="127"/>
      <c r="O173" s="127"/>
      <c r="P173" s="127"/>
      <c r="Q173" s="127"/>
      <c r="R173" s="127"/>
      <c r="S173" s="127"/>
      <c r="T173" s="127"/>
      <c r="U173" s="127"/>
      <c r="V173" s="127"/>
      <c r="W173" s="127"/>
      <c r="X173" s="127"/>
      <c r="Y173" s="127"/>
    </row>
    <row r="174" spans="1:25" x14ac:dyDescent="0.2">
      <c r="A174" s="123">
        <f>'2.6 Fixed Asset Cont Stmt'!B192</f>
        <v>1990</v>
      </c>
      <c r="B174" s="139" t="str">
        <f>'2.6 Fixed Asset Cont Stmt'!C192</f>
        <v>Other Tangible Property</v>
      </c>
      <c r="C174" s="170">
        <f>'2.6 Fixed Asset Cont Stmt'!D192</f>
        <v>0</v>
      </c>
      <c r="D174" s="148">
        <v>0</v>
      </c>
      <c r="E174" s="153">
        <f t="shared" si="17"/>
        <v>0</v>
      </c>
      <c r="F174" s="148">
        <f>'2.6 Fixed Asset Cont Stmt'!E192</f>
        <v>0</v>
      </c>
      <c r="G174" s="157">
        <f t="shared" si="18"/>
        <v>0</v>
      </c>
      <c r="H174" s="124">
        <v>0</v>
      </c>
      <c r="I174" s="125" t="str">
        <f t="shared" si="15"/>
        <v/>
      </c>
      <c r="J174" s="157">
        <f t="shared" si="16"/>
        <v>0</v>
      </c>
      <c r="K174" s="148">
        <f>'2.6 Fixed Asset Cont Stmt'!J192</f>
        <v>0</v>
      </c>
      <c r="L174" s="157">
        <f t="shared" si="19"/>
        <v>0</v>
      </c>
      <c r="M174" s="126"/>
      <c r="N174" s="127"/>
      <c r="O174" s="127"/>
      <c r="P174" s="127"/>
      <c r="Q174" s="127"/>
      <c r="R174" s="127"/>
      <c r="S174" s="127"/>
      <c r="T174" s="127"/>
      <c r="U174" s="127"/>
      <c r="V174" s="127"/>
      <c r="W174" s="127"/>
      <c r="X174" s="127"/>
      <c r="Y174" s="127"/>
    </row>
    <row r="175" spans="1:25" x14ac:dyDescent="0.2">
      <c r="A175" s="123">
        <f>'2.6 Fixed Asset Cont Stmt'!B193</f>
        <v>1995</v>
      </c>
      <c r="B175" s="139" t="str">
        <f>'2.6 Fixed Asset Cont Stmt'!C193</f>
        <v>Contributions &amp; Grants</v>
      </c>
      <c r="C175" s="170">
        <f>'2.6 Fixed Asset Cont Stmt'!D193</f>
        <v>-756587.12</v>
      </c>
      <c r="D175" s="148">
        <v>-57188</v>
      </c>
      <c r="E175" s="153">
        <f t="shared" si="17"/>
        <v>-699399.12</v>
      </c>
      <c r="F175" s="148">
        <f>'2.6 Fixed Asset Cont Stmt'!E193</f>
        <v>-136532.30999999997</v>
      </c>
      <c r="G175" s="157">
        <f t="shared" si="18"/>
        <v>-767665.27500000002</v>
      </c>
      <c r="H175" s="124">
        <v>0</v>
      </c>
      <c r="I175" s="125" t="str">
        <f t="shared" si="15"/>
        <v/>
      </c>
      <c r="J175" s="157">
        <f t="shared" si="16"/>
        <v>0</v>
      </c>
      <c r="K175" s="148">
        <f>'2.6 Fixed Asset Cont Stmt'!J193</f>
        <v>-25760.48</v>
      </c>
      <c r="L175" s="157">
        <f t="shared" si="19"/>
        <v>25760.48</v>
      </c>
      <c r="M175" s="126"/>
      <c r="N175" s="127"/>
      <c r="O175" s="127"/>
      <c r="P175" s="127"/>
      <c r="Q175" s="127"/>
      <c r="R175" s="127"/>
      <c r="S175" s="127"/>
      <c r="T175" s="127"/>
      <c r="U175" s="127"/>
      <c r="V175" s="127"/>
      <c r="W175" s="127"/>
      <c r="X175" s="127"/>
      <c r="Y175" s="127"/>
    </row>
    <row r="176" spans="1:25" x14ac:dyDescent="0.2">
      <c r="A176" s="123" t="str">
        <f>'2.6 Fixed Asset Cont Stmt'!B194</f>
        <v>etc.</v>
      </c>
      <c r="B176" s="139">
        <f>'2.6 Fixed Asset Cont Stmt'!C194</f>
        <v>0</v>
      </c>
      <c r="C176" s="170">
        <f>'2.6 Fixed Asset Cont Stmt'!D194</f>
        <v>0</v>
      </c>
      <c r="D176" s="148">
        <v>0</v>
      </c>
      <c r="E176" s="153">
        <f t="shared" ref="E176" si="20">C176-D176</f>
        <v>0</v>
      </c>
      <c r="F176" s="148">
        <f>'2.6 Fixed Asset Cont Stmt'!E197</f>
        <v>0</v>
      </c>
      <c r="G176" s="157">
        <f t="shared" ref="G176" si="21">E176+0.5*F176</f>
        <v>0</v>
      </c>
      <c r="H176" s="124">
        <v>0</v>
      </c>
      <c r="I176" s="125" t="str">
        <f t="shared" si="15"/>
        <v/>
      </c>
      <c r="J176" s="157">
        <f t="shared" si="16"/>
        <v>0</v>
      </c>
      <c r="K176" s="148">
        <f>'2.6 Fixed Asset Cont Stmt'!J194</f>
        <v>0</v>
      </c>
      <c r="L176" s="157">
        <f t="shared" ref="L176" si="22">IF(ISERROR(+J176-K176), "", +J176-K176)</f>
        <v>0</v>
      </c>
      <c r="M176" s="126"/>
      <c r="N176" s="127"/>
      <c r="O176" s="127"/>
      <c r="P176" s="127"/>
      <c r="Q176" s="127"/>
      <c r="R176" s="127"/>
      <c r="S176" s="127"/>
      <c r="T176" s="127"/>
      <c r="U176" s="127"/>
      <c r="V176" s="127"/>
      <c r="W176" s="127"/>
      <c r="X176" s="127"/>
      <c r="Y176" s="127"/>
    </row>
    <row r="177" spans="1:25" x14ac:dyDescent="0.2">
      <c r="A177" s="78" t="s">
        <v>87</v>
      </c>
      <c r="B177" s="140"/>
      <c r="C177" s="171"/>
      <c r="D177" s="148"/>
      <c r="E177" s="153">
        <f t="shared" ref="E177:E178" si="23">C177-D177</f>
        <v>0</v>
      </c>
      <c r="F177" s="148"/>
      <c r="G177" s="157">
        <f t="shared" ref="G177:G178" si="24">E177+0.5*F177</f>
        <v>0</v>
      </c>
      <c r="H177" s="124"/>
      <c r="I177" s="125" t="str">
        <f t="shared" si="15"/>
        <v/>
      </c>
      <c r="J177" s="157">
        <f t="shared" si="16"/>
        <v>0</v>
      </c>
      <c r="K177" s="148">
        <f>'2.6 Fixed Asset Cont Stmt'!J195</f>
        <v>0</v>
      </c>
      <c r="L177" s="157">
        <f t="shared" ref="L177" si="25">IF(ISERROR(+J177-K177), "", +J177-K177)</f>
        <v>0</v>
      </c>
      <c r="N177" s="127"/>
      <c r="O177" s="127"/>
      <c r="P177" s="127"/>
      <c r="Q177" s="127"/>
      <c r="R177" s="127"/>
      <c r="S177" s="127"/>
      <c r="T177" s="127"/>
      <c r="U177" s="127"/>
      <c r="V177" s="127"/>
      <c r="W177" s="127"/>
      <c r="X177" s="127"/>
      <c r="Y177" s="127"/>
    </row>
    <row r="178" spans="1:25" ht="12.75" thickBot="1" x14ac:dyDescent="0.25">
      <c r="A178" s="128"/>
      <c r="B178" s="141"/>
      <c r="C178" s="172"/>
      <c r="D178" s="149"/>
      <c r="E178" s="154">
        <f t="shared" si="23"/>
        <v>0</v>
      </c>
      <c r="F178" s="149"/>
      <c r="G178" s="158">
        <f t="shared" si="24"/>
        <v>0</v>
      </c>
      <c r="H178" s="129"/>
      <c r="I178" s="130" t="str">
        <f t="shared" si="15"/>
        <v/>
      </c>
      <c r="J178" s="158">
        <f t="shared" si="16"/>
        <v>0</v>
      </c>
      <c r="K178" s="149">
        <v>0</v>
      </c>
      <c r="L178" s="158">
        <f>IF(ISERROR(+J178-K178), "", +J178-K178)</f>
        <v>0</v>
      </c>
      <c r="N178" s="127"/>
      <c r="O178" s="127"/>
      <c r="P178" s="127"/>
      <c r="Q178" s="127"/>
      <c r="R178" s="127"/>
      <c r="S178" s="127"/>
      <c r="T178" s="127"/>
      <c r="U178" s="127"/>
      <c r="V178" s="127"/>
      <c r="W178" s="127"/>
      <c r="X178" s="127"/>
      <c r="Y178" s="127"/>
    </row>
    <row r="179" spans="1:25" ht="12.75" thickTop="1" x14ac:dyDescent="0.2">
      <c r="A179" s="131"/>
      <c r="B179" s="142" t="s">
        <v>36</v>
      </c>
      <c r="C179" s="173">
        <f>SUM(C130:C178)</f>
        <v>166891219.84</v>
      </c>
      <c r="D179" s="150">
        <f>SUM(D130:D178)</f>
        <v>17005874</v>
      </c>
      <c r="E179" s="150">
        <f>SUM(E130:E178)</f>
        <v>149885345.83999997</v>
      </c>
      <c r="F179" s="150">
        <f>SUM(F130:F178)</f>
        <v>7153384.9500000058</v>
      </c>
      <c r="G179" s="150">
        <f>SUM(G130:G178)</f>
        <v>153462038.31500003</v>
      </c>
      <c r="H179" s="132"/>
      <c r="I179" s="133"/>
      <c r="J179" s="150">
        <f>SUM(J130:J178)</f>
        <v>4428488.8520388883</v>
      </c>
      <c r="K179" s="150">
        <f>SUM(K130:K178)</f>
        <v>3785987.2899999996</v>
      </c>
      <c r="L179" s="150">
        <f>SUM(L130:L178)</f>
        <v>642501.56203888904</v>
      </c>
      <c r="M179" s="134"/>
      <c r="N179" s="127"/>
      <c r="O179" s="127"/>
      <c r="P179" s="127"/>
      <c r="Q179" s="127"/>
      <c r="R179" s="127"/>
      <c r="S179" s="127"/>
      <c r="T179" s="127"/>
      <c r="U179" s="127"/>
      <c r="V179" s="127"/>
      <c r="W179" s="127"/>
      <c r="X179" s="127"/>
      <c r="Y179" s="127"/>
    </row>
    <row r="180" spans="1:25" x14ac:dyDescent="0.2">
      <c r="A180" s="135"/>
      <c r="B180" s="143"/>
      <c r="C180" s="174"/>
      <c r="D180" s="152"/>
      <c r="E180" s="152"/>
      <c r="F180" s="151"/>
      <c r="G180" s="152"/>
      <c r="H180" s="136"/>
      <c r="I180" s="137"/>
      <c r="J180" s="152"/>
      <c r="K180" s="151"/>
      <c r="L180" s="165"/>
      <c r="N180" s="127"/>
      <c r="O180" s="127"/>
      <c r="P180" s="127"/>
      <c r="Q180" s="127"/>
      <c r="R180" s="127"/>
      <c r="S180" s="127"/>
      <c r="T180" s="127"/>
      <c r="U180" s="127"/>
      <c r="V180" s="127"/>
      <c r="W180" s="127"/>
      <c r="X180" s="127"/>
      <c r="Y180" s="127"/>
    </row>
    <row r="181" spans="1:25" x14ac:dyDescent="0.2">
      <c r="A181" s="135"/>
      <c r="B181" s="143"/>
      <c r="C181" s="175"/>
      <c r="D181" s="152"/>
      <c r="E181" s="152"/>
      <c r="F181" s="152"/>
      <c r="G181" s="152"/>
      <c r="H181" s="136"/>
      <c r="I181" s="137"/>
      <c r="J181" s="152"/>
      <c r="K181" s="152"/>
      <c r="L181" s="152"/>
      <c r="N181" s="127"/>
      <c r="O181" s="127"/>
      <c r="P181" s="127"/>
      <c r="Q181" s="127"/>
      <c r="R181" s="127"/>
      <c r="S181" s="127"/>
      <c r="T181" s="127"/>
      <c r="U181" s="127"/>
      <c r="V181" s="127"/>
      <c r="W181" s="127"/>
      <c r="X181" s="127"/>
      <c r="Y181" s="127"/>
    </row>
    <row r="182" spans="1:25" x14ac:dyDescent="0.2">
      <c r="N182" s="127"/>
      <c r="O182" s="127"/>
      <c r="P182" s="127"/>
      <c r="Q182" s="127"/>
      <c r="R182" s="127"/>
      <c r="S182" s="127"/>
      <c r="T182" s="127"/>
      <c r="U182" s="127"/>
      <c r="V182" s="127"/>
      <c r="W182" s="127"/>
      <c r="X182" s="127"/>
      <c r="Y182" s="127"/>
    </row>
    <row r="183" spans="1:25" x14ac:dyDescent="0.2">
      <c r="A183" s="118"/>
      <c r="B183" s="120"/>
      <c r="C183" s="167" t="s">
        <v>128</v>
      </c>
      <c r="D183" s="119">
        <v>2018</v>
      </c>
      <c r="E183" s="231" t="s">
        <v>1</v>
      </c>
      <c r="H183" s="118"/>
      <c r="I183" s="118"/>
      <c r="J183" s="145"/>
      <c r="N183" s="127"/>
      <c r="O183" s="127"/>
      <c r="P183" s="127"/>
      <c r="Q183" s="127"/>
      <c r="R183" s="127"/>
      <c r="S183" s="127"/>
      <c r="T183" s="127"/>
      <c r="U183" s="127"/>
      <c r="V183" s="127"/>
      <c r="W183" s="127"/>
      <c r="X183" s="127"/>
      <c r="Y183" s="127"/>
    </row>
    <row r="184" spans="1:25" x14ac:dyDescent="0.2">
      <c r="N184" s="127"/>
      <c r="O184" s="127"/>
      <c r="P184" s="127"/>
      <c r="Q184" s="127"/>
      <c r="R184" s="127"/>
      <c r="S184" s="127"/>
      <c r="T184" s="127"/>
      <c r="U184" s="127"/>
      <c r="V184" s="127"/>
      <c r="W184" s="127"/>
      <c r="X184" s="127"/>
      <c r="Y184" s="127"/>
    </row>
    <row r="185" spans="1:25" ht="36" x14ac:dyDescent="0.2">
      <c r="A185" s="243" t="s">
        <v>2</v>
      </c>
      <c r="B185" s="244" t="s">
        <v>3</v>
      </c>
      <c r="C185" s="168" t="s">
        <v>151</v>
      </c>
      <c r="D185" s="146" t="s">
        <v>130</v>
      </c>
      <c r="E185" s="146" t="s">
        <v>131</v>
      </c>
      <c r="F185" s="146" t="s">
        <v>80</v>
      </c>
      <c r="G185" s="146" t="s">
        <v>132</v>
      </c>
      <c r="H185" s="121" t="s">
        <v>133</v>
      </c>
      <c r="I185" s="121" t="s">
        <v>134</v>
      </c>
      <c r="J185" s="146" t="s">
        <v>152</v>
      </c>
      <c r="K185" s="245" t="s">
        <v>153</v>
      </c>
      <c r="L185" s="146" t="s">
        <v>160</v>
      </c>
      <c r="N185" s="127"/>
      <c r="O185" s="127"/>
      <c r="P185" s="127"/>
      <c r="Q185" s="127"/>
      <c r="R185" s="127"/>
      <c r="S185" s="127"/>
      <c r="T185" s="127"/>
      <c r="U185" s="127"/>
      <c r="V185" s="127"/>
      <c r="W185" s="127"/>
      <c r="X185" s="127"/>
      <c r="Y185" s="127"/>
    </row>
    <row r="186" spans="1:25" ht="24.95" customHeight="1" x14ac:dyDescent="0.2">
      <c r="A186" s="243"/>
      <c r="B186" s="244"/>
      <c r="C186" s="169" t="s">
        <v>137</v>
      </c>
      <c r="D186" s="147" t="s">
        <v>138</v>
      </c>
      <c r="E186" s="147" t="s">
        <v>139</v>
      </c>
      <c r="F186" s="147" t="s">
        <v>140</v>
      </c>
      <c r="G186" s="156" t="s">
        <v>161</v>
      </c>
      <c r="H186" s="122" t="s">
        <v>141</v>
      </c>
      <c r="I186" s="122" t="s">
        <v>142</v>
      </c>
      <c r="J186" s="147" t="s">
        <v>143</v>
      </c>
      <c r="K186" s="246"/>
      <c r="L186" s="147" t="s">
        <v>144</v>
      </c>
      <c r="N186" s="127"/>
      <c r="O186" s="127"/>
      <c r="P186" s="127"/>
      <c r="Q186" s="127"/>
      <c r="R186" s="127"/>
      <c r="S186" s="127"/>
      <c r="T186" s="127"/>
      <c r="U186" s="127"/>
      <c r="V186" s="127"/>
      <c r="W186" s="127"/>
      <c r="X186" s="127"/>
      <c r="Y186" s="127"/>
    </row>
    <row r="187" spans="1:25" x14ac:dyDescent="0.2">
      <c r="A187" s="123">
        <f>'2.6 Fixed Asset Cont Stmt'!B218</f>
        <v>1611</v>
      </c>
      <c r="B187" s="139" t="str">
        <f>'2.6 Fixed Asset Cont Stmt'!C218</f>
        <v>Computer Software (Formally known as Account 1925)</v>
      </c>
      <c r="C187" s="170">
        <f>'2.6 Fixed Asset Cont Stmt'!D218</f>
        <v>926690.19999999972</v>
      </c>
      <c r="D187" s="148">
        <v>844556</v>
      </c>
      <c r="E187" s="153">
        <f>C187-D187</f>
        <v>82134.199999999721</v>
      </c>
      <c r="F187" s="155">
        <f>'2.6 Fixed Asset Cont Stmt'!E218</f>
        <v>19792.689999999999</v>
      </c>
      <c r="G187" s="157">
        <f>E187+0.5*F187</f>
        <v>92030.544999999722</v>
      </c>
      <c r="H187" s="124">
        <v>5</v>
      </c>
      <c r="I187" s="125">
        <f>IF(H187=0,"",1/H187)</f>
        <v>0.2</v>
      </c>
      <c r="J187" s="157">
        <f>IF(H187=0,0,G187/H187)</f>
        <v>18406.108999999946</v>
      </c>
      <c r="K187" s="148">
        <f>'2.6 Fixed Asset Cont Stmt'!J218</f>
        <v>6362.69</v>
      </c>
      <c r="L187" s="157">
        <f t="shared" ref="L187:L235" si="26">IF(ISERROR(+J187-K187),"",+J187-K187)</f>
        <v>12043.418999999947</v>
      </c>
      <c r="M187" s="126"/>
      <c r="N187" s="127"/>
      <c r="O187" s="127"/>
      <c r="P187" s="127"/>
      <c r="Q187" s="127"/>
      <c r="R187" s="127"/>
      <c r="S187" s="127"/>
      <c r="T187" s="127"/>
      <c r="U187" s="127"/>
      <c r="V187" s="127"/>
      <c r="W187" s="127"/>
      <c r="X187" s="127"/>
      <c r="Y187" s="127"/>
    </row>
    <row r="188" spans="1:25" x14ac:dyDescent="0.2">
      <c r="A188" s="123" t="str">
        <f>'2.6 Fixed Asset Cont Stmt'!B219</f>
        <v>1611A</v>
      </c>
      <c r="B188" s="139" t="str">
        <f>'2.6 Fixed Asset Cont Stmt'!C219</f>
        <v>Computer Software (Formally known as Account 1925) - 10 yr</v>
      </c>
      <c r="C188" s="170">
        <f>'2.6 Fixed Asset Cont Stmt'!D219</f>
        <v>1872854.51</v>
      </c>
      <c r="D188" s="148">
        <v>0</v>
      </c>
      <c r="E188" s="153">
        <f t="shared" ref="E188:E235" si="27">C188-D188</f>
        <v>1872854.51</v>
      </c>
      <c r="F188" s="155">
        <f>'2.6 Fixed Asset Cont Stmt'!E219</f>
        <v>221083.44</v>
      </c>
      <c r="G188" s="157">
        <f t="shared" ref="G188:G235" si="28">E188+0.5*F188</f>
        <v>1983396.23</v>
      </c>
      <c r="H188" s="124">
        <v>10</v>
      </c>
      <c r="I188" s="125">
        <f t="shared" ref="I188:I232" si="29">IF(H188=0,"",1/H188)</f>
        <v>0.1</v>
      </c>
      <c r="J188" s="157">
        <f>IF(H188=0,0,G188/H188)</f>
        <v>198339.62299999999</v>
      </c>
      <c r="K188" s="148">
        <f>'2.6 Fixed Asset Cont Stmt'!J219</f>
        <v>195857.44</v>
      </c>
      <c r="L188" s="157">
        <f t="shared" si="26"/>
        <v>2482.18299999999</v>
      </c>
      <c r="M188" s="126"/>
      <c r="N188" s="127"/>
      <c r="O188" s="127"/>
      <c r="P188" s="127"/>
      <c r="Q188" s="127"/>
      <c r="R188" s="127"/>
      <c r="S188" s="127"/>
      <c r="T188" s="127"/>
      <c r="U188" s="127"/>
      <c r="V188" s="127"/>
      <c r="W188" s="127"/>
      <c r="X188" s="127"/>
      <c r="Y188" s="127"/>
    </row>
    <row r="189" spans="1:25" x14ac:dyDescent="0.2">
      <c r="A189" s="123">
        <f>'2.6 Fixed Asset Cont Stmt'!B220</f>
        <v>1612</v>
      </c>
      <c r="B189" s="139" t="str">
        <f>'2.6 Fixed Asset Cont Stmt'!C220</f>
        <v>Land Rights (Formally known as Account 1906 and 1806)</v>
      </c>
      <c r="C189" s="170">
        <f>'2.6 Fixed Asset Cont Stmt'!D220</f>
        <v>20914603.999999996</v>
      </c>
      <c r="D189" s="148">
        <v>0</v>
      </c>
      <c r="E189" s="153">
        <f t="shared" si="27"/>
        <v>20914603.999999996</v>
      </c>
      <c r="F189" s="155">
        <f>'2.6 Fixed Asset Cont Stmt'!E220</f>
        <v>166709.26</v>
      </c>
      <c r="G189" s="157">
        <f t="shared" si="28"/>
        <v>20997958.629999995</v>
      </c>
      <c r="H189" s="124">
        <v>40</v>
      </c>
      <c r="I189" s="125">
        <f t="shared" si="29"/>
        <v>2.5000000000000001E-2</v>
      </c>
      <c r="J189" s="157">
        <f>IF(H189=0,0,G189/H189)</f>
        <v>524948.96574999986</v>
      </c>
      <c r="K189" s="148">
        <f>'2.6 Fixed Asset Cont Stmt'!J220</f>
        <v>533945.35</v>
      </c>
      <c r="L189" s="157">
        <f t="shared" si="26"/>
        <v>-8996.3842500001192</v>
      </c>
      <c r="M189" s="126"/>
      <c r="N189" s="127"/>
      <c r="O189" s="127"/>
      <c r="P189" s="127"/>
      <c r="Q189" s="127"/>
      <c r="R189" s="127"/>
      <c r="S189" s="127"/>
      <c r="T189" s="127"/>
      <c r="U189" s="127"/>
      <c r="V189" s="127"/>
      <c r="W189" s="127"/>
      <c r="X189" s="127"/>
      <c r="Y189" s="127"/>
    </row>
    <row r="190" spans="1:25" x14ac:dyDescent="0.2">
      <c r="A190" s="123">
        <f>'2.6 Fixed Asset Cont Stmt'!B221</f>
        <v>1805</v>
      </c>
      <c r="B190" s="139" t="str">
        <f>'2.6 Fixed Asset Cont Stmt'!C221</f>
        <v>Land</v>
      </c>
      <c r="C190" s="170">
        <f>'2.6 Fixed Asset Cont Stmt'!D221</f>
        <v>710903.05999999994</v>
      </c>
      <c r="D190" s="148">
        <v>0</v>
      </c>
      <c r="E190" s="153">
        <f t="shared" si="27"/>
        <v>710903.05999999994</v>
      </c>
      <c r="F190" s="155">
        <f>'2.6 Fixed Asset Cont Stmt'!E221</f>
        <v>0</v>
      </c>
      <c r="G190" s="157">
        <f t="shared" si="28"/>
        <v>710903.05999999994</v>
      </c>
      <c r="H190" s="124">
        <v>0</v>
      </c>
      <c r="I190" s="125" t="str">
        <f t="shared" si="29"/>
        <v/>
      </c>
      <c r="J190" s="157">
        <f t="shared" ref="J190:J235" si="30">IF(H190=0,0,G190/H190)</f>
        <v>0</v>
      </c>
      <c r="K190" s="148">
        <f>'2.6 Fixed Asset Cont Stmt'!J221</f>
        <v>0</v>
      </c>
      <c r="L190" s="157">
        <f t="shared" si="26"/>
        <v>0</v>
      </c>
      <c r="M190" s="126"/>
      <c r="N190" s="127"/>
      <c r="O190" s="127"/>
      <c r="P190" s="127"/>
      <c r="Q190" s="127"/>
      <c r="R190" s="127"/>
      <c r="S190" s="127"/>
      <c r="T190" s="127"/>
      <c r="U190" s="127"/>
      <c r="V190" s="127"/>
      <c r="W190" s="127"/>
      <c r="X190" s="127"/>
      <c r="Y190" s="127"/>
    </row>
    <row r="191" spans="1:25" x14ac:dyDescent="0.2">
      <c r="A191" s="123">
        <f>'2.6 Fixed Asset Cont Stmt'!B222</f>
        <v>1808</v>
      </c>
      <c r="B191" s="139" t="str">
        <f>'2.6 Fixed Asset Cont Stmt'!C222</f>
        <v>Buildings</v>
      </c>
      <c r="C191" s="170">
        <f>'2.6 Fixed Asset Cont Stmt'!D222</f>
        <v>1026518.56</v>
      </c>
      <c r="D191" s="148">
        <v>24335</v>
      </c>
      <c r="E191" s="153">
        <f t="shared" si="27"/>
        <v>1002183.56</v>
      </c>
      <c r="F191" s="155">
        <f>'2.6 Fixed Asset Cont Stmt'!E222</f>
        <v>3805.75</v>
      </c>
      <c r="G191" s="157">
        <f t="shared" si="28"/>
        <v>1004086.4350000001</v>
      </c>
      <c r="H191" s="124">
        <v>50</v>
      </c>
      <c r="I191" s="125">
        <f t="shared" si="29"/>
        <v>0.02</v>
      </c>
      <c r="J191" s="157">
        <f t="shared" si="30"/>
        <v>20081.7287</v>
      </c>
      <c r="K191" s="148">
        <f>'2.6 Fixed Asset Cont Stmt'!J222</f>
        <v>19319.75</v>
      </c>
      <c r="L191" s="157">
        <f t="shared" si="26"/>
        <v>761.97869999999966</v>
      </c>
      <c r="M191" s="126"/>
      <c r="N191" s="127"/>
      <c r="O191" s="127"/>
      <c r="P191" s="127"/>
      <c r="Q191" s="127"/>
      <c r="R191" s="127"/>
      <c r="S191" s="127"/>
      <c r="T191" s="127"/>
      <c r="U191" s="127"/>
      <c r="V191" s="127"/>
      <c r="W191" s="127"/>
      <c r="X191" s="127"/>
      <c r="Y191" s="127"/>
    </row>
    <row r="192" spans="1:25" x14ac:dyDescent="0.2">
      <c r="A192" s="123" t="str">
        <f>'2.6 Fixed Asset Cont Stmt'!B223</f>
        <v>1808A</v>
      </c>
      <c r="B192" s="139" t="str">
        <f>'2.6 Fixed Asset Cont Stmt'!C223</f>
        <v>Buildings - Components</v>
      </c>
      <c r="C192" s="170">
        <f>'2.6 Fixed Asset Cont Stmt'!D223</f>
        <v>547230.52</v>
      </c>
      <c r="D192" s="148">
        <v>21442</v>
      </c>
      <c r="E192" s="153">
        <f t="shared" si="27"/>
        <v>525788.52</v>
      </c>
      <c r="F192" s="155">
        <f>'2.6 Fixed Asset Cont Stmt'!E223</f>
        <v>7365.01</v>
      </c>
      <c r="G192" s="157">
        <f t="shared" si="28"/>
        <v>529471.02500000002</v>
      </c>
      <c r="H192" s="124">
        <v>25</v>
      </c>
      <c r="I192" s="125">
        <f t="shared" si="29"/>
        <v>0.04</v>
      </c>
      <c r="J192" s="157">
        <f t="shared" si="30"/>
        <v>21178.841</v>
      </c>
      <c r="K192" s="148">
        <f>'2.6 Fixed Asset Cont Stmt'!J223</f>
        <v>22061.37</v>
      </c>
      <c r="L192" s="157">
        <f t="shared" si="26"/>
        <v>-882.52899999999863</v>
      </c>
      <c r="M192" s="126"/>
      <c r="N192" s="127"/>
      <c r="O192" s="127"/>
      <c r="P192" s="127"/>
      <c r="Q192" s="127"/>
      <c r="R192" s="127"/>
      <c r="S192" s="127"/>
      <c r="T192" s="127"/>
      <c r="U192" s="127"/>
      <c r="V192" s="127"/>
      <c r="W192" s="127"/>
      <c r="X192" s="127"/>
      <c r="Y192" s="127"/>
    </row>
    <row r="193" spans="1:25" x14ac:dyDescent="0.2">
      <c r="A193" s="123">
        <f>'2.6 Fixed Asset Cont Stmt'!B224</f>
        <v>1810</v>
      </c>
      <c r="B193" s="139" t="str">
        <f>'2.6 Fixed Asset Cont Stmt'!C224</f>
        <v>Leasehold Improvements</v>
      </c>
      <c r="C193" s="170">
        <f>'2.6 Fixed Asset Cont Stmt'!D224</f>
        <v>0</v>
      </c>
      <c r="D193" s="148">
        <v>0</v>
      </c>
      <c r="E193" s="153">
        <f t="shared" si="27"/>
        <v>0</v>
      </c>
      <c r="F193" s="155">
        <f>'2.6 Fixed Asset Cont Stmt'!E224</f>
        <v>0</v>
      </c>
      <c r="G193" s="157">
        <f t="shared" si="28"/>
        <v>0</v>
      </c>
      <c r="H193" s="124">
        <v>0</v>
      </c>
      <c r="I193" s="125" t="str">
        <f t="shared" si="29"/>
        <v/>
      </c>
      <c r="J193" s="157">
        <f t="shared" si="30"/>
        <v>0</v>
      </c>
      <c r="K193" s="148">
        <f>'2.6 Fixed Asset Cont Stmt'!J224</f>
        <v>0</v>
      </c>
      <c r="L193" s="157">
        <f t="shared" si="26"/>
        <v>0</v>
      </c>
      <c r="M193" s="126"/>
      <c r="N193" s="127"/>
      <c r="O193" s="127"/>
      <c r="P193" s="127"/>
      <c r="Q193" s="127"/>
      <c r="R193" s="127"/>
      <c r="S193" s="127"/>
      <c r="T193" s="127"/>
      <c r="U193" s="127"/>
      <c r="V193" s="127"/>
      <c r="W193" s="127"/>
      <c r="X193" s="127"/>
      <c r="Y193" s="127"/>
    </row>
    <row r="194" spans="1:25" x14ac:dyDescent="0.2">
      <c r="A194" s="123">
        <f>'2.6 Fixed Asset Cont Stmt'!B225</f>
        <v>1815</v>
      </c>
      <c r="B194" s="139" t="str">
        <f>'2.6 Fixed Asset Cont Stmt'!C225</f>
        <v>Transformer Station Equipment &gt;50 kV</v>
      </c>
      <c r="C194" s="170">
        <f>'2.6 Fixed Asset Cont Stmt'!D225</f>
        <v>0</v>
      </c>
      <c r="D194" s="148">
        <v>0</v>
      </c>
      <c r="E194" s="153">
        <f t="shared" si="27"/>
        <v>0</v>
      </c>
      <c r="F194" s="155">
        <f>'2.6 Fixed Asset Cont Stmt'!E225</f>
        <v>0</v>
      </c>
      <c r="G194" s="157">
        <f t="shared" si="28"/>
        <v>0</v>
      </c>
      <c r="H194" s="124">
        <v>0</v>
      </c>
      <c r="I194" s="125" t="str">
        <f t="shared" si="29"/>
        <v/>
      </c>
      <c r="J194" s="157">
        <f t="shared" si="30"/>
        <v>0</v>
      </c>
      <c r="K194" s="148">
        <f>'2.6 Fixed Asset Cont Stmt'!J225</f>
        <v>0</v>
      </c>
      <c r="L194" s="157">
        <f t="shared" si="26"/>
        <v>0</v>
      </c>
      <c r="M194" s="126"/>
      <c r="N194" s="127"/>
      <c r="O194" s="127"/>
      <c r="P194" s="127"/>
      <c r="Q194" s="127"/>
      <c r="R194" s="127"/>
      <c r="S194" s="127"/>
      <c r="T194" s="127"/>
      <c r="U194" s="127"/>
      <c r="V194" s="127"/>
      <c r="W194" s="127"/>
      <c r="X194" s="127"/>
      <c r="Y194" s="127"/>
    </row>
    <row r="195" spans="1:25" x14ac:dyDescent="0.2">
      <c r="A195" s="123">
        <f>'2.6 Fixed Asset Cont Stmt'!B226</f>
        <v>1820</v>
      </c>
      <c r="B195" s="139" t="str">
        <f>'2.6 Fixed Asset Cont Stmt'!C226</f>
        <v>Distribution Station Equipment &lt;50 Kv - Stns</v>
      </c>
      <c r="C195" s="170">
        <f>'2.6 Fixed Asset Cont Stmt'!D226</f>
        <v>12873735.029999999</v>
      </c>
      <c r="D195" s="148">
        <v>1233783</v>
      </c>
      <c r="E195" s="153">
        <f t="shared" si="27"/>
        <v>11639952.029999999</v>
      </c>
      <c r="F195" s="155">
        <f>'2.6 Fixed Asset Cont Stmt'!E226</f>
        <v>-451.44</v>
      </c>
      <c r="G195" s="157">
        <f t="shared" si="28"/>
        <v>11639726.309999999</v>
      </c>
      <c r="H195" s="124">
        <v>50</v>
      </c>
      <c r="I195" s="125">
        <f t="shared" si="29"/>
        <v>0.02</v>
      </c>
      <c r="J195" s="157">
        <f t="shared" si="30"/>
        <v>232794.52619999996</v>
      </c>
      <c r="K195" s="148">
        <f>'2.6 Fixed Asset Cont Stmt'!J226</f>
        <v>195240.12</v>
      </c>
      <c r="L195" s="157">
        <f t="shared" si="26"/>
        <v>37554.406199999969</v>
      </c>
      <c r="M195" s="126"/>
      <c r="N195" s="127"/>
      <c r="O195" s="127"/>
      <c r="P195" s="127"/>
      <c r="Q195" s="127"/>
      <c r="R195" s="127"/>
      <c r="S195" s="127"/>
      <c r="T195" s="127"/>
      <c r="U195" s="127"/>
      <c r="V195" s="127"/>
      <c r="W195" s="127"/>
      <c r="X195" s="127"/>
      <c r="Y195" s="127"/>
    </row>
    <row r="196" spans="1:25" x14ac:dyDescent="0.2">
      <c r="A196" s="123" t="str">
        <f>'2.6 Fixed Asset Cont Stmt'!B227</f>
        <v>1820A</v>
      </c>
      <c r="B196" s="139" t="str">
        <f>'2.6 Fixed Asset Cont Stmt'!C227</f>
        <v>Distribution Station Equipment &lt;50 kV - Switches/Breakers</v>
      </c>
      <c r="C196" s="170">
        <f>'2.6 Fixed Asset Cont Stmt'!D227</f>
        <v>2278832.2600000002</v>
      </c>
      <c r="D196" s="148">
        <v>13148</v>
      </c>
      <c r="E196" s="153">
        <f t="shared" si="27"/>
        <v>2265684.2600000002</v>
      </c>
      <c r="F196" s="155">
        <f>'2.6 Fixed Asset Cont Stmt'!E227</f>
        <v>0</v>
      </c>
      <c r="G196" s="157">
        <f t="shared" si="28"/>
        <v>2265684.2600000002</v>
      </c>
      <c r="H196" s="124">
        <v>40</v>
      </c>
      <c r="I196" s="125">
        <f t="shared" si="29"/>
        <v>2.5000000000000001E-2</v>
      </c>
      <c r="J196" s="157">
        <f t="shared" si="30"/>
        <v>56642.106500000009</v>
      </c>
      <c r="K196" s="148">
        <f>'2.6 Fixed Asset Cont Stmt'!J227</f>
        <v>52505</v>
      </c>
      <c r="L196" s="157">
        <f t="shared" si="26"/>
        <v>4137.106500000009</v>
      </c>
      <c r="M196" s="126"/>
      <c r="N196" s="127"/>
      <c r="O196" s="127"/>
      <c r="P196" s="127"/>
      <c r="Q196" s="127"/>
      <c r="R196" s="127"/>
      <c r="S196" s="127"/>
      <c r="T196" s="127"/>
      <c r="U196" s="127"/>
      <c r="V196" s="127"/>
      <c r="W196" s="127"/>
      <c r="X196" s="127"/>
      <c r="Y196" s="127"/>
    </row>
    <row r="197" spans="1:25" x14ac:dyDescent="0.2">
      <c r="A197" s="123">
        <f>'2.6 Fixed Asset Cont Stmt'!B228</f>
        <v>1825</v>
      </c>
      <c r="B197" s="139" t="str">
        <f>'2.6 Fixed Asset Cont Stmt'!C228</f>
        <v>Storage Battery Equipment</v>
      </c>
      <c r="C197" s="170">
        <f>'2.6 Fixed Asset Cont Stmt'!D228</f>
        <v>0</v>
      </c>
      <c r="D197" s="148">
        <v>0</v>
      </c>
      <c r="E197" s="153">
        <f t="shared" si="27"/>
        <v>0</v>
      </c>
      <c r="F197" s="155">
        <f>'2.6 Fixed Asset Cont Stmt'!E228</f>
        <v>0</v>
      </c>
      <c r="G197" s="157">
        <f t="shared" si="28"/>
        <v>0</v>
      </c>
      <c r="H197" s="124">
        <v>0</v>
      </c>
      <c r="I197" s="125" t="str">
        <f t="shared" si="29"/>
        <v/>
      </c>
      <c r="J197" s="157">
        <f t="shared" si="30"/>
        <v>0</v>
      </c>
      <c r="K197" s="148">
        <f>'2.6 Fixed Asset Cont Stmt'!J228</f>
        <v>0</v>
      </c>
      <c r="L197" s="157">
        <f t="shared" si="26"/>
        <v>0</v>
      </c>
      <c r="M197" s="126"/>
      <c r="N197" s="127"/>
      <c r="O197" s="127"/>
      <c r="P197" s="127"/>
      <c r="Q197" s="127"/>
      <c r="R197" s="127"/>
      <c r="S197" s="127"/>
      <c r="T197" s="127"/>
      <c r="U197" s="127"/>
      <c r="V197" s="127"/>
      <c r="W197" s="127"/>
      <c r="X197" s="127"/>
      <c r="Y197" s="127"/>
    </row>
    <row r="198" spans="1:25" x14ac:dyDescent="0.2">
      <c r="A198" s="123">
        <f>'2.6 Fixed Asset Cont Stmt'!B229</f>
        <v>1830</v>
      </c>
      <c r="B198" s="139" t="str">
        <f>'2.6 Fixed Asset Cont Stmt'!C229</f>
        <v>Poles, Towers &amp; Fixtures</v>
      </c>
      <c r="C198" s="170">
        <f>'2.6 Fixed Asset Cont Stmt'!D229</f>
        <v>60963303.460000001</v>
      </c>
      <c r="D198" s="148">
        <v>5125973</v>
      </c>
      <c r="E198" s="153">
        <f t="shared" si="27"/>
        <v>55837330.460000001</v>
      </c>
      <c r="F198" s="155">
        <f>'2.6 Fixed Asset Cont Stmt'!E229</f>
        <v>3256223.75</v>
      </c>
      <c r="G198" s="157">
        <f t="shared" si="28"/>
        <v>57465442.335000001</v>
      </c>
      <c r="H198" s="124">
        <v>45</v>
      </c>
      <c r="I198" s="125">
        <f t="shared" si="29"/>
        <v>2.2222222222222223E-2</v>
      </c>
      <c r="J198" s="157">
        <f t="shared" si="30"/>
        <v>1277009.8296666667</v>
      </c>
      <c r="K198" s="148">
        <f>'2.6 Fixed Asset Cont Stmt'!J229</f>
        <v>1016701.32</v>
      </c>
      <c r="L198" s="164">
        <f t="shared" si="26"/>
        <v>260308.50966666674</v>
      </c>
      <c r="M198" s="126"/>
      <c r="N198" s="127"/>
      <c r="O198" s="127"/>
      <c r="P198" s="127"/>
      <c r="Q198" s="127"/>
      <c r="R198" s="127"/>
      <c r="S198" s="127"/>
      <c r="T198" s="127"/>
      <c r="U198" s="127"/>
      <c r="V198" s="127"/>
      <c r="W198" s="127"/>
      <c r="X198" s="127"/>
      <c r="Y198" s="127"/>
    </row>
    <row r="199" spans="1:25" x14ac:dyDescent="0.2">
      <c r="A199" s="123">
        <f>'2.6 Fixed Asset Cont Stmt'!B230</f>
        <v>1835</v>
      </c>
      <c r="B199" s="139" t="str">
        <f>'2.6 Fixed Asset Cont Stmt'!C230</f>
        <v>Overhead Conductors &amp; Devices</v>
      </c>
      <c r="C199" s="170">
        <f>'2.6 Fixed Asset Cont Stmt'!D230</f>
        <v>38332721.850000001</v>
      </c>
      <c r="D199" s="148">
        <v>3033357</v>
      </c>
      <c r="E199" s="153">
        <f t="shared" si="27"/>
        <v>35299364.850000001</v>
      </c>
      <c r="F199" s="155">
        <f>'2.6 Fixed Asset Cont Stmt'!E230</f>
        <v>2516143.44</v>
      </c>
      <c r="G199" s="157">
        <f t="shared" si="28"/>
        <v>36557436.57</v>
      </c>
      <c r="H199" s="124">
        <v>45</v>
      </c>
      <c r="I199" s="125">
        <f t="shared" si="29"/>
        <v>2.2222222222222223E-2</v>
      </c>
      <c r="J199" s="157">
        <f t="shared" si="30"/>
        <v>812387.47933333332</v>
      </c>
      <c r="K199" s="148">
        <f>'2.6 Fixed Asset Cont Stmt'!J230</f>
        <v>677775.3</v>
      </c>
      <c r="L199" s="164">
        <f t="shared" si="26"/>
        <v>134612.17933333328</v>
      </c>
      <c r="M199" s="126"/>
      <c r="N199" s="127"/>
      <c r="O199" s="127"/>
      <c r="P199" s="127"/>
      <c r="Q199" s="127"/>
      <c r="R199" s="127"/>
      <c r="S199" s="127"/>
      <c r="T199" s="127"/>
      <c r="U199" s="127"/>
      <c r="V199" s="127"/>
      <c r="W199" s="127"/>
      <c r="X199" s="127"/>
      <c r="Y199" s="127"/>
    </row>
    <row r="200" spans="1:25" x14ac:dyDescent="0.2">
      <c r="A200" s="123">
        <f>'2.6 Fixed Asset Cont Stmt'!B231</f>
        <v>1840</v>
      </c>
      <c r="B200" s="139" t="str">
        <f>'2.6 Fixed Asset Cont Stmt'!C231</f>
        <v>Underground Conduit</v>
      </c>
      <c r="C200" s="170">
        <f>'2.6 Fixed Asset Cont Stmt'!D231</f>
        <v>0</v>
      </c>
      <c r="D200" s="148">
        <v>0</v>
      </c>
      <c r="E200" s="153">
        <f t="shared" si="27"/>
        <v>0</v>
      </c>
      <c r="F200" s="155">
        <f>'2.6 Fixed Asset Cont Stmt'!E231</f>
        <v>0</v>
      </c>
      <c r="G200" s="157">
        <f t="shared" si="28"/>
        <v>0</v>
      </c>
      <c r="H200" s="124">
        <v>0</v>
      </c>
      <c r="I200" s="125" t="str">
        <f t="shared" si="29"/>
        <v/>
      </c>
      <c r="J200" s="157">
        <f t="shared" si="30"/>
        <v>0</v>
      </c>
      <c r="K200" s="148">
        <f>'2.6 Fixed Asset Cont Stmt'!J231</f>
        <v>0</v>
      </c>
      <c r="L200" s="157">
        <f t="shared" si="26"/>
        <v>0</v>
      </c>
      <c r="M200" s="126"/>
      <c r="N200" s="127"/>
      <c r="O200" s="127"/>
      <c r="P200" s="127"/>
      <c r="Q200" s="127"/>
      <c r="R200" s="127"/>
      <c r="S200" s="127"/>
      <c r="T200" s="127"/>
      <c r="U200" s="127"/>
      <c r="V200" s="127"/>
      <c r="W200" s="127"/>
      <c r="X200" s="127"/>
      <c r="Y200" s="127"/>
    </row>
    <row r="201" spans="1:25" x14ac:dyDescent="0.2">
      <c r="A201" s="123">
        <f>'2.6 Fixed Asset Cont Stmt'!B232</f>
        <v>1845</v>
      </c>
      <c r="B201" s="139" t="str">
        <f>'2.6 Fixed Asset Cont Stmt'!C232</f>
        <v>Underground Conductors &amp; Devices</v>
      </c>
      <c r="C201" s="170">
        <f>'2.6 Fixed Asset Cont Stmt'!D232</f>
        <v>1912218.8800000001</v>
      </c>
      <c r="D201" s="148">
        <v>59851</v>
      </c>
      <c r="E201" s="153">
        <f t="shared" si="27"/>
        <v>1852367.8800000001</v>
      </c>
      <c r="F201" s="155">
        <f>'2.6 Fixed Asset Cont Stmt'!E232</f>
        <v>13696.88</v>
      </c>
      <c r="G201" s="157">
        <f t="shared" si="28"/>
        <v>1859216.32</v>
      </c>
      <c r="H201" s="124">
        <v>40</v>
      </c>
      <c r="I201" s="125">
        <f t="shared" si="29"/>
        <v>2.5000000000000001E-2</v>
      </c>
      <c r="J201" s="157">
        <f t="shared" si="30"/>
        <v>46480.408000000003</v>
      </c>
      <c r="K201" s="148">
        <f>'2.6 Fixed Asset Cont Stmt'!J232</f>
        <v>43056.34</v>
      </c>
      <c r="L201" s="157">
        <f t="shared" si="26"/>
        <v>3424.0680000000066</v>
      </c>
      <c r="M201" s="126"/>
      <c r="N201" s="127"/>
      <c r="O201" s="127"/>
      <c r="P201" s="127"/>
      <c r="Q201" s="127"/>
      <c r="R201" s="127"/>
      <c r="S201" s="127"/>
      <c r="T201" s="127"/>
      <c r="U201" s="127"/>
      <c r="V201" s="127"/>
      <c r="W201" s="127"/>
      <c r="X201" s="127"/>
      <c r="Y201" s="127"/>
    </row>
    <row r="202" spans="1:25" x14ac:dyDescent="0.2">
      <c r="A202" s="123">
        <f>'2.6 Fixed Asset Cont Stmt'!B233</f>
        <v>1850</v>
      </c>
      <c r="B202" s="139" t="str">
        <f>'2.6 Fixed Asset Cont Stmt'!C233</f>
        <v>Line Transformers</v>
      </c>
      <c r="C202" s="170">
        <f>'2.6 Fixed Asset Cont Stmt'!D233</f>
        <v>12602866.600000001</v>
      </c>
      <c r="D202" s="148">
        <v>1029312</v>
      </c>
      <c r="E202" s="153">
        <f t="shared" si="27"/>
        <v>11573554.600000001</v>
      </c>
      <c r="F202" s="155">
        <f>'2.6 Fixed Asset Cont Stmt'!E233</f>
        <v>402400.98</v>
      </c>
      <c r="G202" s="157">
        <f>E202+0.5*F202</f>
        <v>11774755.090000002</v>
      </c>
      <c r="H202" s="124">
        <v>40</v>
      </c>
      <c r="I202" s="125">
        <f t="shared" si="29"/>
        <v>2.5000000000000001E-2</v>
      </c>
      <c r="J202" s="157">
        <f t="shared" si="30"/>
        <v>294368.87725000002</v>
      </c>
      <c r="K202" s="148">
        <f>'2.6 Fixed Asset Cont Stmt'!J233</f>
        <v>227179</v>
      </c>
      <c r="L202" s="157">
        <f t="shared" si="26"/>
        <v>67189.87725000002</v>
      </c>
      <c r="M202" s="126"/>
      <c r="N202" s="127"/>
      <c r="O202" s="127"/>
      <c r="P202" s="127"/>
      <c r="Q202" s="127"/>
      <c r="R202" s="127"/>
      <c r="S202" s="127"/>
      <c r="T202" s="127"/>
      <c r="U202" s="127"/>
      <c r="V202" s="127"/>
      <c r="W202" s="127"/>
      <c r="X202" s="127"/>
      <c r="Y202" s="127"/>
    </row>
    <row r="203" spans="1:25" x14ac:dyDescent="0.2">
      <c r="A203" s="123">
        <f>'2.6 Fixed Asset Cont Stmt'!B234</f>
        <v>1855</v>
      </c>
      <c r="B203" s="139" t="str">
        <f>'2.6 Fixed Asset Cont Stmt'!C234</f>
        <v>Services (Overhead &amp; Underground)</v>
      </c>
      <c r="C203" s="170">
        <f>'2.6 Fixed Asset Cont Stmt'!D234</f>
        <v>3361905.9</v>
      </c>
      <c r="D203" s="148">
        <v>866373</v>
      </c>
      <c r="E203" s="153">
        <f t="shared" si="27"/>
        <v>2495532.9</v>
      </c>
      <c r="F203" s="155">
        <f>'2.6 Fixed Asset Cont Stmt'!E234</f>
        <v>0</v>
      </c>
      <c r="G203" s="157">
        <f t="shared" si="28"/>
        <v>2495532.9</v>
      </c>
      <c r="H203" s="124">
        <v>40</v>
      </c>
      <c r="I203" s="125">
        <f t="shared" si="29"/>
        <v>2.5000000000000001E-2</v>
      </c>
      <c r="J203" s="157">
        <f t="shared" si="30"/>
        <v>62388.322499999995</v>
      </c>
      <c r="K203" s="148">
        <f>'2.6 Fixed Asset Cont Stmt'!J234</f>
        <v>41003</v>
      </c>
      <c r="L203" s="157">
        <f t="shared" si="26"/>
        <v>21385.322499999995</v>
      </c>
      <c r="M203" s="126"/>
      <c r="N203" s="127"/>
      <c r="O203" s="127"/>
      <c r="P203" s="127"/>
      <c r="Q203" s="127"/>
      <c r="R203" s="127"/>
      <c r="S203" s="127"/>
      <c r="T203" s="127"/>
      <c r="U203" s="127"/>
      <c r="V203" s="127"/>
      <c r="W203" s="127"/>
      <c r="X203" s="127"/>
      <c r="Y203" s="127"/>
    </row>
    <row r="204" spans="1:25" x14ac:dyDescent="0.2">
      <c r="A204" s="123">
        <f>'2.6 Fixed Asset Cont Stmt'!B235</f>
        <v>1860</v>
      </c>
      <c r="B204" s="139" t="str">
        <f>'2.6 Fixed Asset Cont Stmt'!C235</f>
        <v>Meters</v>
      </c>
      <c r="C204" s="170">
        <f>'2.6 Fixed Asset Cont Stmt'!D235</f>
        <v>1162222.0799999996</v>
      </c>
      <c r="D204" s="148">
        <v>246360</v>
      </c>
      <c r="E204" s="153">
        <f t="shared" si="27"/>
        <v>915862.07999999961</v>
      </c>
      <c r="F204" s="155">
        <f>'2.6 Fixed Asset Cont Stmt'!E235</f>
        <v>0</v>
      </c>
      <c r="G204" s="157">
        <f t="shared" si="28"/>
        <v>915862.07999999961</v>
      </c>
      <c r="H204" s="124">
        <v>30</v>
      </c>
      <c r="I204" s="125">
        <f t="shared" si="29"/>
        <v>3.3333333333333333E-2</v>
      </c>
      <c r="J204" s="157">
        <f t="shared" si="30"/>
        <v>30528.735999999986</v>
      </c>
      <c r="K204" s="148">
        <f>'2.6 Fixed Asset Cont Stmt'!J235</f>
        <v>20122</v>
      </c>
      <c r="L204" s="157">
        <f t="shared" si="26"/>
        <v>10406.735999999986</v>
      </c>
      <c r="M204" s="126"/>
      <c r="N204" s="127"/>
      <c r="O204" s="127"/>
      <c r="P204" s="127"/>
      <c r="Q204" s="127"/>
      <c r="R204" s="127"/>
      <c r="S204" s="127"/>
      <c r="T204" s="127"/>
      <c r="U204" s="127"/>
      <c r="V204" s="127"/>
      <c r="W204" s="127"/>
      <c r="X204" s="127"/>
      <c r="Y204" s="127"/>
    </row>
    <row r="205" spans="1:25" x14ac:dyDescent="0.2">
      <c r="A205" s="123" t="str">
        <f>'2.6 Fixed Asset Cont Stmt'!B236</f>
        <v>1860A</v>
      </c>
      <c r="B205" s="139" t="str">
        <f>'2.6 Fixed Asset Cont Stmt'!C236</f>
        <v>Meters (Smart Meters)</v>
      </c>
      <c r="C205" s="170">
        <f>'2.6 Fixed Asset Cont Stmt'!D236</f>
        <v>3861277.6299999994</v>
      </c>
      <c r="D205" s="148">
        <v>0</v>
      </c>
      <c r="E205" s="153">
        <f t="shared" si="27"/>
        <v>3861277.6299999994</v>
      </c>
      <c r="F205" s="155">
        <f>'2.6 Fixed Asset Cont Stmt'!E236</f>
        <v>42688.45</v>
      </c>
      <c r="G205" s="157">
        <f t="shared" si="28"/>
        <v>3882621.8549999995</v>
      </c>
      <c r="H205" s="124">
        <v>15</v>
      </c>
      <c r="I205" s="125">
        <f t="shared" si="29"/>
        <v>6.6666666666666666E-2</v>
      </c>
      <c r="J205" s="157">
        <f t="shared" si="30"/>
        <v>258841.45699999997</v>
      </c>
      <c r="K205" s="148">
        <f>'2.6 Fixed Asset Cont Stmt'!J236</f>
        <v>258573.71</v>
      </c>
      <c r="L205" s="157">
        <f t="shared" si="26"/>
        <v>267.74699999997392</v>
      </c>
      <c r="M205" s="126"/>
      <c r="N205" s="127"/>
      <c r="O205" s="127"/>
      <c r="P205" s="127"/>
      <c r="Q205" s="127"/>
      <c r="R205" s="127"/>
      <c r="S205" s="127"/>
      <c r="T205" s="127"/>
      <c r="U205" s="127"/>
      <c r="V205" s="127"/>
      <c r="W205" s="127"/>
      <c r="X205" s="127"/>
      <c r="Y205" s="127"/>
    </row>
    <row r="206" spans="1:25" x14ac:dyDescent="0.2">
      <c r="A206" s="123" t="str">
        <f>'2.6 Fixed Asset Cont Stmt'!B237</f>
        <v>1860B</v>
      </c>
      <c r="B206" s="139" t="str">
        <f>'2.6 Fixed Asset Cont Stmt'!C237</f>
        <v>Meters - PT's and CT's</v>
      </c>
      <c r="C206" s="170">
        <f>'2.6 Fixed Asset Cont Stmt'!D237</f>
        <v>249148.94</v>
      </c>
      <c r="D206" s="148">
        <v>9395</v>
      </c>
      <c r="E206" s="153">
        <f t="shared" si="27"/>
        <v>239753.94</v>
      </c>
      <c r="F206" s="155">
        <f>'2.6 Fixed Asset Cont Stmt'!E237</f>
        <v>0</v>
      </c>
      <c r="G206" s="157">
        <f t="shared" si="28"/>
        <v>239753.94</v>
      </c>
      <c r="H206" s="124">
        <v>30</v>
      </c>
      <c r="I206" s="125">
        <f t="shared" si="29"/>
        <v>3.3333333333333333E-2</v>
      </c>
      <c r="J206" s="157">
        <f t="shared" si="30"/>
        <v>7991.7979999999998</v>
      </c>
      <c r="K206" s="148">
        <f>'2.6 Fixed Asset Cont Stmt'!J237</f>
        <v>7074</v>
      </c>
      <c r="L206" s="157">
        <f t="shared" si="26"/>
        <v>917.79799999999977</v>
      </c>
      <c r="M206" s="126"/>
      <c r="N206" s="127"/>
      <c r="O206" s="127"/>
      <c r="P206" s="127"/>
      <c r="Q206" s="127"/>
      <c r="R206" s="127"/>
      <c r="S206" s="127"/>
      <c r="T206" s="127"/>
      <c r="U206" s="127"/>
      <c r="V206" s="127"/>
      <c r="W206" s="127"/>
      <c r="X206" s="127"/>
      <c r="Y206" s="127"/>
    </row>
    <row r="207" spans="1:25" x14ac:dyDescent="0.2">
      <c r="A207" s="123">
        <f>'2.6 Fixed Asset Cont Stmt'!B238</f>
        <v>1865</v>
      </c>
      <c r="B207" s="139" t="str">
        <f>'2.6 Fixed Asset Cont Stmt'!C238</f>
        <v>Other Installations on Customer's Premises</v>
      </c>
      <c r="C207" s="170">
        <f>'2.6 Fixed Asset Cont Stmt'!D238</f>
        <v>194063</v>
      </c>
      <c r="D207" s="148">
        <v>0</v>
      </c>
      <c r="E207" s="153">
        <f t="shared" si="27"/>
        <v>194063</v>
      </c>
      <c r="F207" s="155">
        <f>'2.6 Fixed Asset Cont Stmt'!E238</f>
        <v>0</v>
      </c>
      <c r="G207" s="157">
        <f t="shared" si="28"/>
        <v>194063</v>
      </c>
      <c r="H207" s="124">
        <v>10</v>
      </c>
      <c r="I207" s="125">
        <f t="shared" si="29"/>
        <v>0.1</v>
      </c>
      <c r="J207" s="157">
        <f t="shared" si="30"/>
        <v>19406.3</v>
      </c>
      <c r="K207" s="148">
        <f>'2.6 Fixed Asset Cont Stmt'!J238</f>
        <v>19406</v>
      </c>
      <c r="L207" s="157">
        <f t="shared" si="26"/>
        <v>0.2999999999992724</v>
      </c>
      <c r="M207" s="126"/>
      <c r="N207" s="127"/>
      <c r="O207" s="127"/>
      <c r="P207" s="127"/>
      <c r="Q207" s="127"/>
      <c r="R207" s="127"/>
      <c r="S207" s="127"/>
      <c r="T207" s="127"/>
      <c r="U207" s="127"/>
      <c r="V207" s="127"/>
      <c r="W207" s="127"/>
      <c r="X207" s="127"/>
      <c r="Y207" s="127"/>
    </row>
    <row r="208" spans="1:25" x14ac:dyDescent="0.2">
      <c r="A208" s="123">
        <f>'2.6 Fixed Asset Cont Stmt'!B239</f>
        <v>1875</v>
      </c>
      <c r="B208" s="139" t="str">
        <f>'2.6 Fixed Asset Cont Stmt'!C239</f>
        <v>Street Lighting and Signal Systems</v>
      </c>
      <c r="C208" s="170">
        <f>'2.6 Fixed Asset Cont Stmt'!D239</f>
        <v>16522.64</v>
      </c>
      <c r="D208" s="148">
        <v>16523</v>
      </c>
      <c r="E208" s="153">
        <f t="shared" si="27"/>
        <v>-0.36000000000058208</v>
      </c>
      <c r="F208" s="155">
        <f>'2.6 Fixed Asset Cont Stmt'!E239</f>
        <v>0</v>
      </c>
      <c r="G208" s="157">
        <f t="shared" si="28"/>
        <v>-0.36000000000058208</v>
      </c>
      <c r="H208" s="124">
        <v>20</v>
      </c>
      <c r="I208" s="125">
        <f t="shared" si="29"/>
        <v>0.05</v>
      </c>
      <c r="J208" s="157">
        <f t="shared" si="30"/>
        <v>-1.8000000000029104E-2</v>
      </c>
      <c r="K208" s="148">
        <f>'2.6 Fixed Asset Cont Stmt'!J239</f>
        <v>0</v>
      </c>
      <c r="L208" s="157">
        <f t="shared" si="26"/>
        <v>-1.8000000000029104E-2</v>
      </c>
      <c r="M208" s="126"/>
      <c r="N208" s="127"/>
      <c r="O208" s="127"/>
      <c r="P208" s="127"/>
      <c r="Q208" s="127"/>
      <c r="R208" s="127"/>
      <c r="S208" s="127"/>
      <c r="T208" s="127"/>
      <c r="U208" s="127"/>
      <c r="V208" s="127"/>
      <c r="W208" s="127"/>
      <c r="X208" s="127"/>
      <c r="Y208" s="127"/>
    </row>
    <row r="209" spans="1:25" x14ac:dyDescent="0.2">
      <c r="A209" s="123">
        <f>'2.6 Fixed Asset Cont Stmt'!B240</f>
        <v>1905</v>
      </c>
      <c r="B209" s="139" t="str">
        <f>'2.6 Fixed Asset Cont Stmt'!C240</f>
        <v>Land</v>
      </c>
      <c r="C209" s="170">
        <f>'2.6 Fixed Asset Cont Stmt'!D240</f>
        <v>0</v>
      </c>
      <c r="D209" s="148">
        <v>0</v>
      </c>
      <c r="E209" s="153">
        <f t="shared" si="27"/>
        <v>0</v>
      </c>
      <c r="F209" s="155">
        <f>'2.6 Fixed Asset Cont Stmt'!E240</f>
        <v>0</v>
      </c>
      <c r="G209" s="157">
        <f t="shared" si="28"/>
        <v>0</v>
      </c>
      <c r="H209" s="124">
        <v>0</v>
      </c>
      <c r="I209" s="125" t="str">
        <f t="shared" si="29"/>
        <v/>
      </c>
      <c r="J209" s="157">
        <f t="shared" si="30"/>
        <v>0</v>
      </c>
      <c r="K209" s="148">
        <f>'2.6 Fixed Asset Cont Stmt'!J240</f>
        <v>0</v>
      </c>
      <c r="L209" s="157">
        <f t="shared" si="26"/>
        <v>0</v>
      </c>
      <c r="M209" s="126"/>
      <c r="N209" s="127"/>
      <c r="O209" s="127"/>
      <c r="P209" s="127"/>
      <c r="Q209" s="127"/>
      <c r="R209" s="127"/>
      <c r="S209" s="127"/>
      <c r="T209" s="127"/>
      <c r="U209" s="127"/>
      <c r="V209" s="127"/>
      <c r="W209" s="127"/>
      <c r="X209" s="127"/>
      <c r="Y209" s="127"/>
    </row>
    <row r="210" spans="1:25" x14ac:dyDescent="0.2">
      <c r="A210" s="123">
        <f>'2.6 Fixed Asset Cont Stmt'!B241</f>
        <v>1908</v>
      </c>
      <c r="B210" s="139" t="str">
        <f>'2.6 Fixed Asset Cont Stmt'!C241</f>
        <v>Buildings &amp; Fixtures</v>
      </c>
      <c r="C210" s="170">
        <f>'2.6 Fixed Asset Cont Stmt'!D241</f>
        <v>0</v>
      </c>
      <c r="D210" s="148">
        <v>0</v>
      </c>
      <c r="E210" s="153">
        <f t="shared" si="27"/>
        <v>0</v>
      </c>
      <c r="F210" s="155">
        <f>'2.6 Fixed Asset Cont Stmt'!E241</f>
        <v>0</v>
      </c>
      <c r="G210" s="157">
        <f t="shared" si="28"/>
        <v>0</v>
      </c>
      <c r="H210" s="124">
        <v>0</v>
      </c>
      <c r="I210" s="125" t="str">
        <f t="shared" si="29"/>
        <v/>
      </c>
      <c r="J210" s="157">
        <f t="shared" si="30"/>
        <v>0</v>
      </c>
      <c r="K210" s="148">
        <f>'2.6 Fixed Asset Cont Stmt'!J241</f>
        <v>0</v>
      </c>
      <c r="L210" s="157">
        <f t="shared" si="26"/>
        <v>0</v>
      </c>
      <c r="M210" s="126"/>
      <c r="N210" s="127"/>
      <c r="O210" s="127"/>
      <c r="P210" s="127"/>
      <c r="Q210" s="127"/>
      <c r="R210" s="127"/>
      <c r="S210" s="127"/>
      <c r="T210" s="127"/>
      <c r="U210" s="127"/>
      <c r="V210" s="127"/>
      <c r="W210" s="127"/>
      <c r="X210" s="127"/>
      <c r="Y210" s="127"/>
    </row>
    <row r="211" spans="1:25" x14ac:dyDescent="0.2">
      <c r="A211" s="123">
        <f>'2.6 Fixed Asset Cont Stmt'!B242</f>
        <v>1910</v>
      </c>
      <c r="B211" s="139" t="str">
        <f>'2.6 Fixed Asset Cont Stmt'!C242</f>
        <v>Leasehold Improvements</v>
      </c>
      <c r="C211" s="170">
        <f>'2.6 Fixed Asset Cont Stmt'!D242</f>
        <v>75360.25</v>
      </c>
      <c r="D211" s="148">
        <v>43398</v>
      </c>
      <c r="E211" s="153">
        <f t="shared" si="27"/>
        <v>31962.25</v>
      </c>
      <c r="F211" s="155">
        <f>'2.6 Fixed Asset Cont Stmt'!E242</f>
        <v>0</v>
      </c>
      <c r="G211" s="157">
        <f t="shared" si="28"/>
        <v>31962.25</v>
      </c>
      <c r="H211" s="124">
        <v>4</v>
      </c>
      <c r="I211" s="125">
        <f t="shared" si="29"/>
        <v>0.25</v>
      </c>
      <c r="J211" s="157">
        <f t="shared" si="30"/>
        <v>7990.5625</v>
      </c>
      <c r="K211" s="148">
        <f>'2.6 Fixed Asset Cont Stmt'!J242</f>
        <v>7991</v>
      </c>
      <c r="L211" s="157">
        <f t="shared" si="26"/>
        <v>-0.4375</v>
      </c>
      <c r="M211" s="126"/>
      <c r="N211" s="127"/>
      <c r="O211" s="127"/>
      <c r="P211" s="127"/>
      <c r="Q211" s="127"/>
      <c r="R211" s="127"/>
      <c r="S211" s="127"/>
      <c r="T211" s="127"/>
      <c r="U211" s="127"/>
      <c r="V211" s="127"/>
      <c r="W211" s="127"/>
      <c r="X211" s="127"/>
      <c r="Y211" s="127"/>
    </row>
    <row r="212" spans="1:25" x14ac:dyDescent="0.2">
      <c r="A212" s="123">
        <f>'2.6 Fixed Asset Cont Stmt'!B243</f>
        <v>1915</v>
      </c>
      <c r="B212" s="139" t="str">
        <f>'2.6 Fixed Asset Cont Stmt'!C243</f>
        <v>Office Furniture &amp; Equipment (10 years)</v>
      </c>
      <c r="C212" s="170">
        <f>'2.6 Fixed Asset Cont Stmt'!D243</f>
        <v>386366.17999999941</v>
      </c>
      <c r="D212" s="148">
        <v>237245</v>
      </c>
      <c r="E212" s="153">
        <f t="shared" si="27"/>
        <v>149121.17999999941</v>
      </c>
      <c r="F212" s="155">
        <f>'2.6 Fixed Asset Cont Stmt'!E243</f>
        <v>0</v>
      </c>
      <c r="G212" s="157">
        <f t="shared" si="28"/>
        <v>149121.17999999941</v>
      </c>
      <c r="H212" s="124">
        <v>10</v>
      </c>
      <c r="I212" s="125">
        <f t="shared" si="29"/>
        <v>0.1</v>
      </c>
      <c r="J212" s="157">
        <f t="shared" si="30"/>
        <v>14912.11799999994</v>
      </c>
      <c r="K212" s="148">
        <f>'2.6 Fixed Asset Cont Stmt'!J243</f>
        <v>14466.7</v>
      </c>
      <c r="L212" s="157">
        <f t="shared" si="26"/>
        <v>445.41799999993964</v>
      </c>
      <c r="M212" s="126"/>
      <c r="N212" s="127"/>
      <c r="O212" s="127"/>
      <c r="P212" s="127"/>
      <c r="Q212" s="127"/>
      <c r="R212" s="127"/>
      <c r="S212" s="127"/>
      <c r="T212" s="127"/>
      <c r="U212" s="127"/>
      <c r="V212" s="127"/>
      <c r="W212" s="127"/>
      <c r="X212" s="127"/>
      <c r="Y212" s="127"/>
    </row>
    <row r="213" spans="1:25" x14ac:dyDescent="0.2">
      <c r="A213" s="123">
        <f>'2.6 Fixed Asset Cont Stmt'!B244</f>
        <v>1915</v>
      </c>
      <c r="B213" s="139" t="str">
        <f>'2.6 Fixed Asset Cont Stmt'!C244</f>
        <v>Office Furniture &amp; Equipment (5 years)</v>
      </c>
      <c r="C213" s="170">
        <f>'2.6 Fixed Asset Cont Stmt'!D244</f>
        <v>0</v>
      </c>
      <c r="D213" s="148">
        <v>0</v>
      </c>
      <c r="E213" s="153">
        <f t="shared" si="27"/>
        <v>0</v>
      </c>
      <c r="F213" s="155">
        <f>'2.6 Fixed Asset Cont Stmt'!E244</f>
        <v>0</v>
      </c>
      <c r="G213" s="157">
        <f t="shared" si="28"/>
        <v>0</v>
      </c>
      <c r="H213" s="124">
        <v>10</v>
      </c>
      <c r="I213" s="125">
        <f t="shared" si="29"/>
        <v>0.1</v>
      </c>
      <c r="J213" s="157">
        <f t="shared" si="30"/>
        <v>0</v>
      </c>
      <c r="K213" s="148">
        <f>'2.6 Fixed Asset Cont Stmt'!J244</f>
        <v>0</v>
      </c>
      <c r="L213" s="157">
        <f t="shared" si="26"/>
        <v>0</v>
      </c>
      <c r="M213" s="126"/>
      <c r="N213" s="127"/>
      <c r="O213" s="127"/>
      <c r="P213" s="127"/>
      <c r="Q213" s="127"/>
      <c r="R213" s="127"/>
      <c r="S213" s="127"/>
      <c r="T213" s="127"/>
      <c r="U213" s="127"/>
      <c r="V213" s="127"/>
      <c r="W213" s="127"/>
      <c r="X213" s="127"/>
      <c r="Y213" s="127"/>
    </row>
    <row r="214" spans="1:25" x14ac:dyDescent="0.2">
      <c r="A214" s="123">
        <f>'2.6 Fixed Asset Cont Stmt'!B245</f>
        <v>1920</v>
      </c>
      <c r="B214" s="139" t="str">
        <f>'2.6 Fixed Asset Cont Stmt'!C245</f>
        <v>Computer Equipment - Hardware</v>
      </c>
      <c r="C214" s="170">
        <f>'2.6 Fixed Asset Cont Stmt'!D245</f>
        <v>895083.85999999987</v>
      </c>
      <c r="D214" s="148">
        <v>348658</v>
      </c>
      <c r="E214" s="153">
        <f t="shared" si="27"/>
        <v>546425.85999999987</v>
      </c>
      <c r="F214" s="155">
        <f>'2.6 Fixed Asset Cont Stmt'!E245</f>
        <v>103552.12</v>
      </c>
      <c r="G214" s="157">
        <f t="shared" si="28"/>
        <v>598201.91999999993</v>
      </c>
      <c r="H214" s="124">
        <v>5</v>
      </c>
      <c r="I214" s="125">
        <f t="shared" si="29"/>
        <v>0.2</v>
      </c>
      <c r="J214" s="157">
        <f t="shared" si="30"/>
        <v>119640.38399999999</v>
      </c>
      <c r="K214" s="148">
        <f>'2.6 Fixed Asset Cont Stmt'!J245</f>
        <v>113651.11</v>
      </c>
      <c r="L214" s="157">
        <f t="shared" si="26"/>
        <v>5989.2739999999903</v>
      </c>
      <c r="M214" s="126"/>
      <c r="N214" s="127"/>
      <c r="O214" s="127"/>
      <c r="P214" s="127"/>
      <c r="Q214" s="127"/>
      <c r="R214" s="127"/>
      <c r="S214" s="127"/>
      <c r="T214" s="127"/>
      <c r="U214" s="127"/>
      <c r="V214" s="127"/>
      <c r="W214" s="127"/>
      <c r="X214" s="127"/>
      <c r="Y214" s="127"/>
    </row>
    <row r="215" spans="1:25" x14ac:dyDescent="0.2">
      <c r="A215" s="123">
        <f>'2.6 Fixed Asset Cont Stmt'!B246</f>
        <v>1920</v>
      </c>
      <c r="B215" s="139" t="str">
        <f>'2.6 Fixed Asset Cont Stmt'!C246</f>
        <v>Computer Equip.-Hardware(Post Mar. 22/04)</v>
      </c>
      <c r="C215" s="170">
        <f>'2.6 Fixed Asset Cont Stmt'!D246</f>
        <v>0</v>
      </c>
      <c r="D215" s="148">
        <v>0</v>
      </c>
      <c r="E215" s="153">
        <f t="shared" si="27"/>
        <v>0</v>
      </c>
      <c r="F215" s="155">
        <f>'2.6 Fixed Asset Cont Stmt'!E246</f>
        <v>0</v>
      </c>
      <c r="G215" s="157">
        <f t="shared" si="28"/>
        <v>0</v>
      </c>
      <c r="H215" s="124">
        <v>5</v>
      </c>
      <c r="I215" s="125">
        <f t="shared" si="29"/>
        <v>0.2</v>
      </c>
      <c r="J215" s="157">
        <f t="shared" si="30"/>
        <v>0</v>
      </c>
      <c r="K215" s="148">
        <f>'2.6 Fixed Asset Cont Stmt'!J246</f>
        <v>0</v>
      </c>
      <c r="L215" s="157">
        <f t="shared" si="26"/>
        <v>0</v>
      </c>
      <c r="M215" s="126"/>
      <c r="N215" s="127"/>
      <c r="O215" s="127"/>
      <c r="P215" s="127"/>
      <c r="Q215" s="127"/>
      <c r="R215" s="127"/>
      <c r="S215" s="127"/>
      <c r="T215" s="127"/>
      <c r="U215" s="127"/>
      <c r="V215" s="127"/>
      <c r="W215" s="127"/>
      <c r="X215" s="127"/>
      <c r="Y215" s="127"/>
    </row>
    <row r="216" spans="1:25" x14ac:dyDescent="0.2">
      <c r="A216" s="123">
        <f>'2.6 Fixed Asset Cont Stmt'!B247</f>
        <v>1920</v>
      </c>
      <c r="B216" s="139" t="str">
        <f>'2.6 Fixed Asset Cont Stmt'!C247</f>
        <v>Computer Equip.-Hardware(Post Mar. 19/07)</v>
      </c>
      <c r="C216" s="170">
        <f>'2.6 Fixed Asset Cont Stmt'!D247</f>
        <v>0</v>
      </c>
      <c r="D216" s="148">
        <v>0</v>
      </c>
      <c r="E216" s="153">
        <f t="shared" si="27"/>
        <v>0</v>
      </c>
      <c r="F216" s="155">
        <f>'2.6 Fixed Asset Cont Stmt'!E247</f>
        <v>0</v>
      </c>
      <c r="G216" s="157">
        <f t="shared" si="28"/>
        <v>0</v>
      </c>
      <c r="H216" s="124">
        <v>5</v>
      </c>
      <c r="I216" s="125">
        <f t="shared" si="29"/>
        <v>0.2</v>
      </c>
      <c r="J216" s="157">
        <f t="shared" si="30"/>
        <v>0</v>
      </c>
      <c r="K216" s="148">
        <f>'2.6 Fixed Asset Cont Stmt'!J247</f>
        <v>0</v>
      </c>
      <c r="L216" s="157">
        <f t="shared" si="26"/>
        <v>0</v>
      </c>
      <c r="M216" s="126"/>
      <c r="N216" s="127"/>
      <c r="O216" s="127"/>
      <c r="P216" s="127"/>
      <c r="Q216" s="127"/>
      <c r="R216" s="127"/>
      <c r="S216" s="127"/>
      <c r="T216" s="127"/>
      <c r="U216" s="127"/>
      <c r="V216" s="127"/>
      <c r="W216" s="127"/>
      <c r="X216" s="127"/>
      <c r="Y216" s="127"/>
    </row>
    <row r="217" spans="1:25" x14ac:dyDescent="0.2">
      <c r="A217" s="123">
        <f>'2.6 Fixed Asset Cont Stmt'!B248</f>
        <v>1930</v>
      </c>
      <c r="B217" s="139" t="str">
        <f>'2.6 Fixed Asset Cont Stmt'!C248</f>
        <v>Transportation Equipment - 5 Yr</v>
      </c>
      <c r="C217" s="170">
        <f>'2.6 Fixed Asset Cont Stmt'!D248</f>
        <v>1293500.05</v>
      </c>
      <c r="D217" s="148">
        <v>559053</v>
      </c>
      <c r="E217" s="153">
        <f t="shared" si="27"/>
        <v>734447.05</v>
      </c>
      <c r="F217" s="155">
        <f>'2.6 Fixed Asset Cont Stmt'!E248</f>
        <v>72580.06</v>
      </c>
      <c r="G217" s="157">
        <f t="shared" si="28"/>
        <v>770737.08000000007</v>
      </c>
      <c r="H217" s="124">
        <v>5</v>
      </c>
      <c r="I217" s="125">
        <f t="shared" si="29"/>
        <v>0.2</v>
      </c>
      <c r="J217" s="157">
        <f t="shared" si="30"/>
        <v>154147.41600000003</v>
      </c>
      <c r="K217" s="148">
        <f>'2.6 Fixed Asset Cont Stmt'!J248</f>
        <v>118933.04</v>
      </c>
      <c r="L217" s="157">
        <f t="shared" si="26"/>
        <v>35214.376000000033</v>
      </c>
      <c r="M217" s="126"/>
      <c r="N217" s="127"/>
      <c r="O217" s="127"/>
      <c r="P217" s="127"/>
      <c r="Q217" s="127"/>
      <c r="R217" s="127"/>
      <c r="S217" s="127"/>
      <c r="T217" s="127"/>
      <c r="U217" s="127"/>
      <c r="V217" s="127"/>
      <c r="W217" s="127"/>
      <c r="X217" s="127"/>
      <c r="Y217" s="127"/>
    </row>
    <row r="218" spans="1:25" x14ac:dyDescent="0.2">
      <c r="A218" s="123" t="str">
        <f>'2.6 Fixed Asset Cont Stmt'!B249</f>
        <v>1930A</v>
      </c>
      <c r="B218" s="139" t="str">
        <f>'2.6 Fixed Asset Cont Stmt'!C249</f>
        <v>Transportation Equipment - 10 Yr</v>
      </c>
      <c r="C218" s="170">
        <f>'2.6 Fixed Asset Cont Stmt'!D249</f>
        <v>4336798.42</v>
      </c>
      <c r="D218" s="148">
        <v>1346448</v>
      </c>
      <c r="E218" s="153">
        <f t="shared" si="27"/>
        <v>2990350.42</v>
      </c>
      <c r="F218" s="155">
        <f>'2.6 Fixed Asset Cont Stmt'!E249</f>
        <v>387087.68</v>
      </c>
      <c r="G218" s="157">
        <f t="shared" si="28"/>
        <v>3183894.26</v>
      </c>
      <c r="H218" s="124">
        <v>10</v>
      </c>
      <c r="I218" s="125">
        <f t="shared" si="29"/>
        <v>0.1</v>
      </c>
      <c r="J218" s="157">
        <f t="shared" si="30"/>
        <v>318389.42599999998</v>
      </c>
      <c r="K218" s="148">
        <f>'2.6 Fixed Asset Cont Stmt'!J249</f>
        <v>267684.08</v>
      </c>
      <c r="L218" s="157">
        <f t="shared" si="26"/>
        <v>50705.345999999961</v>
      </c>
      <c r="M218" s="126"/>
      <c r="N218" s="127"/>
      <c r="O218" s="127"/>
      <c r="P218" s="127"/>
      <c r="Q218" s="127"/>
      <c r="R218" s="127"/>
      <c r="S218" s="127"/>
      <c r="T218" s="127"/>
      <c r="U218" s="127"/>
      <c r="V218" s="127"/>
      <c r="W218" s="127"/>
      <c r="X218" s="127"/>
      <c r="Y218" s="127"/>
    </row>
    <row r="219" spans="1:25" x14ac:dyDescent="0.2">
      <c r="A219" s="123">
        <f>'2.6 Fixed Asset Cont Stmt'!B250</f>
        <v>1935</v>
      </c>
      <c r="B219" s="139" t="str">
        <f>'2.6 Fixed Asset Cont Stmt'!C250</f>
        <v>Stores Equipment</v>
      </c>
      <c r="C219" s="170">
        <f>'2.6 Fixed Asset Cont Stmt'!D250</f>
        <v>0</v>
      </c>
      <c r="D219" s="148">
        <v>0</v>
      </c>
      <c r="E219" s="153">
        <f t="shared" si="27"/>
        <v>0</v>
      </c>
      <c r="F219" s="155">
        <f>'2.6 Fixed Asset Cont Stmt'!E250</f>
        <v>0</v>
      </c>
      <c r="G219" s="157">
        <f t="shared" si="28"/>
        <v>0</v>
      </c>
      <c r="H219" s="124">
        <v>0</v>
      </c>
      <c r="I219" s="125" t="str">
        <f t="shared" si="29"/>
        <v/>
      </c>
      <c r="J219" s="157">
        <f t="shared" si="30"/>
        <v>0</v>
      </c>
      <c r="K219" s="148">
        <f>'2.6 Fixed Asset Cont Stmt'!J250</f>
        <v>0</v>
      </c>
      <c r="L219" s="157">
        <f t="shared" si="26"/>
        <v>0</v>
      </c>
      <c r="M219" s="126"/>
      <c r="N219" s="127"/>
      <c r="O219" s="127"/>
      <c r="P219" s="127"/>
      <c r="Q219" s="127"/>
      <c r="R219" s="127"/>
      <c r="S219" s="127"/>
      <c r="T219" s="127"/>
      <c r="U219" s="127"/>
      <c r="V219" s="127"/>
      <c r="W219" s="127"/>
      <c r="X219" s="127"/>
      <c r="Y219" s="127"/>
    </row>
    <row r="220" spans="1:25" x14ac:dyDescent="0.2">
      <c r="A220" s="123">
        <f>'2.6 Fixed Asset Cont Stmt'!B251</f>
        <v>1940</v>
      </c>
      <c r="B220" s="139" t="str">
        <f>'2.6 Fixed Asset Cont Stmt'!C251</f>
        <v>Tools, Shop &amp; Garage Equipment</v>
      </c>
      <c r="C220" s="170">
        <f>'2.6 Fixed Asset Cont Stmt'!D251</f>
        <v>1849127.99</v>
      </c>
      <c r="D220" s="148">
        <v>1156973</v>
      </c>
      <c r="E220" s="153">
        <f t="shared" si="27"/>
        <v>692154.99</v>
      </c>
      <c r="F220" s="155">
        <f>'2.6 Fixed Asset Cont Stmt'!E251</f>
        <v>49352.77</v>
      </c>
      <c r="G220" s="157">
        <f t="shared" si="28"/>
        <v>716831.375</v>
      </c>
      <c r="H220" s="124">
        <v>10</v>
      </c>
      <c r="I220" s="125">
        <f t="shared" si="29"/>
        <v>0.1</v>
      </c>
      <c r="J220" s="157">
        <f t="shared" si="30"/>
        <v>71683.137499999997</v>
      </c>
      <c r="K220" s="148">
        <f>'2.6 Fixed Asset Cont Stmt'!J251</f>
        <v>69423.990000000005</v>
      </c>
      <c r="L220" s="157">
        <f t="shared" si="26"/>
        <v>2259.1474999999919</v>
      </c>
      <c r="M220" s="126"/>
      <c r="N220" s="127"/>
      <c r="O220" s="127"/>
      <c r="P220" s="127"/>
      <c r="Q220" s="127"/>
      <c r="R220" s="127"/>
      <c r="S220" s="127"/>
      <c r="T220" s="127"/>
      <c r="U220" s="127"/>
      <c r="V220" s="127"/>
      <c r="W220" s="127"/>
      <c r="X220" s="127"/>
      <c r="Y220" s="127"/>
    </row>
    <row r="221" spans="1:25" x14ac:dyDescent="0.2">
      <c r="A221" s="123">
        <f>'2.6 Fixed Asset Cont Stmt'!B252</f>
        <v>1945</v>
      </c>
      <c r="B221" s="139" t="str">
        <f>'2.6 Fixed Asset Cont Stmt'!C252</f>
        <v>Measurement &amp; Testing Equipment</v>
      </c>
      <c r="C221" s="170">
        <f>'2.6 Fixed Asset Cont Stmt'!D252</f>
        <v>225116.12</v>
      </c>
      <c r="D221" s="148">
        <v>100192</v>
      </c>
      <c r="E221" s="153">
        <f t="shared" si="27"/>
        <v>124924.12</v>
      </c>
      <c r="F221" s="155">
        <f>'2.6 Fixed Asset Cont Stmt'!E252</f>
        <v>16640.400000000001</v>
      </c>
      <c r="G221" s="157">
        <f t="shared" si="28"/>
        <v>133244.32</v>
      </c>
      <c r="H221" s="124">
        <v>10</v>
      </c>
      <c r="I221" s="125">
        <f t="shared" si="29"/>
        <v>0.1</v>
      </c>
      <c r="J221" s="157">
        <f t="shared" si="30"/>
        <v>13324.432000000001</v>
      </c>
      <c r="K221" s="148">
        <f>'2.6 Fixed Asset Cont Stmt'!J252</f>
        <v>12631.4</v>
      </c>
      <c r="L221" s="157">
        <f t="shared" si="26"/>
        <v>693.03200000000106</v>
      </c>
      <c r="M221" s="126"/>
      <c r="N221" s="127"/>
      <c r="O221" s="127"/>
      <c r="P221" s="127"/>
      <c r="Q221" s="127"/>
      <c r="R221" s="127"/>
      <c r="S221" s="127"/>
      <c r="T221" s="127"/>
      <c r="U221" s="127"/>
      <c r="V221" s="127"/>
      <c r="W221" s="127"/>
      <c r="X221" s="127"/>
      <c r="Y221" s="127"/>
    </row>
    <row r="222" spans="1:25" x14ac:dyDescent="0.2">
      <c r="A222" s="123">
        <f>'2.6 Fixed Asset Cont Stmt'!B253</f>
        <v>1950</v>
      </c>
      <c r="B222" s="139" t="str">
        <f>'2.6 Fixed Asset Cont Stmt'!C253</f>
        <v>Power Operated Equipment</v>
      </c>
      <c r="C222" s="170">
        <f>'2.6 Fixed Asset Cont Stmt'!D253</f>
        <v>0</v>
      </c>
      <c r="D222" s="148">
        <v>0</v>
      </c>
      <c r="E222" s="153">
        <f t="shared" si="27"/>
        <v>0</v>
      </c>
      <c r="F222" s="155">
        <f>'2.6 Fixed Asset Cont Stmt'!E253</f>
        <v>0</v>
      </c>
      <c r="G222" s="157">
        <f t="shared" si="28"/>
        <v>0</v>
      </c>
      <c r="H222" s="124">
        <v>0</v>
      </c>
      <c r="I222" s="125" t="str">
        <f t="shared" si="29"/>
        <v/>
      </c>
      <c r="J222" s="157">
        <f t="shared" si="30"/>
        <v>0</v>
      </c>
      <c r="K222" s="148">
        <f>'2.6 Fixed Asset Cont Stmt'!J253</f>
        <v>0</v>
      </c>
      <c r="L222" s="157">
        <f t="shared" si="26"/>
        <v>0</v>
      </c>
      <c r="M222" s="126"/>
      <c r="N222" s="127"/>
      <c r="O222" s="127"/>
      <c r="P222" s="127"/>
      <c r="Q222" s="127"/>
      <c r="R222" s="127"/>
      <c r="S222" s="127"/>
      <c r="T222" s="127"/>
      <c r="U222" s="127"/>
      <c r="V222" s="127"/>
      <c r="W222" s="127"/>
      <c r="X222" s="127"/>
      <c r="Y222" s="127"/>
    </row>
    <row r="223" spans="1:25" x14ac:dyDescent="0.2">
      <c r="A223" s="123">
        <f>'2.6 Fixed Asset Cont Stmt'!B254</f>
        <v>1955</v>
      </c>
      <c r="B223" s="139" t="str">
        <f>'2.6 Fixed Asset Cont Stmt'!C254</f>
        <v>Communications Equipment</v>
      </c>
      <c r="C223" s="170">
        <f>'2.6 Fixed Asset Cont Stmt'!D254</f>
        <v>496329.94</v>
      </c>
      <c r="D223" s="148">
        <v>16909</v>
      </c>
      <c r="E223" s="153">
        <f t="shared" si="27"/>
        <v>479420.94</v>
      </c>
      <c r="F223" s="155">
        <f>'2.6 Fixed Asset Cont Stmt'!E254</f>
        <v>0</v>
      </c>
      <c r="G223" s="157">
        <f t="shared" si="28"/>
        <v>479420.94</v>
      </c>
      <c r="H223" s="124">
        <v>10</v>
      </c>
      <c r="I223" s="125">
        <f t="shared" si="29"/>
        <v>0.1</v>
      </c>
      <c r="J223" s="157">
        <f t="shared" si="30"/>
        <v>47942.093999999997</v>
      </c>
      <c r="K223" s="148">
        <f>'2.6 Fixed Asset Cont Stmt'!J254</f>
        <v>47696</v>
      </c>
      <c r="L223" s="157">
        <f t="shared" si="26"/>
        <v>246.09399999999732</v>
      </c>
      <c r="M223" s="126"/>
      <c r="N223" s="127"/>
      <c r="O223" s="127"/>
      <c r="P223" s="127"/>
      <c r="Q223" s="127"/>
      <c r="R223" s="127"/>
      <c r="S223" s="127"/>
      <c r="T223" s="127"/>
      <c r="U223" s="127"/>
      <c r="V223" s="127"/>
      <c r="W223" s="127"/>
      <c r="X223" s="127"/>
      <c r="Y223" s="127"/>
    </row>
    <row r="224" spans="1:25" x14ac:dyDescent="0.2">
      <c r="A224" s="123">
        <f>'2.6 Fixed Asset Cont Stmt'!B255</f>
        <v>1955</v>
      </c>
      <c r="B224" s="139" t="str">
        <f>'2.6 Fixed Asset Cont Stmt'!C255</f>
        <v>Communication Equipment (Smart Meters)</v>
      </c>
      <c r="C224" s="170">
        <f>'2.6 Fixed Asset Cont Stmt'!D255</f>
        <v>0</v>
      </c>
      <c r="D224" s="148">
        <v>0</v>
      </c>
      <c r="E224" s="153">
        <f t="shared" si="27"/>
        <v>0</v>
      </c>
      <c r="F224" s="155">
        <f>'2.6 Fixed Asset Cont Stmt'!E255</f>
        <v>0</v>
      </c>
      <c r="G224" s="157">
        <f t="shared" si="28"/>
        <v>0</v>
      </c>
      <c r="H224" s="124">
        <v>10</v>
      </c>
      <c r="I224" s="125">
        <f t="shared" si="29"/>
        <v>0.1</v>
      </c>
      <c r="J224" s="157">
        <f t="shared" si="30"/>
        <v>0</v>
      </c>
      <c r="K224" s="148">
        <f>'2.6 Fixed Asset Cont Stmt'!J255</f>
        <v>0</v>
      </c>
      <c r="L224" s="157">
        <f t="shared" si="26"/>
        <v>0</v>
      </c>
      <c r="M224" s="126"/>
      <c r="N224" s="127"/>
      <c r="O224" s="127"/>
      <c r="P224" s="127"/>
      <c r="Q224" s="127"/>
      <c r="R224" s="127"/>
      <c r="S224" s="127"/>
      <c r="T224" s="127"/>
      <c r="U224" s="127"/>
      <c r="V224" s="127"/>
      <c r="W224" s="127"/>
      <c r="X224" s="127"/>
      <c r="Y224" s="127"/>
    </row>
    <row r="225" spans="1:25" x14ac:dyDescent="0.2">
      <c r="A225" s="123">
        <f>'2.6 Fixed Asset Cont Stmt'!B256</f>
        <v>1960</v>
      </c>
      <c r="B225" s="139" t="str">
        <f>'2.6 Fixed Asset Cont Stmt'!C256</f>
        <v>Miscellaneous Equipment - 10 yr</v>
      </c>
      <c r="C225" s="170">
        <f>'2.6 Fixed Asset Cont Stmt'!D256</f>
        <v>73048.440000000046</v>
      </c>
      <c r="D225" s="148">
        <v>41612</v>
      </c>
      <c r="E225" s="153">
        <f t="shared" si="27"/>
        <v>31436.440000000046</v>
      </c>
      <c r="F225" s="155">
        <f>'2.6 Fixed Asset Cont Stmt'!E256</f>
        <v>5981.45</v>
      </c>
      <c r="G225" s="157">
        <f t="shared" si="28"/>
        <v>34427.165000000045</v>
      </c>
      <c r="H225" s="124">
        <v>10</v>
      </c>
      <c r="I225" s="125">
        <f t="shared" si="29"/>
        <v>0.1</v>
      </c>
      <c r="J225" s="157">
        <f t="shared" si="30"/>
        <v>3442.7165000000045</v>
      </c>
      <c r="K225" s="148">
        <f>'2.6 Fixed Asset Cont Stmt'!J256</f>
        <v>3165.45</v>
      </c>
      <c r="L225" s="157">
        <f t="shared" si="26"/>
        <v>277.26650000000473</v>
      </c>
      <c r="M225" s="126"/>
      <c r="N225" s="127"/>
      <c r="O225" s="127"/>
      <c r="P225" s="127"/>
      <c r="Q225" s="127"/>
      <c r="R225" s="127"/>
      <c r="S225" s="127"/>
      <c r="T225" s="127"/>
      <c r="U225" s="127"/>
      <c r="V225" s="127"/>
      <c r="W225" s="127"/>
      <c r="X225" s="127"/>
      <c r="Y225" s="127"/>
    </row>
    <row r="226" spans="1:25" x14ac:dyDescent="0.2">
      <c r="A226" s="123" t="str">
        <f>'2.6 Fixed Asset Cont Stmt'!B257</f>
        <v>1960A</v>
      </c>
      <c r="B226" s="139" t="str">
        <f>'2.6 Fixed Asset Cont Stmt'!C257</f>
        <v>Miscellaneous Equipment - 5 yr</v>
      </c>
      <c r="C226" s="170">
        <f>'2.6 Fixed Asset Cont Stmt'!D257</f>
        <v>490078.44</v>
      </c>
      <c r="D226" s="148">
        <v>465748</v>
      </c>
      <c r="E226" s="153">
        <f t="shared" si="27"/>
        <v>24330.440000000002</v>
      </c>
      <c r="F226" s="155">
        <f>'2.6 Fixed Asset Cont Stmt'!E257</f>
        <v>2040</v>
      </c>
      <c r="G226" s="157">
        <f t="shared" si="28"/>
        <v>25350.440000000002</v>
      </c>
      <c r="H226" s="124">
        <v>5</v>
      </c>
      <c r="I226" s="125">
        <f t="shared" si="29"/>
        <v>0.2</v>
      </c>
      <c r="J226" s="157">
        <f t="shared" si="30"/>
        <v>5070.0880000000006</v>
      </c>
      <c r="K226" s="148">
        <f>'2.6 Fixed Asset Cont Stmt'!J257</f>
        <v>4900</v>
      </c>
      <c r="L226" s="157">
        <f t="shared" si="26"/>
        <v>170.08800000000065</v>
      </c>
      <c r="M226" s="126"/>
      <c r="N226" s="127"/>
      <c r="O226" s="127"/>
      <c r="P226" s="127"/>
      <c r="Q226" s="127"/>
      <c r="R226" s="127"/>
      <c r="S226" s="127"/>
      <c r="T226" s="127"/>
      <c r="U226" s="127"/>
      <c r="V226" s="127"/>
      <c r="W226" s="127"/>
      <c r="X226" s="127"/>
      <c r="Y226" s="127"/>
    </row>
    <row r="227" spans="1:25" x14ac:dyDescent="0.2">
      <c r="A227" s="123">
        <f>'2.6 Fixed Asset Cont Stmt'!B258</f>
        <v>1970</v>
      </c>
      <c r="B227" s="139" t="str">
        <f>'2.6 Fixed Asset Cont Stmt'!C258</f>
        <v>Load Management Controls Customer Premises</v>
      </c>
      <c r="C227" s="170">
        <f>'2.6 Fixed Asset Cont Stmt'!D258</f>
        <v>0</v>
      </c>
      <c r="D227" s="148">
        <v>0</v>
      </c>
      <c r="E227" s="153">
        <f t="shared" si="27"/>
        <v>0</v>
      </c>
      <c r="F227" s="155">
        <f>'2.6 Fixed Asset Cont Stmt'!E258</f>
        <v>0</v>
      </c>
      <c r="G227" s="157">
        <f t="shared" si="28"/>
        <v>0</v>
      </c>
      <c r="H227" s="124">
        <v>0</v>
      </c>
      <c r="I227" s="125" t="str">
        <f t="shared" si="29"/>
        <v/>
      </c>
      <c r="J227" s="157">
        <f t="shared" si="30"/>
        <v>0</v>
      </c>
      <c r="K227" s="148">
        <f>'2.6 Fixed Asset Cont Stmt'!J258</f>
        <v>0</v>
      </c>
      <c r="L227" s="157">
        <f t="shared" si="26"/>
        <v>0</v>
      </c>
      <c r="M227" s="126"/>
      <c r="N227" s="127"/>
      <c r="O227" s="127"/>
      <c r="P227" s="127"/>
      <c r="Q227" s="127"/>
      <c r="R227" s="127"/>
      <c r="S227" s="127"/>
      <c r="T227" s="127"/>
      <c r="U227" s="127"/>
      <c r="V227" s="127"/>
      <c r="W227" s="127"/>
      <c r="X227" s="127"/>
      <c r="Y227" s="127"/>
    </row>
    <row r="228" spans="1:25" x14ac:dyDescent="0.2">
      <c r="A228" s="123">
        <f>'2.6 Fixed Asset Cont Stmt'!B259</f>
        <v>1975</v>
      </c>
      <c r="B228" s="139" t="str">
        <f>'2.6 Fixed Asset Cont Stmt'!C259</f>
        <v>Load Management Controls Utility Premises</v>
      </c>
      <c r="C228" s="170">
        <f>'2.6 Fixed Asset Cont Stmt'!D259</f>
        <v>0</v>
      </c>
      <c r="D228" s="148">
        <v>0</v>
      </c>
      <c r="E228" s="153">
        <f t="shared" si="27"/>
        <v>0</v>
      </c>
      <c r="F228" s="155">
        <f>'2.6 Fixed Asset Cont Stmt'!E259</f>
        <v>0</v>
      </c>
      <c r="G228" s="157">
        <f t="shared" si="28"/>
        <v>0</v>
      </c>
      <c r="H228" s="124">
        <v>0</v>
      </c>
      <c r="I228" s="125" t="str">
        <f t="shared" si="29"/>
        <v/>
      </c>
      <c r="J228" s="157">
        <f t="shared" si="30"/>
        <v>0</v>
      </c>
      <c r="K228" s="148">
        <f>'2.6 Fixed Asset Cont Stmt'!J259</f>
        <v>0</v>
      </c>
      <c r="L228" s="157">
        <f t="shared" si="26"/>
        <v>0</v>
      </c>
      <c r="M228" s="126"/>
      <c r="N228" s="127"/>
      <c r="O228" s="127"/>
      <c r="P228" s="127"/>
      <c r="Q228" s="127"/>
      <c r="R228" s="127"/>
      <c r="S228" s="127"/>
      <c r="T228" s="127"/>
      <c r="U228" s="127"/>
      <c r="V228" s="127"/>
      <c r="W228" s="127"/>
      <c r="X228" s="127"/>
      <c r="Y228" s="127"/>
    </row>
    <row r="229" spans="1:25" x14ac:dyDescent="0.2">
      <c r="A229" s="123">
        <f>'2.6 Fixed Asset Cont Stmt'!B260</f>
        <v>1980</v>
      </c>
      <c r="B229" s="139" t="str">
        <f>'2.6 Fixed Asset Cont Stmt'!C260</f>
        <v>System Supervisor Equipment</v>
      </c>
      <c r="C229" s="170">
        <f>'2.6 Fixed Asset Cont Stmt'!D260</f>
        <v>125984.14</v>
      </c>
      <c r="D229" s="148">
        <v>0</v>
      </c>
      <c r="E229" s="153">
        <f t="shared" si="27"/>
        <v>125984.14</v>
      </c>
      <c r="F229" s="155">
        <f>'2.6 Fixed Asset Cont Stmt'!E260</f>
        <v>20566.82</v>
      </c>
      <c r="G229" s="157">
        <f t="shared" si="28"/>
        <v>136267.54999999999</v>
      </c>
      <c r="H229" s="124">
        <v>20</v>
      </c>
      <c r="I229" s="125">
        <f t="shared" si="29"/>
        <v>0.05</v>
      </c>
      <c r="J229" s="157">
        <f t="shared" si="30"/>
        <v>6813.3774999999996</v>
      </c>
      <c r="K229" s="148">
        <f>'2.6 Fixed Asset Cont Stmt'!J260</f>
        <v>6730.82</v>
      </c>
      <c r="L229" s="157">
        <f t="shared" si="26"/>
        <v>82.557499999999891</v>
      </c>
      <c r="M229" s="126"/>
      <c r="N229" s="127"/>
      <c r="O229" s="127"/>
      <c r="P229" s="127"/>
      <c r="Q229" s="127"/>
      <c r="R229" s="127"/>
      <c r="S229" s="127"/>
      <c r="T229" s="127"/>
      <c r="U229" s="127"/>
      <c r="V229" s="127"/>
      <c r="W229" s="127"/>
      <c r="X229" s="127"/>
      <c r="Y229" s="127"/>
    </row>
    <row r="230" spans="1:25" x14ac:dyDescent="0.2">
      <c r="A230" s="123">
        <f>'2.6 Fixed Asset Cont Stmt'!B261</f>
        <v>1985</v>
      </c>
      <c r="B230" s="139" t="str">
        <f>'2.6 Fixed Asset Cont Stmt'!C261</f>
        <v>Miscellaneous Fixed Assets</v>
      </c>
      <c r="C230" s="170">
        <f>'2.6 Fixed Asset Cont Stmt'!D261</f>
        <v>0</v>
      </c>
      <c r="D230" s="148">
        <v>0</v>
      </c>
      <c r="E230" s="153">
        <f t="shared" si="27"/>
        <v>0</v>
      </c>
      <c r="F230" s="155">
        <f>'2.6 Fixed Asset Cont Stmt'!E261</f>
        <v>0</v>
      </c>
      <c r="G230" s="157">
        <f t="shared" si="28"/>
        <v>0</v>
      </c>
      <c r="H230" s="124">
        <v>0</v>
      </c>
      <c r="I230" s="125" t="str">
        <f t="shared" si="29"/>
        <v/>
      </c>
      <c r="J230" s="157">
        <f t="shared" si="30"/>
        <v>0</v>
      </c>
      <c r="K230" s="148">
        <f>'2.6 Fixed Asset Cont Stmt'!J261</f>
        <v>0</v>
      </c>
      <c r="L230" s="157">
        <f t="shared" si="26"/>
        <v>0</v>
      </c>
      <c r="M230" s="126"/>
      <c r="N230" s="127"/>
      <c r="O230" s="127"/>
      <c r="P230" s="127"/>
      <c r="Q230" s="127"/>
      <c r="R230" s="127"/>
      <c r="S230" s="127"/>
      <c r="T230" s="127"/>
      <c r="U230" s="127"/>
      <c r="V230" s="127"/>
      <c r="W230" s="127"/>
      <c r="X230" s="127"/>
      <c r="Y230" s="127"/>
    </row>
    <row r="231" spans="1:25" x14ac:dyDescent="0.2">
      <c r="A231" s="123">
        <f>'2.6 Fixed Asset Cont Stmt'!B262</f>
        <v>1990</v>
      </c>
      <c r="B231" s="139" t="str">
        <f>'2.6 Fixed Asset Cont Stmt'!C262</f>
        <v>Other Tangible Property</v>
      </c>
      <c r="C231" s="170">
        <f>'2.6 Fixed Asset Cont Stmt'!D262</f>
        <v>0</v>
      </c>
      <c r="D231" s="148">
        <v>0</v>
      </c>
      <c r="E231" s="153">
        <f t="shared" si="27"/>
        <v>0</v>
      </c>
      <c r="F231" s="155">
        <f>'2.6 Fixed Asset Cont Stmt'!E262</f>
        <v>0</v>
      </c>
      <c r="G231" s="157">
        <f t="shared" si="28"/>
        <v>0</v>
      </c>
      <c r="H231" s="124">
        <v>0</v>
      </c>
      <c r="I231" s="125" t="str">
        <f t="shared" si="29"/>
        <v/>
      </c>
      <c r="J231" s="157">
        <f t="shared" si="30"/>
        <v>0</v>
      </c>
      <c r="K231" s="148">
        <f>'2.6 Fixed Asset Cont Stmt'!J262</f>
        <v>0</v>
      </c>
      <c r="L231" s="157">
        <f t="shared" si="26"/>
        <v>0</v>
      </c>
      <c r="M231" s="126"/>
      <c r="N231" s="127"/>
      <c r="O231" s="127"/>
      <c r="P231" s="127"/>
      <c r="Q231" s="127"/>
      <c r="R231" s="127"/>
      <c r="S231" s="127"/>
      <c r="T231" s="127"/>
      <c r="U231" s="127"/>
      <c r="V231" s="127"/>
      <c r="W231" s="127"/>
      <c r="X231" s="127"/>
      <c r="Y231" s="127"/>
    </row>
    <row r="232" spans="1:25" x14ac:dyDescent="0.2">
      <c r="A232" s="123">
        <f>'2.6 Fixed Asset Cont Stmt'!B263</f>
        <v>1995</v>
      </c>
      <c r="B232" s="139" t="str">
        <f>'2.6 Fixed Asset Cont Stmt'!C263</f>
        <v>Contributions &amp; Grants</v>
      </c>
      <c r="C232" s="170">
        <f>'2.6 Fixed Asset Cont Stmt'!D263</f>
        <v>-893119.42999999993</v>
      </c>
      <c r="D232" s="148">
        <v>-57188</v>
      </c>
      <c r="E232" s="153">
        <f t="shared" si="27"/>
        <v>-835931.42999999993</v>
      </c>
      <c r="F232" s="155">
        <f>'2.6 Fixed Asset Cont Stmt'!E263</f>
        <v>-69263.67</v>
      </c>
      <c r="G232" s="157">
        <f t="shared" si="28"/>
        <v>-870563.2649999999</v>
      </c>
      <c r="H232" s="124">
        <v>0</v>
      </c>
      <c r="I232" s="125" t="str">
        <f t="shared" si="29"/>
        <v/>
      </c>
      <c r="J232" s="157">
        <f t="shared" si="30"/>
        <v>0</v>
      </c>
      <c r="K232" s="148">
        <f>'2.6 Fixed Asset Cont Stmt'!J263</f>
        <v>-16678.79</v>
      </c>
      <c r="L232" s="157">
        <f t="shared" si="26"/>
        <v>16678.79</v>
      </c>
      <c r="M232" s="126"/>
      <c r="N232" s="127"/>
      <c r="O232" s="127"/>
      <c r="P232" s="127"/>
      <c r="Q232" s="127"/>
      <c r="R232" s="127"/>
      <c r="S232" s="127"/>
      <c r="T232" s="127"/>
      <c r="U232" s="127"/>
      <c r="V232" s="127"/>
      <c r="W232" s="127"/>
      <c r="X232" s="127"/>
      <c r="Y232" s="127"/>
    </row>
    <row r="233" spans="1:25" x14ac:dyDescent="0.2">
      <c r="A233" s="78" t="s">
        <v>87</v>
      </c>
      <c r="B233" s="140"/>
      <c r="C233" s="171"/>
      <c r="D233" s="148"/>
      <c r="E233" s="153">
        <f t="shared" si="27"/>
        <v>0</v>
      </c>
      <c r="F233" s="148"/>
      <c r="G233" s="157">
        <f t="shared" si="28"/>
        <v>0</v>
      </c>
      <c r="H233" s="124"/>
      <c r="I233" s="125" t="str">
        <f t="shared" ref="I233:I235" si="31">IF(H233=0,"",1/H233)</f>
        <v/>
      </c>
      <c r="J233" s="157">
        <f t="shared" si="30"/>
        <v>0</v>
      </c>
      <c r="K233" s="148"/>
      <c r="L233" s="157">
        <f t="shared" si="26"/>
        <v>0</v>
      </c>
      <c r="N233" s="127"/>
      <c r="O233" s="127"/>
      <c r="P233" s="127"/>
      <c r="Q233" s="127"/>
      <c r="R233" s="127"/>
      <c r="S233" s="127"/>
      <c r="T233" s="127"/>
      <c r="U233" s="127"/>
      <c r="V233" s="127"/>
      <c r="W233" s="127"/>
      <c r="X233" s="127"/>
      <c r="Y233" s="127"/>
    </row>
    <row r="234" spans="1:25" x14ac:dyDescent="0.2">
      <c r="A234" s="78" t="s">
        <v>87</v>
      </c>
      <c r="B234" s="140"/>
      <c r="C234" s="171"/>
      <c r="D234" s="148"/>
      <c r="E234" s="153">
        <f t="shared" si="27"/>
        <v>0</v>
      </c>
      <c r="F234" s="148"/>
      <c r="G234" s="157">
        <f t="shared" si="28"/>
        <v>0</v>
      </c>
      <c r="H234" s="124"/>
      <c r="I234" s="125" t="str">
        <f t="shared" si="31"/>
        <v/>
      </c>
      <c r="J234" s="157">
        <f t="shared" si="30"/>
        <v>0</v>
      </c>
      <c r="K234" s="148"/>
      <c r="L234" s="157">
        <f t="shared" si="26"/>
        <v>0</v>
      </c>
      <c r="N234" s="127"/>
      <c r="O234" s="127"/>
      <c r="P234" s="127"/>
      <c r="Q234" s="127"/>
      <c r="R234" s="127"/>
      <c r="S234" s="127"/>
      <c r="T234" s="127"/>
      <c r="U234" s="127"/>
      <c r="V234" s="127"/>
      <c r="W234" s="127"/>
      <c r="X234" s="127"/>
      <c r="Y234" s="127"/>
    </row>
    <row r="235" spans="1:25" x14ac:dyDescent="0.2">
      <c r="A235" s="78" t="s">
        <v>87</v>
      </c>
      <c r="B235" s="140"/>
      <c r="C235" s="171"/>
      <c r="D235" s="148"/>
      <c r="E235" s="153">
        <f t="shared" si="27"/>
        <v>0</v>
      </c>
      <c r="F235" s="148"/>
      <c r="G235" s="157">
        <f t="shared" si="28"/>
        <v>0</v>
      </c>
      <c r="H235" s="124"/>
      <c r="I235" s="125" t="str">
        <f t="shared" si="31"/>
        <v/>
      </c>
      <c r="J235" s="157">
        <f t="shared" si="30"/>
        <v>0</v>
      </c>
      <c r="K235" s="148"/>
      <c r="L235" s="157">
        <f t="shared" si="26"/>
        <v>0</v>
      </c>
      <c r="N235" s="127"/>
      <c r="O235" s="127"/>
      <c r="P235" s="127"/>
      <c r="Q235" s="127"/>
      <c r="R235" s="127"/>
      <c r="S235" s="127"/>
      <c r="T235" s="127"/>
      <c r="U235" s="127"/>
      <c r="V235" s="127"/>
      <c r="W235" s="127"/>
      <c r="X235" s="127"/>
      <c r="Y235" s="127"/>
    </row>
    <row r="236" spans="1:25" ht="12.75" thickBot="1" x14ac:dyDescent="0.25">
      <c r="A236" s="128"/>
      <c r="B236" s="141"/>
      <c r="C236" s="172"/>
      <c r="D236" s="149"/>
      <c r="E236" s="154">
        <v>0</v>
      </c>
      <c r="F236" s="149"/>
      <c r="G236" s="158">
        <v>0</v>
      </c>
      <c r="H236" s="129"/>
      <c r="I236" s="130"/>
      <c r="J236" s="158">
        <v>0</v>
      </c>
      <c r="K236" s="149"/>
      <c r="L236" s="158">
        <v>0</v>
      </c>
      <c r="N236" s="127"/>
      <c r="O236" s="127"/>
      <c r="P236" s="127"/>
      <c r="Q236" s="127"/>
      <c r="R236" s="127"/>
      <c r="S236" s="127"/>
      <c r="T236" s="127"/>
      <c r="U236" s="127"/>
      <c r="V236" s="127"/>
      <c r="W236" s="127"/>
      <c r="X236" s="127"/>
      <c r="Y236" s="127"/>
    </row>
    <row r="237" spans="1:25" ht="12.75" thickTop="1" x14ac:dyDescent="0.2">
      <c r="A237" s="131"/>
      <c r="B237" s="142" t="s">
        <v>36</v>
      </c>
      <c r="C237" s="173">
        <f>SUM(C187:C236)</f>
        <v>173161293.51999998</v>
      </c>
      <c r="D237" s="150">
        <f>SUM(D187:D236)</f>
        <v>16783456</v>
      </c>
      <c r="E237" s="150">
        <f>SUM(E187:E236)</f>
        <v>156377837.51999998</v>
      </c>
      <c r="F237" s="150">
        <f>SUM(F187:F236)</f>
        <v>7237995.8399999999</v>
      </c>
      <c r="G237" s="150">
        <f>SUM(G187:G236)</f>
        <v>159996835.43999997</v>
      </c>
      <c r="H237" s="132"/>
      <c r="I237" s="133"/>
      <c r="J237" s="150">
        <f>SUM(J187:J236)</f>
        <v>4645150.8418999994</v>
      </c>
      <c r="K237" s="150">
        <f>SUM(K187:K236)</f>
        <v>3986777.19</v>
      </c>
      <c r="L237" s="150">
        <f>SUM(L187:L236)</f>
        <v>658373.65189999982</v>
      </c>
      <c r="M237" s="134"/>
      <c r="N237" s="127"/>
      <c r="O237" s="127"/>
      <c r="P237" s="127"/>
      <c r="Q237" s="127"/>
      <c r="R237" s="127"/>
      <c r="S237" s="127"/>
      <c r="T237" s="127"/>
      <c r="U237" s="127"/>
      <c r="V237" s="127"/>
      <c r="W237" s="127"/>
      <c r="X237" s="127"/>
      <c r="Y237" s="127"/>
    </row>
    <row r="238" spans="1:25" x14ac:dyDescent="0.2">
      <c r="C238" s="174"/>
      <c r="F238" s="151"/>
      <c r="K238" s="151"/>
      <c r="L238" s="165"/>
      <c r="N238" s="127"/>
      <c r="O238" s="127"/>
      <c r="P238" s="127"/>
      <c r="Q238" s="127"/>
      <c r="R238" s="127"/>
      <c r="S238" s="127"/>
      <c r="T238" s="127"/>
      <c r="U238" s="127"/>
      <c r="V238" s="127"/>
      <c r="W238" s="127"/>
      <c r="X238" s="127"/>
      <c r="Y238" s="127"/>
    </row>
    <row r="239" spans="1:25" x14ac:dyDescent="0.2">
      <c r="N239" s="127"/>
      <c r="O239" s="127"/>
      <c r="P239" s="127"/>
      <c r="Q239" s="127"/>
      <c r="R239" s="127"/>
      <c r="S239" s="127"/>
      <c r="T239" s="127"/>
      <c r="U239" s="127"/>
      <c r="V239" s="127"/>
      <c r="W239" s="127"/>
      <c r="X239" s="127"/>
      <c r="Y239" s="127"/>
    </row>
    <row r="240" spans="1:25" x14ac:dyDescent="0.2">
      <c r="A240" s="118"/>
      <c r="B240" s="120"/>
      <c r="C240" s="167" t="s">
        <v>128</v>
      </c>
      <c r="D240" s="119">
        <v>2019</v>
      </c>
      <c r="E240" s="231" t="s">
        <v>1</v>
      </c>
      <c r="H240" s="118"/>
      <c r="I240" s="118"/>
      <c r="J240" s="145"/>
      <c r="N240" s="127"/>
      <c r="O240" s="127"/>
      <c r="P240" s="127"/>
      <c r="Q240" s="127"/>
      <c r="R240" s="127"/>
      <c r="S240" s="127"/>
      <c r="T240" s="127"/>
      <c r="U240" s="127"/>
      <c r="V240" s="127"/>
      <c r="W240" s="127"/>
      <c r="X240" s="127"/>
      <c r="Y240" s="127"/>
    </row>
    <row r="241" spans="1:25" x14ac:dyDescent="0.2">
      <c r="N241" s="127"/>
      <c r="O241" s="127"/>
      <c r="P241" s="127"/>
      <c r="Q241" s="127"/>
      <c r="R241" s="127"/>
      <c r="S241" s="127"/>
      <c r="T241" s="127"/>
      <c r="U241" s="127"/>
      <c r="V241" s="127"/>
      <c r="W241" s="127"/>
      <c r="X241" s="127"/>
      <c r="Y241" s="127"/>
    </row>
    <row r="242" spans="1:25" ht="36" x14ac:dyDescent="0.2">
      <c r="A242" s="243" t="s">
        <v>2</v>
      </c>
      <c r="B242" s="244" t="s">
        <v>3</v>
      </c>
      <c r="C242" s="168" t="s">
        <v>154</v>
      </c>
      <c r="D242" s="146" t="s">
        <v>130</v>
      </c>
      <c r="E242" s="146" t="s">
        <v>131</v>
      </c>
      <c r="F242" s="146" t="s">
        <v>80</v>
      </c>
      <c r="G242" s="146" t="s">
        <v>132</v>
      </c>
      <c r="H242" s="121" t="s">
        <v>133</v>
      </c>
      <c r="I242" s="121" t="s">
        <v>134</v>
      </c>
      <c r="J242" s="146" t="s">
        <v>155</v>
      </c>
      <c r="K242" s="245" t="s">
        <v>156</v>
      </c>
      <c r="L242" s="146" t="s">
        <v>160</v>
      </c>
      <c r="N242" s="127"/>
      <c r="O242" s="127"/>
      <c r="P242" s="127"/>
      <c r="Q242" s="127"/>
      <c r="R242" s="127"/>
      <c r="S242" s="127"/>
      <c r="T242" s="127"/>
      <c r="U242" s="127"/>
      <c r="V242" s="127"/>
      <c r="W242" s="127"/>
      <c r="X242" s="127"/>
      <c r="Y242" s="127"/>
    </row>
    <row r="243" spans="1:25" ht="24.95" customHeight="1" x14ac:dyDescent="0.2">
      <c r="A243" s="243"/>
      <c r="B243" s="244"/>
      <c r="C243" s="169" t="s">
        <v>137</v>
      </c>
      <c r="D243" s="147" t="s">
        <v>138</v>
      </c>
      <c r="E243" s="147" t="s">
        <v>139</v>
      </c>
      <c r="F243" s="147" t="s">
        <v>140</v>
      </c>
      <c r="G243" s="156" t="s">
        <v>161</v>
      </c>
      <c r="H243" s="122" t="s">
        <v>141</v>
      </c>
      <c r="I243" s="122" t="s">
        <v>142</v>
      </c>
      <c r="J243" s="147" t="s">
        <v>143</v>
      </c>
      <c r="K243" s="246"/>
      <c r="L243" s="147" t="s">
        <v>144</v>
      </c>
      <c r="N243" s="127"/>
      <c r="O243" s="127"/>
      <c r="P243" s="127"/>
      <c r="Q243" s="127"/>
      <c r="R243" s="127"/>
      <c r="S243" s="127"/>
      <c r="T243" s="127"/>
      <c r="U243" s="127"/>
      <c r="V243" s="127"/>
      <c r="W243" s="127"/>
      <c r="X243" s="127"/>
      <c r="Y243" s="127"/>
    </row>
    <row r="244" spans="1:25" x14ac:dyDescent="0.2">
      <c r="A244" s="123">
        <f>'2.6 Fixed Asset Cont Stmt'!B287</f>
        <v>1611</v>
      </c>
      <c r="B244" s="139" t="str">
        <f>'2.6 Fixed Asset Cont Stmt'!C287</f>
        <v>Computer Software (Formally known as Account 1925)</v>
      </c>
      <c r="C244" s="170">
        <f>'2.6 Fixed Asset Cont Stmt'!D287</f>
        <v>946482.88999999966</v>
      </c>
      <c r="D244" s="148">
        <v>917175</v>
      </c>
      <c r="E244" s="153">
        <f>C244-D244</f>
        <v>29307.889999999665</v>
      </c>
      <c r="F244" s="148">
        <f>'2.6 Fixed Asset Cont Stmt'!E287</f>
        <v>0</v>
      </c>
      <c r="G244" s="157">
        <f>E244+0.5*F244</f>
        <v>29307.889999999665</v>
      </c>
      <c r="H244" s="124">
        <v>5</v>
      </c>
      <c r="I244" s="125">
        <f>IF(H244=0,"",1/H244)</f>
        <v>0.2</v>
      </c>
      <c r="J244" s="157">
        <f>IF(H244=0,0,G244/H244)</f>
        <v>5861.5779999999331</v>
      </c>
      <c r="K244" s="148">
        <f>'2.6 Fixed Asset Cont Stmt'!J287</f>
        <v>4434</v>
      </c>
      <c r="L244" s="157">
        <f>IF(ISERROR(+J244-K244),"",+J244-K244)</f>
        <v>1427.5779999999331</v>
      </c>
      <c r="M244" s="126"/>
      <c r="N244" s="127"/>
      <c r="O244" s="127"/>
      <c r="P244" s="127"/>
      <c r="Q244" s="127"/>
      <c r="R244" s="127"/>
      <c r="S244" s="127"/>
      <c r="T244" s="127"/>
      <c r="U244" s="127"/>
      <c r="V244" s="127"/>
      <c r="W244" s="127"/>
      <c r="X244" s="127"/>
      <c r="Y244" s="127"/>
    </row>
    <row r="245" spans="1:25" x14ac:dyDescent="0.2">
      <c r="A245" s="123" t="str">
        <f>'2.6 Fixed Asset Cont Stmt'!B288</f>
        <v>1611A</v>
      </c>
      <c r="B245" s="139" t="str">
        <f>'2.6 Fixed Asset Cont Stmt'!C288</f>
        <v>Computer Software (Formally known as Account 1925) - 10 yr</v>
      </c>
      <c r="C245" s="170">
        <f>'2.6 Fixed Asset Cont Stmt'!D288</f>
        <v>2093937.95</v>
      </c>
      <c r="D245" s="148">
        <v>0</v>
      </c>
      <c r="E245" s="153">
        <f t="shared" ref="E245:E292" si="32">C245-D245</f>
        <v>2093937.95</v>
      </c>
      <c r="F245" s="148">
        <f>'2.6 Fixed Asset Cont Stmt'!E288</f>
        <v>98950.45</v>
      </c>
      <c r="G245" s="157">
        <f t="shared" ref="G245:G292" si="33">E245+0.5*F245</f>
        <v>2143413.1749999998</v>
      </c>
      <c r="H245" s="124">
        <v>10</v>
      </c>
      <c r="I245" s="125">
        <f t="shared" ref="I245:I292" si="34">IF(H245=0,"",1/H245)</f>
        <v>0.1</v>
      </c>
      <c r="J245" s="157">
        <f>IF(H245=0,0,G245/H245)</f>
        <v>214341.31749999998</v>
      </c>
      <c r="K245" s="148">
        <f>'2.6 Fixed Asset Cont Stmt'!J288</f>
        <v>214714</v>
      </c>
      <c r="L245" s="157">
        <f t="shared" ref="L245:L289" si="35">IF(ISERROR(+J245-K245),"",+J245-K245)</f>
        <v>-372.68250000002445</v>
      </c>
      <c r="M245" s="126"/>
      <c r="N245" s="127"/>
      <c r="O245" s="127"/>
      <c r="P245" s="127"/>
      <c r="Q245" s="127"/>
      <c r="R245" s="127"/>
      <c r="S245" s="127"/>
      <c r="T245" s="127"/>
      <c r="U245" s="127"/>
      <c r="V245" s="127"/>
      <c r="W245" s="127"/>
      <c r="X245" s="127"/>
      <c r="Y245" s="127"/>
    </row>
    <row r="246" spans="1:25" x14ac:dyDescent="0.2">
      <c r="A246" s="123">
        <f>'2.6 Fixed Asset Cont Stmt'!B289</f>
        <v>1612</v>
      </c>
      <c r="B246" s="139" t="str">
        <f>'2.6 Fixed Asset Cont Stmt'!C289</f>
        <v>Land Rights (Formally known as Account 1906 and 1806)</v>
      </c>
      <c r="C246" s="170">
        <f>'2.6 Fixed Asset Cont Stmt'!D289</f>
        <v>21081313.259999998</v>
      </c>
      <c r="D246" s="148">
        <v>0</v>
      </c>
      <c r="E246" s="153">
        <f t="shared" si="32"/>
        <v>21081313.259999998</v>
      </c>
      <c r="F246" s="148">
        <f>'2.6 Fixed Asset Cont Stmt'!E289</f>
        <v>144365.32999999999</v>
      </c>
      <c r="G246" s="157">
        <f t="shared" si="33"/>
        <v>21153495.924999997</v>
      </c>
      <c r="H246" s="124">
        <v>40</v>
      </c>
      <c r="I246" s="125">
        <f t="shared" si="34"/>
        <v>2.5000000000000001E-2</v>
      </c>
      <c r="J246" s="157">
        <f>IF(H246=0,0,G246/H246)</f>
        <v>528837.39812499995</v>
      </c>
      <c r="K246" s="148">
        <f>'2.6 Fixed Asset Cont Stmt'!J289</f>
        <v>538942</v>
      </c>
      <c r="L246" s="157">
        <f t="shared" si="35"/>
        <v>-10104.601875000051</v>
      </c>
      <c r="M246" s="126"/>
      <c r="N246" s="127"/>
      <c r="O246" s="127"/>
      <c r="P246" s="127"/>
      <c r="Q246" s="127"/>
      <c r="R246" s="127"/>
      <c r="S246" s="127"/>
      <c r="T246" s="127"/>
      <c r="U246" s="127"/>
      <c r="V246" s="127"/>
      <c r="W246" s="127"/>
      <c r="X246" s="127"/>
      <c r="Y246" s="127"/>
    </row>
    <row r="247" spans="1:25" x14ac:dyDescent="0.2">
      <c r="A247" s="123">
        <f>'2.6 Fixed Asset Cont Stmt'!B290</f>
        <v>1805</v>
      </c>
      <c r="B247" s="139" t="str">
        <f>'2.6 Fixed Asset Cont Stmt'!C290</f>
        <v>Land</v>
      </c>
      <c r="C247" s="170">
        <f>'2.6 Fixed Asset Cont Stmt'!D290</f>
        <v>710903.05999999994</v>
      </c>
      <c r="D247" s="148">
        <v>0</v>
      </c>
      <c r="E247" s="153">
        <f t="shared" si="32"/>
        <v>710903.05999999994</v>
      </c>
      <c r="F247" s="148">
        <f>'2.6 Fixed Asset Cont Stmt'!E290</f>
        <v>0</v>
      </c>
      <c r="G247" s="157">
        <f t="shared" si="33"/>
        <v>710903.05999999994</v>
      </c>
      <c r="H247" s="124">
        <v>0</v>
      </c>
      <c r="I247" s="125" t="str">
        <f t="shared" si="34"/>
        <v/>
      </c>
      <c r="J247" s="157">
        <f t="shared" ref="J247:J292" si="36">IF(H247=0,0,G247/H247)</f>
        <v>0</v>
      </c>
      <c r="K247" s="148">
        <f>'2.6 Fixed Asset Cont Stmt'!J290</f>
        <v>0</v>
      </c>
      <c r="L247" s="157">
        <f t="shared" si="35"/>
        <v>0</v>
      </c>
      <c r="M247" s="126"/>
      <c r="N247" s="127"/>
      <c r="O247" s="127"/>
      <c r="P247" s="127"/>
      <c r="Q247" s="127"/>
      <c r="R247" s="127"/>
      <c r="S247" s="127"/>
      <c r="T247" s="127"/>
      <c r="U247" s="127"/>
      <c r="V247" s="127"/>
      <c r="W247" s="127"/>
      <c r="X247" s="127"/>
      <c r="Y247" s="127"/>
    </row>
    <row r="248" spans="1:25" x14ac:dyDescent="0.2">
      <c r="A248" s="123">
        <f>'2.6 Fixed Asset Cont Stmt'!B291</f>
        <v>1808</v>
      </c>
      <c r="B248" s="139" t="str">
        <f>'2.6 Fixed Asset Cont Stmt'!C291</f>
        <v>Buildings</v>
      </c>
      <c r="C248" s="170">
        <f>'2.6 Fixed Asset Cont Stmt'!D291</f>
        <v>1030324.31</v>
      </c>
      <c r="D248" s="148">
        <v>24335</v>
      </c>
      <c r="E248" s="153">
        <f t="shared" si="32"/>
        <v>1005989.31</v>
      </c>
      <c r="F248" s="148">
        <f>'2.6 Fixed Asset Cont Stmt'!E291</f>
        <v>1064343.7</v>
      </c>
      <c r="G248" s="157">
        <f t="shared" si="33"/>
        <v>1538161.1600000001</v>
      </c>
      <c r="H248" s="124">
        <v>50</v>
      </c>
      <c r="I248" s="125">
        <f t="shared" si="34"/>
        <v>0.02</v>
      </c>
      <c r="J248" s="157">
        <f t="shared" si="36"/>
        <v>30763.223200000004</v>
      </c>
      <c r="K248" s="148">
        <f>'2.6 Fixed Asset Cont Stmt'!J291</f>
        <v>29983</v>
      </c>
      <c r="L248" s="157">
        <f t="shared" si="35"/>
        <v>780.223200000004</v>
      </c>
      <c r="M248" s="126"/>
      <c r="N248" s="127"/>
      <c r="O248" s="127"/>
      <c r="P248" s="127"/>
      <c r="Q248" s="127"/>
      <c r="R248" s="127"/>
      <c r="S248" s="127"/>
      <c r="T248" s="127"/>
      <c r="U248" s="127"/>
      <c r="V248" s="127"/>
      <c r="W248" s="127"/>
      <c r="X248" s="127"/>
      <c r="Y248" s="127"/>
    </row>
    <row r="249" spans="1:25" x14ac:dyDescent="0.2">
      <c r="A249" s="123" t="str">
        <f>'2.6 Fixed Asset Cont Stmt'!B292</f>
        <v>1808A</v>
      </c>
      <c r="B249" s="139" t="str">
        <f>'2.6 Fixed Asset Cont Stmt'!C292</f>
        <v>Buildings - Components</v>
      </c>
      <c r="C249" s="170">
        <f>'2.6 Fixed Asset Cont Stmt'!D292</f>
        <v>554595.53</v>
      </c>
      <c r="D249" s="148">
        <v>21442</v>
      </c>
      <c r="E249" s="153">
        <f t="shared" si="32"/>
        <v>533153.53</v>
      </c>
      <c r="F249" s="148">
        <f>'2.6 Fixed Asset Cont Stmt'!E292</f>
        <v>455861.58</v>
      </c>
      <c r="G249" s="157">
        <f t="shared" si="33"/>
        <v>761084.32000000007</v>
      </c>
      <c r="H249" s="124">
        <v>25</v>
      </c>
      <c r="I249" s="125">
        <f t="shared" si="34"/>
        <v>0.04</v>
      </c>
      <c r="J249" s="157">
        <f t="shared" si="36"/>
        <v>30443.372800000001</v>
      </c>
      <c r="K249" s="148">
        <f>'2.6 Fixed Asset Cont Stmt'!J292</f>
        <v>28171</v>
      </c>
      <c r="L249" s="157">
        <f t="shared" si="35"/>
        <v>2272.372800000001</v>
      </c>
      <c r="M249" s="126"/>
      <c r="N249" s="127"/>
      <c r="O249" s="127"/>
      <c r="P249" s="127"/>
      <c r="Q249" s="127"/>
      <c r="R249" s="127"/>
      <c r="S249" s="127"/>
      <c r="T249" s="127"/>
      <c r="U249" s="127"/>
      <c r="V249" s="127"/>
      <c r="W249" s="127"/>
      <c r="X249" s="127"/>
      <c r="Y249" s="127"/>
    </row>
    <row r="250" spans="1:25" x14ac:dyDescent="0.2">
      <c r="A250" s="123">
        <f>'2.6 Fixed Asset Cont Stmt'!B293</f>
        <v>1810</v>
      </c>
      <c r="B250" s="139" t="str">
        <f>'2.6 Fixed Asset Cont Stmt'!C293</f>
        <v>Leasehold Improvements</v>
      </c>
      <c r="C250" s="170">
        <f>'2.6 Fixed Asset Cont Stmt'!D293</f>
        <v>0</v>
      </c>
      <c r="D250" s="148">
        <v>0</v>
      </c>
      <c r="E250" s="153">
        <f t="shared" si="32"/>
        <v>0</v>
      </c>
      <c r="F250" s="148">
        <f>'2.6 Fixed Asset Cont Stmt'!E293</f>
        <v>0</v>
      </c>
      <c r="G250" s="157">
        <f t="shared" si="33"/>
        <v>0</v>
      </c>
      <c r="H250" s="124">
        <v>0</v>
      </c>
      <c r="I250" s="125" t="str">
        <f t="shared" si="34"/>
        <v/>
      </c>
      <c r="J250" s="157">
        <f t="shared" si="36"/>
        <v>0</v>
      </c>
      <c r="K250" s="148">
        <f>'2.6 Fixed Asset Cont Stmt'!J293</f>
        <v>0</v>
      </c>
      <c r="L250" s="157">
        <f t="shared" si="35"/>
        <v>0</v>
      </c>
      <c r="M250" s="126"/>
      <c r="N250" s="127"/>
      <c r="O250" s="127"/>
      <c r="P250" s="127"/>
      <c r="Q250" s="127"/>
      <c r="R250" s="127"/>
      <c r="S250" s="127"/>
      <c r="T250" s="127"/>
      <c r="U250" s="127"/>
      <c r="V250" s="127"/>
      <c r="W250" s="127"/>
      <c r="X250" s="127"/>
      <c r="Y250" s="127"/>
    </row>
    <row r="251" spans="1:25" x14ac:dyDescent="0.2">
      <c r="A251" s="123">
        <f>'2.6 Fixed Asset Cont Stmt'!B294</f>
        <v>1815</v>
      </c>
      <c r="B251" s="139" t="str">
        <f>'2.6 Fixed Asset Cont Stmt'!C294</f>
        <v>Transformer Station Equipment &gt;50 kV</v>
      </c>
      <c r="C251" s="170">
        <f>'2.6 Fixed Asset Cont Stmt'!D294</f>
        <v>0</v>
      </c>
      <c r="D251" s="148">
        <v>0</v>
      </c>
      <c r="E251" s="153">
        <f t="shared" si="32"/>
        <v>0</v>
      </c>
      <c r="F251" s="148">
        <f>'2.6 Fixed Asset Cont Stmt'!E294</f>
        <v>0</v>
      </c>
      <c r="G251" s="157">
        <f t="shared" si="33"/>
        <v>0</v>
      </c>
      <c r="H251" s="124">
        <v>0</v>
      </c>
      <c r="I251" s="125" t="str">
        <f t="shared" si="34"/>
        <v/>
      </c>
      <c r="J251" s="157">
        <f t="shared" si="36"/>
        <v>0</v>
      </c>
      <c r="K251" s="148">
        <f>'2.6 Fixed Asset Cont Stmt'!J294</f>
        <v>0</v>
      </c>
      <c r="L251" s="157">
        <f t="shared" si="35"/>
        <v>0</v>
      </c>
      <c r="M251" s="126"/>
      <c r="N251" s="127"/>
      <c r="O251" s="127"/>
      <c r="P251" s="127"/>
      <c r="Q251" s="127"/>
      <c r="R251" s="127"/>
      <c r="S251" s="127"/>
      <c r="T251" s="127"/>
      <c r="U251" s="127"/>
      <c r="V251" s="127"/>
      <c r="W251" s="127"/>
      <c r="X251" s="127"/>
      <c r="Y251" s="127"/>
    </row>
    <row r="252" spans="1:25" x14ac:dyDescent="0.2">
      <c r="A252" s="123">
        <f>'2.6 Fixed Asset Cont Stmt'!B295</f>
        <v>1820</v>
      </c>
      <c r="B252" s="139" t="str">
        <f>'2.6 Fixed Asset Cont Stmt'!C295</f>
        <v>Distribution Station Equipment &lt;50 Kv - Stns</v>
      </c>
      <c r="C252" s="170">
        <f>'2.6 Fixed Asset Cont Stmt'!D295</f>
        <v>12873283.59</v>
      </c>
      <c r="D252" s="148">
        <v>1233783</v>
      </c>
      <c r="E252" s="153">
        <f t="shared" si="32"/>
        <v>11639500.59</v>
      </c>
      <c r="F252" s="148">
        <f>'2.6 Fixed Asset Cont Stmt'!E295</f>
        <v>220664.75</v>
      </c>
      <c r="G252" s="157">
        <f t="shared" si="33"/>
        <v>11749832.965</v>
      </c>
      <c r="H252" s="124">
        <v>50</v>
      </c>
      <c r="I252" s="125">
        <f t="shared" si="34"/>
        <v>0.02</v>
      </c>
      <c r="J252" s="157">
        <f t="shared" si="36"/>
        <v>234996.6593</v>
      </c>
      <c r="K252" s="148">
        <f>'2.6 Fixed Asset Cont Stmt'!J295</f>
        <v>197443</v>
      </c>
      <c r="L252" s="157">
        <f t="shared" si="35"/>
        <v>37553.659299999999</v>
      </c>
      <c r="M252" s="126"/>
      <c r="N252" s="127"/>
      <c r="O252" s="127"/>
      <c r="P252" s="127"/>
      <c r="Q252" s="127"/>
      <c r="R252" s="127"/>
      <c r="S252" s="127"/>
      <c r="T252" s="127"/>
      <c r="U252" s="127"/>
      <c r="V252" s="127"/>
      <c r="W252" s="127"/>
      <c r="X252" s="127"/>
      <c r="Y252" s="127"/>
    </row>
    <row r="253" spans="1:25" x14ac:dyDescent="0.2">
      <c r="A253" s="123" t="str">
        <f>'2.6 Fixed Asset Cont Stmt'!B296</f>
        <v>1820A</v>
      </c>
      <c r="B253" s="139" t="str">
        <f>'2.6 Fixed Asset Cont Stmt'!C296</f>
        <v>Distribution Station Equipment &lt;50 kV - Switches/Breakers</v>
      </c>
      <c r="C253" s="170">
        <f>'2.6 Fixed Asset Cont Stmt'!D296</f>
        <v>2278832.2600000002</v>
      </c>
      <c r="D253" s="148">
        <v>13148</v>
      </c>
      <c r="E253" s="153">
        <f t="shared" si="32"/>
        <v>2265684.2600000002</v>
      </c>
      <c r="F253" s="148">
        <f>'2.6 Fixed Asset Cont Stmt'!E296</f>
        <v>329997.12</v>
      </c>
      <c r="G253" s="157">
        <f t="shared" si="33"/>
        <v>2430682.8200000003</v>
      </c>
      <c r="H253" s="124">
        <v>40</v>
      </c>
      <c r="I253" s="125">
        <f t="shared" si="34"/>
        <v>2.5000000000000001E-2</v>
      </c>
      <c r="J253" s="157">
        <f t="shared" si="36"/>
        <v>60767.070500000009</v>
      </c>
      <c r="K253" s="148">
        <f>'2.6 Fixed Asset Cont Stmt'!J296</f>
        <v>56630</v>
      </c>
      <c r="L253" s="157">
        <f t="shared" si="35"/>
        <v>4137.0705000000089</v>
      </c>
      <c r="M253" s="126"/>
      <c r="N253" s="127"/>
      <c r="O253" s="127"/>
      <c r="P253" s="127"/>
      <c r="Q253" s="127"/>
      <c r="R253" s="127"/>
      <c r="S253" s="127"/>
      <c r="T253" s="127"/>
      <c r="U253" s="127"/>
      <c r="V253" s="127"/>
      <c r="W253" s="127"/>
      <c r="X253" s="127"/>
      <c r="Y253" s="127"/>
    </row>
    <row r="254" spans="1:25" x14ac:dyDescent="0.2">
      <c r="A254" s="123">
        <f>'2.6 Fixed Asset Cont Stmt'!B297</f>
        <v>1825</v>
      </c>
      <c r="B254" s="139" t="str">
        <f>'2.6 Fixed Asset Cont Stmt'!C297</f>
        <v>Storage Battery Equipment</v>
      </c>
      <c r="C254" s="170">
        <f>'2.6 Fixed Asset Cont Stmt'!D297</f>
        <v>0</v>
      </c>
      <c r="D254" s="148">
        <v>0</v>
      </c>
      <c r="E254" s="153">
        <f t="shared" si="32"/>
        <v>0</v>
      </c>
      <c r="F254" s="148">
        <f>'2.6 Fixed Asset Cont Stmt'!E297</f>
        <v>0</v>
      </c>
      <c r="G254" s="157">
        <f t="shared" si="33"/>
        <v>0</v>
      </c>
      <c r="H254" s="124">
        <v>0</v>
      </c>
      <c r="I254" s="125" t="str">
        <f t="shared" si="34"/>
        <v/>
      </c>
      <c r="J254" s="157">
        <f t="shared" si="36"/>
        <v>0</v>
      </c>
      <c r="K254" s="148">
        <f>'2.6 Fixed Asset Cont Stmt'!J297</f>
        <v>0</v>
      </c>
      <c r="L254" s="157">
        <f t="shared" si="35"/>
        <v>0</v>
      </c>
      <c r="M254" s="126"/>
      <c r="N254" s="127"/>
      <c r="O254" s="127"/>
      <c r="P254" s="127"/>
      <c r="Q254" s="127"/>
      <c r="R254" s="127"/>
      <c r="S254" s="127"/>
      <c r="T254" s="127"/>
      <c r="U254" s="127"/>
      <c r="V254" s="127"/>
      <c r="W254" s="127"/>
      <c r="X254" s="127"/>
      <c r="Y254" s="127"/>
    </row>
    <row r="255" spans="1:25" x14ac:dyDescent="0.2">
      <c r="A255" s="123">
        <f>'2.6 Fixed Asset Cont Stmt'!B298</f>
        <v>1830</v>
      </c>
      <c r="B255" s="139" t="str">
        <f>'2.6 Fixed Asset Cont Stmt'!C298</f>
        <v>Poles, Towers &amp; Fixtures</v>
      </c>
      <c r="C255" s="170">
        <f>'2.6 Fixed Asset Cont Stmt'!D298</f>
        <v>64145044.210000001</v>
      </c>
      <c r="D255" s="148">
        <v>5053092</v>
      </c>
      <c r="E255" s="153">
        <f t="shared" si="32"/>
        <v>59091952.210000001</v>
      </c>
      <c r="F255" s="148">
        <f>'2.6 Fixed Asset Cont Stmt'!E298</f>
        <v>4036722.02</v>
      </c>
      <c r="G255" s="157">
        <f t="shared" si="33"/>
        <v>61110313.219999999</v>
      </c>
      <c r="H255" s="124">
        <v>45</v>
      </c>
      <c r="I255" s="125">
        <f t="shared" si="34"/>
        <v>2.2222222222222223E-2</v>
      </c>
      <c r="J255" s="157">
        <f t="shared" si="36"/>
        <v>1358006.9604444443</v>
      </c>
      <c r="K255" s="148">
        <f>'2.6 Fixed Asset Cont Stmt'!J298</f>
        <v>1120079</v>
      </c>
      <c r="L255" s="164">
        <f t="shared" si="35"/>
        <v>237927.96044444432</v>
      </c>
      <c r="M255" s="126"/>
      <c r="N255" s="127"/>
      <c r="O255" s="127"/>
      <c r="P255" s="127"/>
      <c r="Q255" s="127"/>
      <c r="R255" s="127"/>
      <c r="S255" s="127"/>
      <c r="T255" s="127"/>
      <c r="U255" s="127"/>
      <c r="V255" s="127"/>
      <c r="W255" s="127"/>
      <c r="X255" s="127"/>
      <c r="Y255" s="127"/>
    </row>
    <row r="256" spans="1:25" x14ac:dyDescent="0.2">
      <c r="A256" s="123">
        <f>'2.6 Fixed Asset Cont Stmt'!B299</f>
        <v>1835</v>
      </c>
      <c r="B256" s="139" t="str">
        <f>'2.6 Fixed Asset Cont Stmt'!C299</f>
        <v>Overhead Conductors &amp; Devices</v>
      </c>
      <c r="C256" s="170">
        <f>'2.6 Fixed Asset Cont Stmt'!D299</f>
        <v>40810903.289999999</v>
      </c>
      <c r="D256" s="148">
        <v>2995395</v>
      </c>
      <c r="E256" s="153">
        <f t="shared" si="32"/>
        <v>37815508.289999999</v>
      </c>
      <c r="F256" s="148">
        <f>'2.6 Fixed Asset Cont Stmt'!E299</f>
        <v>3612132.47</v>
      </c>
      <c r="G256" s="157">
        <f t="shared" si="33"/>
        <v>39621574.524999999</v>
      </c>
      <c r="H256" s="124">
        <v>45</v>
      </c>
      <c r="I256" s="125">
        <f t="shared" si="34"/>
        <v>2.2222222222222223E-2</v>
      </c>
      <c r="J256" s="157">
        <f t="shared" si="36"/>
        <v>880479.4338888888</v>
      </c>
      <c r="K256" s="148">
        <f>'2.6 Fixed Asset Cont Stmt'!J299</f>
        <v>783220</v>
      </c>
      <c r="L256" s="164">
        <f t="shared" si="35"/>
        <v>97259.433888888801</v>
      </c>
      <c r="M256" s="126"/>
      <c r="N256" s="127"/>
      <c r="O256" s="127"/>
      <c r="P256" s="127"/>
      <c r="Q256" s="127"/>
      <c r="R256" s="127"/>
      <c r="S256" s="127"/>
      <c r="T256" s="127"/>
      <c r="U256" s="127"/>
      <c r="V256" s="127"/>
      <c r="W256" s="127"/>
      <c r="X256" s="127"/>
      <c r="Y256" s="127"/>
    </row>
    <row r="257" spans="1:25" x14ac:dyDescent="0.2">
      <c r="A257" s="123">
        <f>'2.6 Fixed Asset Cont Stmt'!B300</f>
        <v>1840</v>
      </c>
      <c r="B257" s="139" t="str">
        <f>'2.6 Fixed Asset Cont Stmt'!C300</f>
        <v>Underground Conduit</v>
      </c>
      <c r="C257" s="170">
        <f>'2.6 Fixed Asset Cont Stmt'!D300</f>
        <v>0</v>
      </c>
      <c r="D257" s="148">
        <v>0</v>
      </c>
      <c r="E257" s="153">
        <f t="shared" si="32"/>
        <v>0</v>
      </c>
      <c r="F257" s="148">
        <f>'2.6 Fixed Asset Cont Stmt'!E300</f>
        <v>0</v>
      </c>
      <c r="G257" s="157">
        <f t="shared" si="33"/>
        <v>0</v>
      </c>
      <c r="H257" s="124">
        <v>0</v>
      </c>
      <c r="I257" s="125" t="str">
        <f t="shared" si="34"/>
        <v/>
      </c>
      <c r="J257" s="157">
        <f t="shared" si="36"/>
        <v>0</v>
      </c>
      <c r="K257" s="148">
        <f>'2.6 Fixed Asset Cont Stmt'!J300</f>
        <v>0</v>
      </c>
      <c r="L257" s="157">
        <f t="shared" si="35"/>
        <v>0</v>
      </c>
      <c r="M257" s="126"/>
      <c r="N257" s="127"/>
      <c r="O257" s="127"/>
      <c r="P257" s="127"/>
      <c r="Q257" s="127"/>
      <c r="R257" s="127"/>
      <c r="S257" s="127"/>
      <c r="T257" s="127"/>
      <c r="U257" s="127"/>
      <c r="V257" s="127"/>
      <c r="W257" s="127"/>
      <c r="X257" s="127"/>
      <c r="Y257" s="127"/>
    </row>
    <row r="258" spans="1:25" x14ac:dyDescent="0.2">
      <c r="A258" s="123">
        <f>'2.6 Fixed Asset Cont Stmt'!B301</f>
        <v>1845</v>
      </c>
      <c r="B258" s="139" t="str">
        <f>'2.6 Fixed Asset Cont Stmt'!C301</f>
        <v>Underground Conductors &amp; Devices</v>
      </c>
      <c r="C258" s="170">
        <f>'2.6 Fixed Asset Cont Stmt'!D301</f>
        <v>1925915.76</v>
      </c>
      <c r="D258" s="148">
        <v>59851</v>
      </c>
      <c r="E258" s="153">
        <f t="shared" si="32"/>
        <v>1866064.76</v>
      </c>
      <c r="F258" s="148">
        <f>'2.6 Fixed Asset Cont Stmt'!E301</f>
        <v>11747.61</v>
      </c>
      <c r="G258" s="157">
        <f t="shared" si="33"/>
        <v>1871938.5649999999</v>
      </c>
      <c r="H258" s="124">
        <v>40</v>
      </c>
      <c r="I258" s="125">
        <f t="shared" si="34"/>
        <v>2.5000000000000001E-2</v>
      </c>
      <c r="J258" s="157">
        <f t="shared" si="36"/>
        <v>46798.464124999999</v>
      </c>
      <c r="K258" s="148">
        <f>'2.6 Fixed Asset Cont Stmt'!J301</f>
        <v>43446</v>
      </c>
      <c r="L258" s="157">
        <f t="shared" si="35"/>
        <v>3352.4641249999986</v>
      </c>
      <c r="M258" s="126"/>
      <c r="N258" s="127"/>
      <c r="O258" s="127"/>
      <c r="P258" s="127"/>
      <c r="Q258" s="127"/>
      <c r="R258" s="127"/>
      <c r="S258" s="127"/>
      <c r="T258" s="127"/>
      <c r="U258" s="127"/>
      <c r="V258" s="127"/>
      <c r="W258" s="127"/>
      <c r="X258" s="127"/>
      <c r="Y258" s="127"/>
    </row>
    <row r="259" spans="1:25" x14ac:dyDescent="0.2">
      <c r="A259" s="123">
        <f>'2.6 Fixed Asset Cont Stmt'!B302</f>
        <v>1850</v>
      </c>
      <c r="B259" s="139" t="str">
        <f>'2.6 Fixed Asset Cont Stmt'!C302</f>
        <v>Line Transformers</v>
      </c>
      <c r="C259" s="170">
        <f>'2.6 Fixed Asset Cont Stmt'!D302</f>
        <v>12934451.060000002</v>
      </c>
      <c r="D259" s="148">
        <v>1023020</v>
      </c>
      <c r="E259" s="153">
        <f t="shared" si="32"/>
        <v>11911431.060000002</v>
      </c>
      <c r="F259" s="148">
        <f>'2.6 Fixed Asset Cont Stmt'!E302</f>
        <v>413277.92</v>
      </c>
      <c r="G259" s="157">
        <f t="shared" si="33"/>
        <v>12118070.020000003</v>
      </c>
      <c r="H259" s="124">
        <v>40</v>
      </c>
      <c r="I259" s="125">
        <f t="shared" si="34"/>
        <v>2.5000000000000001E-2</v>
      </c>
      <c r="J259" s="157">
        <f t="shared" si="36"/>
        <v>302951.75050000008</v>
      </c>
      <c r="K259" s="148">
        <f>'2.6 Fixed Asset Cont Stmt'!J302</f>
        <v>219921</v>
      </c>
      <c r="L259" s="157">
        <f t="shared" si="35"/>
        <v>83030.750500000082</v>
      </c>
      <c r="M259" s="126"/>
      <c r="N259" s="127"/>
      <c r="O259" s="127"/>
      <c r="P259" s="127"/>
      <c r="Q259" s="127"/>
      <c r="R259" s="127"/>
      <c r="S259" s="127"/>
      <c r="T259" s="127"/>
      <c r="U259" s="127"/>
      <c r="V259" s="127"/>
      <c r="W259" s="127"/>
      <c r="X259" s="127"/>
      <c r="Y259" s="127"/>
    </row>
    <row r="260" spans="1:25" x14ac:dyDescent="0.2">
      <c r="A260" s="123">
        <f>'2.6 Fixed Asset Cont Stmt'!B303</f>
        <v>1855</v>
      </c>
      <c r="B260" s="139" t="str">
        <f>'2.6 Fixed Asset Cont Stmt'!C303</f>
        <v>Services (Overhead &amp; Underground)</v>
      </c>
      <c r="C260" s="170">
        <f>'2.6 Fixed Asset Cont Stmt'!D303</f>
        <v>3361905.9</v>
      </c>
      <c r="D260" s="148">
        <v>866373</v>
      </c>
      <c r="E260" s="153">
        <f t="shared" si="32"/>
        <v>2495532.9</v>
      </c>
      <c r="F260" s="148">
        <f>'2.6 Fixed Asset Cont Stmt'!E303</f>
        <v>0</v>
      </c>
      <c r="G260" s="157">
        <f t="shared" si="33"/>
        <v>2495532.9</v>
      </c>
      <c r="H260" s="124">
        <v>40</v>
      </c>
      <c r="I260" s="125">
        <f t="shared" si="34"/>
        <v>2.5000000000000001E-2</v>
      </c>
      <c r="J260" s="157">
        <f t="shared" si="36"/>
        <v>62388.322499999995</v>
      </c>
      <c r="K260" s="148">
        <f>'2.6 Fixed Asset Cont Stmt'!J303</f>
        <v>41000</v>
      </c>
      <c r="L260" s="157">
        <f t="shared" si="35"/>
        <v>21388.322499999995</v>
      </c>
      <c r="M260" s="126"/>
      <c r="N260" s="127"/>
      <c r="O260" s="127"/>
      <c r="P260" s="127"/>
      <c r="Q260" s="127"/>
      <c r="R260" s="127"/>
      <c r="S260" s="127"/>
      <c r="T260" s="127"/>
      <c r="U260" s="127"/>
      <c r="V260" s="127"/>
      <c r="W260" s="127"/>
      <c r="X260" s="127"/>
      <c r="Y260" s="127"/>
    </row>
    <row r="261" spans="1:25" x14ac:dyDescent="0.2">
      <c r="A261" s="123">
        <f>'2.6 Fixed Asset Cont Stmt'!B304</f>
        <v>1860</v>
      </c>
      <c r="B261" s="139" t="str">
        <f>'2.6 Fixed Asset Cont Stmt'!C304</f>
        <v>Meters</v>
      </c>
      <c r="C261" s="170">
        <f>'2.6 Fixed Asset Cont Stmt'!D304</f>
        <v>1162222.0799999996</v>
      </c>
      <c r="D261" s="148">
        <v>246360</v>
      </c>
      <c r="E261" s="153">
        <f t="shared" si="32"/>
        <v>915862.07999999961</v>
      </c>
      <c r="F261" s="148">
        <f>'2.6 Fixed Asset Cont Stmt'!E304</f>
        <v>1443.41</v>
      </c>
      <c r="G261" s="157">
        <f t="shared" si="33"/>
        <v>916583.78499999957</v>
      </c>
      <c r="H261" s="124">
        <v>30</v>
      </c>
      <c r="I261" s="125">
        <f t="shared" si="34"/>
        <v>3.3333333333333333E-2</v>
      </c>
      <c r="J261" s="157">
        <f t="shared" si="36"/>
        <v>30552.792833333318</v>
      </c>
      <c r="K261" s="148">
        <f>'2.6 Fixed Asset Cont Stmt'!J304</f>
        <v>20147</v>
      </c>
      <c r="L261" s="157">
        <f t="shared" si="35"/>
        <v>10405.792833333318</v>
      </c>
      <c r="M261" s="126"/>
      <c r="N261" s="127"/>
      <c r="O261" s="127"/>
      <c r="P261" s="127"/>
      <c r="Q261" s="127"/>
      <c r="R261" s="127"/>
      <c r="S261" s="127"/>
      <c r="T261" s="127"/>
      <c r="U261" s="127"/>
      <c r="V261" s="127"/>
      <c r="W261" s="127"/>
      <c r="X261" s="127"/>
      <c r="Y261" s="127"/>
    </row>
    <row r="262" spans="1:25" x14ac:dyDescent="0.2">
      <c r="A262" s="123" t="str">
        <f>'2.6 Fixed Asset Cont Stmt'!B305</f>
        <v>1860A</v>
      </c>
      <c r="B262" s="139" t="str">
        <f>'2.6 Fixed Asset Cont Stmt'!C305</f>
        <v>Meters (Smart Meters)</v>
      </c>
      <c r="C262" s="170">
        <f>'2.6 Fixed Asset Cont Stmt'!D305</f>
        <v>3903966.0799999996</v>
      </c>
      <c r="D262" s="148">
        <v>0</v>
      </c>
      <c r="E262" s="153">
        <f t="shared" si="32"/>
        <v>3903966.0799999996</v>
      </c>
      <c r="F262" s="148">
        <f>'2.6 Fixed Asset Cont Stmt'!E305</f>
        <v>45707.96</v>
      </c>
      <c r="G262" s="157">
        <f t="shared" si="33"/>
        <v>3926820.0599999996</v>
      </c>
      <c r="H262" s="124">
        <v>15</v>
      </c>
      <c r="I262" s="125">
        <f t="shared" si="34"/>
        <v>6.6666666666666666E-2</v>
      </c>
      <c r="J262" s="157">
        <f t="shared" si="36"/>
        <v>261788.00399999999</v>
      </c>
      <c r="K262" s="148">
        <f>'2.6 Fixed Asset Cont Stmt'!J305</f>
        <v>263305</v>
      </c>
      <c r="L262" s="157">
        <f t="shared" si="35"/>
        <v>-1516.9960000000137</v>
      </c>
      <c r="M262" s="126"/>
      <c r="N262" s="127"/>
      <c r="O262" s="127"/>
      <c r="P262" s="127"/>
      <c r="Q262" s="127"/>
      <c r="R262" s="127"/>
      <c r="S262" s="127"/>
      <c r="T262" s="127"/>
      <c r="U262" s="127"/>
      <c r="V262" s="127"/>
      <c r="W262" s="127"/>
      <c r="X262" s="127"/>
      <c r="Y262" s="127"/>
    </row>
    <row r="263" spans="1:25" x14ac:dyDescent="0.2">
      <c r="A263" s="123" t="str">
        <f>'2.6 Fixed Asset Cont Stmt'!B306</f>
        <v>1860B</v>
      </c>
      <c r="B263" s="139" t="str">
        <f>'2.6 Fixed Asset Cont Stmt'!C306</f>
        <v>Meters - PT's and CT's</v>
      </c>
      <c r="C263" s="170">
        <f>'2.6 Fixed Asset Cont Stmt'!D306</f>
        <v>249148.94</v>
      </c>
      <c r="D263" s="148">
        <v>9395</v>
      </c>
      <c r="E263" s="153">
        <f t="shared" si="32"/>
        <v>239753.94</v>
      </c>
      <c r="F263" s="148">
        <f>'2.6 Fixed Asset Cont Stmt'!E306</f>
        <v>962.27</v>
      </c>
      <c r="G263" s="157">
        <f t="shared" si="33"/>
        <v>240235.07500000001</v>
      </c>
      <c r="H263" s="124">
        <v>30</v>
      </c>
      <c r="I263" s="125">
        <f t="shared" si="34"/>
        <v>3.3333333333333333E-2</v>
      </c>
      <c r="J263" s="157">
        <f t="shared" si="36"/>
        <v>8007.8358333333335</v>
      </c>
      <c r="K263" s="148">
        <f>'2.6 Fixed Asset Cont Stmt'!J306</f>
        <v>7090</v>
      </c>
      <c r="L263" s="157">
        <f t="shared" si="35"/>
        <v>917.83583333333354</v>
      </c>
      <c r="M263" s="126"/>
      <c r="N263" s="127"/>
      <c r="O263" s="127"/>
      <c r="P263" s="127"/>
      <c r="Q263" s="127"/>
      <c r="R263" s="127"/>
      <c r="S263" s="127"/>
      <c r="T263" s="127"/>
      <c r="U263" s="127"/>
      <c r="V263" s="127"/>
      <c r="W263" s="127"/>
      <c r="X263" s="127"/>
      <c r="Y263" s="127"/>
    </row>
    <row r="264" spans="1:25" x14ac:dyDescent="0.2">
      <c r="A264" s="123">
        <f>'2.6 Fixed Asset Cont Stmt'!B307</f>
        <v>1865</v>
      </c>
      <c r="B264" s="139" t="str">
        <f>'2.6 Fixed Asset Cont Stmt'!C307</f>
        <v>Other Installations on Customer's Premises</v>
      </c>
      <c r="C264" s="170">
        <f>'2.6 Fixed Asset Cont Stmt'!D307</f>
        <v>194063</v>
      </c>
      <c r="D264" s="148">
        <v>0</v>
      </c>
      <c r="E264" s="153">
        <f t="shared" si="32"/>
        <v>194063</v>
      </c>
      <c r="F264" s="148">
        <f>'2.6 Fixed Asset Cont Stmt'!E307</f>
        <v>0</v>
      </c>
      <c r="G264" s="157">
        <f t="shared" si="33"/>
        <v>194063</v>
      </c>
      <c r="H264" s="124">
        <v>10</v>
      </c>
      <c r="I264" s="125">
        <f t="shared" si="34"/>
        <v>0.1</v>
      </c>
      <c r="J264" s="157">
        <f t="shared" si="36"/>
        <v>19406.3</v>
      </c>
      <c r="K264" s="148">
        <f>'2.6 Fixed Asset Cont Stmt'!J307</f>
        <v>4653</v>
      </c>
      <c r="L264" s="157">
        <f t="shared" si="35"/>
        <v>14753.3</v>
      </c>
      <c r="M264" s="126"/>
      <c r="N264" s="127"/>
      <c r="O264" s="127"/>
      <c r="P264" s="127"/>
      <c r="Q264" s="127"/>
      <c r="R264" s="127"/>
      <c r="S264" s="127"/>
      <c r="T264" s="127"/>
      <c r="U264" s="127"/>
      <c r="V264" s="127"/>
      <c r="W264" s="127"/>
      <c r="X264" s="127"/>
      <c r="Y264" s="127"/>
    </row>
    <row r="265" spans="1:25" x14ac:dyDescent="0.2">
      <c r="A265" s="123">
        <f>'2.6 Fixed Asset Cont Stmt'!B308</f>
        <v>1875</v>
      </c>
      <c r="B265" s="139" t="str">
        <f>'2.6 Fixed Asset Cont Stmt'!C308</f>
        <v>Street Lighting and Signal Systems</v>
      </c>
      <c r="C265" s="170">
        <f>'2.6 Fixed Asset Cont Stmt'!D308</f>
        <v>16522.64</v>
      </c>
      <c r="D265" s="148">
        <v>16523</v>
      </c>
      <c r="E265" s="153">
        <f t="shared" si="32"/>
        <v>-0.36000000000058208</v>
      </c>
      <c r="F265" s="148">
        <f>'2.6 Fixed Asset Cont Stmt'!E308</f>
        <v>0</v>
      </c>
      <c r="G265" s="157">
        <f t="shared" si="33"/>
        <v>-0.36000000000058208</v>
      </c>
      <c r="H265" s="124">
        <v>20</v>
      </c>
      <c r="I265" s="125">
        <f t="shared" si="34"/>
        <v>0.05</v>
      </c>
      <c r="J265" s="157">
        <f t="shared" si="36"/>
        <v>-1.8000000000029104E-2</v>
      </c>
      <c r="K265" s="148">
        <f>'2.6 Fixed Asset Cont Stmt'!J308</f>
        <v>0</v>
      </c>
      <c r="L265" s="157">
        <f t="shared" si="35"/>
        <v>-1.8000000000029104E-2</v>
      </c>
      <c r="M265" s="126"/>
      <c r="N265" s="127"/>
      <c r="O265" s="127"/>
      <c r="P265" s="127"/>
      <c r="Q265" s="127"/>
      <c r="R265" s="127"/>
      <c r="S265" s="127"/>
      <c r="T265" s="127"/>
      <c r="U265" s="127"/>
      <c r="V265" s="127"/>
      <c r="W265" s="127"/>
      <c r="X265" s="127"/>
      <c r="Y265" s="127"/>
    </row>
    <row r="266" spans="1:25" x14ac:dyDescent="0.2">
      <c r="A266" s="123">
        <f>'2.6 Fixed Asset Cont Stmt'!B309</f>
        <v>1905</v>
      </c>
      <c r="B266" s="139" t="str">
        <f>'2.6 Fixed Asset Cont Stmt'!C309</f>
        <v>Land</v>
      </c>
      <c r="C266" s="170">
        <f>'2.6 Fixed Asset Cont Stmt'!D309</f>
        <v>0</v>
      </c>
      <c r="D266" s="148">
        <v>0</v>
      </c>
      <c r="E266" s="153">
        <f t="shared" si="32"/>
        <v>0</v>
      </c>
      <c r="F266" s="148">
        <f>'2.6 Fixed Asset Cont Stmt'!E309</f>
        <v>0</v>
      </c>
      <c r="G266" s="157">
        <f t="shared" si="33"/>
        <v>0</v>
      </c>
      <c r="H266" s="124">
        <v>0</v>
      </c>
      <c r="I266" s="125" t="str">
        <f t="shared" si="34"/>
        <v/>
      </c>
      <c r="J266" s="157">
        <f t="shared" si="36"/>
        <v>0</v>
      </c>
      <c r="K266" s="148">
        <f>'2.6 Fixed Asset Cont Stmt'!J309</f>
        <v>0</v>
      </c>
      <c r="L266" s="157">
        <f t="shared" si="35"/>
        <v>0</v>
      </c>
      <c r="M266" s="126"/>
      <c r="N266" s="127"/>
      <c r="O266" s="127"/>
      <c r="P266" s="127"/>
      <c r="Q266" s="127"/>
      <c r="R266" s="127"/>
      <c r="S266" s="127"/>
      <c r="T266" s="127"/>
      <c r="U266" s="127"/>
      <c r="V266" s="127"/>
      <c r="W266" s="127"/>
      <c r="X266" s="127"/>
      <c r="Y266" s="127"/>
    </row>
    <row r="267" spans="1:25" x14ac:dyDescent="0.2">
      <c r="A267" s="123">
        <f>'2.6 Fixed Asset Cont Stmt'!B310</f>
        <v>1908</v>
      </c>
      <c r="B267" s="139" t="str">
        <f>'2.6 Fixed Asset Cont Stmt'!C310</f>
        <v>Buildings &amp; Fixtures</v>
      </c>
      <c r="C267" s="170">
        <f>'2.6 Fixed Asset Cont Stmt'!D310</f>
        <v>0</v>
      </c>
      <c r="D267" s="148">
        <v>0</v>
      </c>
      <c r="E267" s="153">
        <f t="shared" si="32"/>
        <v>0</v>
      </c>
      <c r="F267" s="148">
        <f>'2.6 Fixed Asset Cont Stmt'!E310</f>
        <v>0</v>
      </c>
      <c r="G267" s="157">
        <f t="shared" si="33"/>
        <v>0</v>
      </c>
      <c r="H267" s="124">
        <v>0</v>
      </c>
      <c r="I267" s="125" t="str">
        <f t="shared" si="34"/>
        <v/>
      </c>
      <c r="J267" s="157">
        <f t="shared" si="36"/>
        <v>0</v>
      </c>
      <c r="K267" s="148">
        <f>'2.6 Fixed Asset Cont Stmt'!J310</f>
        <v>0</v>
      </c>
      <c r="L267" s="157">
        <f t="shared" si="35"/>
        <v>0</v>
      </c>
      <c r="M267" s="126"/>
      <c r="N267" s="127"/>
      <c r="O267" s="127"/>
      <c r="P267" s="127"/>
      <c r="Q267" s="127"/>
      <c r="R267" s="127"/>
      <c r="S267" s="127"/>
      <c r="T267" s="127"/>
      <c r="U267" s="127"/>
      <c r="V267" s="127"/>
      <c r="W267" s="127"/>
      <c r="X267" s="127"/>
      <c r="Y267" s="127"/>
    </row>
    <row r="268" spans="1:25" x14ac:dyDescent="0.2">
      <c r="A268" s="123">
        <f>'2.6 Fixed Asset Cont Stmt'!B311</f>
        <v>1910</v>
      </c>
      <c r="B268" s="139" t="str">
        <f>'2.6 Fixed Asset Cont Stmt'!C311</f>
        <v>Leasehold Improvements</v>
      </c>
      <c r="C268" s="170">
        <f>'2.6 Fixed Asset Cont Stmt'!D311</f>
        <v>75360.25</v>
      </c>
      <c r="D268" s="148">
        <v>43398</v>
      </c>
      <c r="E268" s="153">
        <f t="shared" si="32"/>
        <v>31962.25</v>
      </c>
      <c r="F268" s="148">
        <f>'2.6 Fixed Asset Cont Stmt'!E311</f>
        <v>5671.4400000000005</v>
      </c>
      <c r="G268" s="157">
        <f t="shared" si="33"/>
        <v>34797.97</v>
      </c>
      <c r="H268" s="124">
        <v>4</v>
      </c>
      <c r="I268" s="125">
        <f t="shared" si="34"/>
        <v>0.25</v>
      </c>
      <c r="J268" s="157">
        <f t="shared" si="36"/>
        <v>8699.4925000000003</v>
      </c>
      <c r="K268" s="148">
        <f>'2.6 Fixed Asset Cont Stmt'!J311</f>
        <v>709</v>
      </c>
      <c r="L268" s="157">
        <f t="shared" si="35"/>
        <v>7990.4925000000003</v>
      </c>
      <c r="M268" s="126"/>
      <c r="N268" s="127"/>
      <c r="O268" s="127"/>
      <c r="P268" s="127"/>
      <c r="Q268" s="127"/>
      <c r="R268" s="127"/>
      <c r="S268" s="127"/>
      <c r="T268" s="127"/>
      <c r="U268" s="127"/>
      <c r="V268" s="127"/>
      <c r="W268" s="127"/>
      <c r="X268" s="127"/>
      <c r="Y268" s="127"/>
    </row>
    <row r="269" spans="1:25" x14ac:dyDescent="0.2">
      <c r="A269" s="123">
        <f>'2.6 Fixed Asset Cont Stmt'!B312</f>
        <v>1915</v>
      </c>
      <c r="B269" s="139" t="str">
        <f>'2.6 Fixed Asset Cont Stmt'!C312</f>
        <v>Office Furniture &amp; Equipment (10 years)</v>
      </c>
      <c r="C269" s="170">
        <f>'2.6 Fixed Asset Cont Stmt'!D312</f>
        <v>340030.63999999943</v>
      </c>
      <c r="D269" s="148">
        <v>211739</v>
      </c>
      <c r="E269" s="153">
        <f t="shared" si="32"/>
        <v>128291.63999999943</v>
      </c>
      <c r="F269" s="148">
        <f>'2.6 Fixed Asset Cont Stmt'!E312</f>
        <v>11481.84</v>
      </c>
      <c r="G269" s="157">
        <f t="shared" si="33"/>
        <v>134032.55999999944</v>
      </c>
      <c r="H269" s="124">
        <v>10</v>
      </c>
      <c r="I269" s="125">
        <f t="shared" si="34"/>
        <v>0.1</v>
      </c>
      <c r="J269" s="157">
        <f t="shared" si="36"/>
        <v>13403.255999999945</v>
      </c>
      <c r="K269" s="148">
        <f>'2.6 Fixed Asset Cont Stmt'!J312</f>
        <v>11783</v>
      </c>
      <c r="L269" s="157">
        <f t="shared" si="35"/>
        <v>1620.2559999999448</v>
      </c>
      <c r="M269" s="126"/>
      <c r="N269" s="127"/>
      <c r="O269" s="127"/>
      <c r="P269" s="127"/>
      <c r="Q269" s="127"/>
      <c r="R269" s="127"/>
      <c r="S269" s="127"/>
      <c r="T269" s="127"/>
      <c r="U269" s="127"/>
      <c r="V269" s="127"/>
      <c r="W269" s="127"/>
      <c r="X269" s="127"/>
      <c r="Y269" s="127"/>
    </row>
    <row r="270" spans="1:25" x14ac:dyDescent="0.2">
      <c r="A270" s="123">
        <f>'2.6 Fixed Asset Cont Stmt'!B313</f>
        <v>1915</v>
      </c>
      <c r="B270" s="139" t="str">
        <f>'2.6 Fixed Asset Cont Stmt'!C313</f>
        <v>Office Furniture &amp; Equipment (5 years)</v>
      </c>
      <c r="C270" s="170">
        <f>'2.6 Fixed Asset Cont Stmt'!D313</f>
        <v>0</v>
      </c>
      <c r="D270" s="148">
        <v>0</v>
      </c>
      <c r="E270" s="153">
        <f t="shared" si="32"/>
        <v>0</v>
      </c>
      <c r="F270" s="148">
        <f>'2.6 Fixed Asset Cont Stmt'!E313</f>
        <v>0</v>
      </c>
      <c r="G270" s="157">
        <f t="shared" si="33"/>
        <v>0</v>
      </c>
      <c r="H270" s="124">
        <v>10</v>
      </c>
      <c r="I270" s="125">
        <f t="shared" si="34"/>
        <v>0.1</v>
      </c>
      <c r="J270" s="157">
        <f t="shared" si="36"/>
        <v>0</v>
      </c>
      <c r="K270" s="148">
        <f>'2.6 Fixed Asset Cont Stmt'!J313</f>
        <v>0</v>
      </c>
      <c r="L270" s="157">
        <f t="shared" si="35"/>
        <v>0</v>
      </c>
      <c r="M270" s="126"/>
      <c r="N270" s="127"/>
      <c r="O270" s="127"/>
      <c r="P270" s="127"/>
      <c r="Q270" s="127"/>
      <c r="R270" s="127"/>
      <c r="S270" s="127"/>
      <c r="T270" s="127"/>
      <c r="U270" s="127"/>
      <c r="V270" s="127"/>
      <c r="W270" s="127"/>
      <c r="X270" s="127"/>
      <c r="Y270" s="127"/>
    </row>
    <row r="271" spans="1:25" x14ac:dyDescent="0.2">
      <c r="A271" s="123">
        <f>'2.6 Fixed Asset Cont Stmt'!B314</f>
        <v>1920</v>
      </c>
      <c r="B271" s="139" t="str">
        <f>'2.6 Fixed Asset Cont Stmt'!C314</f>
        <v>Computer Equipment - Hardware</v>
      </c>
      <c r="C271" s="170">
        <f>'2.6 Fixed Asset Cont Stmt'!D314</f>
        <v>853643.65999999992</v>
      </c>
      <c r="D271" s="148">
        <v>439605</v>
      </c>
      <c r="E271" s="153">
        <f t="shared" si="32"/>
        <v>414038.65999999992</v>
      </c>
      <c r="F271" s="148">
        <f>'2.6 Fixed Asset Cont Stmt'!E314</f>
        <v>149001.60000000001</v>
      </c>
      <c r="G271" s="157">
        <f t="shared" si="33"/>
        <v>488539.4599999999</v>
      </c>
      <c r="H271" s="124">
        <v>5</v>
      </c>
      <c r="I271" s="125">
        <f t="shared" si="34"/>
        <v>0.2</v>
      </c>
      <c r="J271" s="157">
        <f t="shared" si="36"/>
        <v>97707.891999999978</v>
      </c>
      <c r="K271" s="148">
        <f>'2.6 Fixed Asset Cont Stmt'!J314</f>
        <v>83337</v>
      </c>
      <c r="L271" s="157">
        <f t="shared" si="35"/>
        <v>14370.891999999978</v>
      </c>
      <c r="M271" s="126"/>
      <c r="N271" s="127"/>
      <c r="O271" s="127"/>
      <c r="P271" s="127"/>
      <c r="Q271" s="127"/>
      <c r="R271" s="127"/>
      <c r="S271" s="127"/>
      <c r="T271" s="127"/>
      <c r="U271" s="127"/>
      <c r="V271" s="127"/>
      <c r="W271" s="127"/>
      <c r="X271" s="127"/>
      <c r="Y271" s="127"/>
    </row>
    <row r="272" spans="1:25" x14ac:dyDescent="0.2">
      <c r="A272" s="123">
        <f>'2.6 Fixed Asset Cont Stmt'!B315</f>
        <v>1920</v>
      </c>
      <c r="B272" s="139" t="str">
        <f>'2.6 Fixed Asset Cont Stmt'!C315</f>
        <v>Computer Equip.-Hardware(Post Mar. 22/04)</v>
      </c>
      <c r="C272" s="170">
        <f>'2.6 Fixed Asset Cont Stmt'!D315</f>
        <v>0</v>
      </c>
      <c r="D272" s="148">
        <v>0</v>
      </c>
      <c r="E272" s="153">
        <f t="shared" si="32"/>
        <v>0</v>
      </c>
      <c r="F272" s="148">
        <f>'2.6 Fixed Asset Cont Stmt'!E315</f>
        <v>0</v>
      </c>
      <c r="G272" s="157">
        <f t="shared" si="33"/>
        <v>0</v>
      </c>
      <c r="H272" s="124">
        <v>5</v>
      </c>
      <c r="I272" s="125">
        <f t="shared" si="34"/>
        <v>0.2</v>
      </c>
      <c r="J272" s="157">
        <f t="shared" si="36"/>
        <v>0</v>
      </c>
      <c r="K272" s="148">
        <f>'2.6 Fixed Asset Cont Stmt'!J315</f>
        <v>0</v>
      </c>
      <c r="L272" s="157">
        <f t="shared" si="35"/>
        <v>0</v>
      </c>
      <c r="M272" s="126"/>
      <c r="N272" s="127"/>
      <c r="O272" s="127"/>
      <c r="P272" s="127"/>
      <c r="Q272" s="127"/>
      <c r="R272" s="127"/>
      <c r="S272" s="127"/>
      <c r="T272" s="127"/>
      <c r="U272" s="127"/>
      <c r="V272" s="127"/>
      <c r="W272" s="127"/>
      <c r="X272" s="127"/>
      <c r="Y272" s="127"/>
    </row>
    <row r="273" spans="1:25" x14ac:dyDescent="0.2">
      <c r="A273" s="123">
        <f>'2.6 Fixed Asset Cont Stmt'!B316</f>
        <v>1920</v>
      </c>
      <c r="B273" s="139" t="str">
        <f>'2.6 Fixed Asset Cont Stmt'!C316</f>
        <v>Computer Equip.-Hardware(Post Mar. 19/07)</v>
      </c>
      <c r="C273" s="170">
        <f>'2.6 Fixed Asset Cont Stmt'!D316</f>
        <v>0</v>
      </c>
      <c r="D273" s="148">
        <v>0</v>
      </c>
      <c r="E273" s="153">
        <f t="shared" si="32"/>
        <v>0</v>
      </c>
      <c r="F273" s="148">
        <f>'2.6 Fixed Asset Cont Stmt'!E316</f>
        <v>0</v>
      </c>
      <c r="G273" s="157">
        <f t="shared" si="33"/>
        <v>0</v>
      </c>
      <c r="H273" s="124">
        <v>5</v>
      </c>
      <c r="I273" s="125">
        <f t="shared" si="34"/>
        <v>0.2</v>
      </c>
      <c r="J273" s="157">
        <f t="shared" si="36"/>
        <v>0</v>
      </c>
      <c r="K273" s="148">
        <f>'2.6 Fixed Asset Cont Stmt'!J316</f>
        <v>0</v>
      </c>
      <c r="L273" s="157">
        <f t="shared" si="35"/>
        <v>0</v>
      </c>
      <c r="M273" s="126"/>
      <c r="N273" s="127"/>
      <c r="O273" s="127"/>
      <c r="P273" s="127"/>
      <c r="Q273" s="127"/>
      <c r="R273" s="127"/>
      <c r="S273" s="127"/>
      <c r="T273" s="127"/>
      <c r="U273" s="127"/>
      <c r="V273" s="127"/>
      <c r="W273" s="127"/>
      <c r="X273" s="127"/>
      <c r="Y273" s="127"/>
    </row>
    <row r="274" spans="1:25" x14ac:dyDescent="0.2">
      <c r="A274" s="123">
        <f>'2.6 Fixed Asset Cont Stmt'!B317</f>
        <v>1930</v>
      </c>
      <c r="B274" s="139" t="str">
        <f>'2.6 Fixed Asset Cont Stmt'!C317</f>
        <v>Transportation Equipment - 5 Yr</v>
      </c>
      <c r="C274" s="170">
        <f>'2.6 Fixed Asset Cont Stmt'!D317</f>
        <v>1366080.11</v>
      </c>
      <c r="D274" s="148">
        <v>778329</v>
      </c>
      <c r="E274" s="153">
        <f t="shared" si="32"/>
        <v>587751.1100000001</v>
      </c>
      <c r="F274" s="148">
        <f>'2.6 Fixed Asset Cont Stmt'!E317</f>
        <v>198852.1</v>
      </c>
      <c r="G274" s="157">
        <f t="shared" si="33"/>
        <v>687177.16000000015</v>
      </c>
      <c r="H274" s="124">
        <v>5</v>
      </c>
      <c r="I274" s="125">
        <f t="shared" si="34"/>
        <v>0.2</v>
      </c>
      <c r="J274" s="157">
        <f t="shared" si="36"/>
        <v>137435.43200000003</v>
      </c>
      <c r="K274" s="148">
        <f>'2.6 Fixed Asset Cont Stmt'!J317</f>
        <v>85248</v>
      </c>
      <c r="L274" s="157">
        <f t="shared" si="35"/>
        <v>52187.43200000003</v>
      </c>
      <c r="M274" s="126"/>
      <c r="N274" s="127"/>
      <c r="O274" s="127"/>
      <c r="P274" s="127"/>
      <c r="Q274" s="127"/>
      <c r="R274" s="127"/>
      <c r="S274" s="127"/>
      <c r="T274" s="127"/>
      <c r="U274" s="127"/>
      <c r="V274" s="127"/>
      <c r="W274" s="127"/>
      <c r="X274" s="127"/>
      <c r="Y274" s="127"/>
    </row>
    <row r="275" spans="1:25" x14ac:dyDescent="0.2">
      <c r="A275" s="123" t="str">
        <f>'2.6 Fixed Asset Cont Stmt'!B318</f>
        <v>1930A</v>
      </c>
      <c r="B275" s="139" t="str">
        <f>'2.6 Fixed Asset Cont Stmt'!C318</f>
        <v>Transportation Equipment - 10 Yr</v>
      </c>
      <c r="C275" s="170">
        <f>'2.6 Fixed Asset Cont Stmt'!D318</f>
        <v>4723886.0999999996</v>
      </c>
      <c r="D275" s="148">
        <v>1352343</v>
      </c>
      <c r="E275" s="153">
        <f t="shared" si="32"/>
        <v>3371543.0999999996</v>
      </c>
      <c r="F275" s="148">
        <f>'2.6 Fixed Asset Cont Stmt'!E318</f>
        <v>422560.7</v>
      </c>
      <c r="G275" s="157">
        <f t="shared" si="33"/>
        <v>3582823.4499999997</v>
      </c>
      <c r="H275" s="124">
        <v>10</v>
      </c>
      <c r="I275" s="125">
        <f t="shared" si="34"/>
        <v>0.1</v>
      </c>
      <c r="J275" s="157">
        <f t="shared" si="36"/>
        <v>358282.34499999997</v>
      </c>
      <c r="K275" s="148">
        <f>'2.6 Fixed Asset Cont Stmt'!J318</f>
        <v>313098</v>
      </c>
      <c r="L275" s="157">
        <f t="shared" si="35"/>
        <v>45184.344999999972</v>
      </c>
      <c r="M275" s="126"/>
      <c r="N275" s="127"/>
      <c r="O275" s="127"/>
      <c r="P275" s="127"/>
      <c r="Q275" s="127"/>
      <c r="R275" s="127"/>
      <c r="S275" s="127"/>
      <c r="T275" s="127"/>
      <c r="U275" s="127"/>
      <c r="V275" s="127"/>
      <c r="W275" s="127"/>
      <c r="X275" s="127"/>
      <c r="Y275" s="127"/>
    </row>
    <row r="276" spans="1:25" x14ac:dyDescent="0.2">
      <c r="A276" s="123">
        <f>'2.6 Fixed Asset Cont Stmt'!B319</f>
        <v>1935</v>
      </c>
      <c r="B276" s="139" t="str">
        <f>'2.6 Fixed Asset Cont Stmt'!C319</f>
        <v>Stores Equipment</v>
      </c>
      <c r="C276" s="170">
        <f>'2.6 Fixed Asset Cont Stmt'!D319</f>
        <v>0</v>
      </c>
      <c r="D276" s="148">
        <v>0</v>
      </c>
      <c r="E276" s="153">
        <f t="shared" si="32"/>
        <v>0</v>
      </c>
      <c r="F276" s="148">
        <f>'2.6 Fixed Asset Cont Stmt'!E319</f>
        <v>0</v>
      </c>
      <c r="G276" s="157">
        <f t="shared" si="33"/>
        <v>0</v>
      </c>
      <c r="H276" s="124">
        <v>0</v>
      </c>
      <c r="I276" s="125" t="str">
        <f t="shared" si="34"/>
        <v/>
      </c>
      <c r="J276" s="157">
        <f t="shared" si="36"/>
        <v>0</v>
      </c>
      <c r="K276" s="148">
        <f>'2.6 Fixed Asset Cont Stmt'!J319</f>
        <v>0</v>
      </c>
      <c r="L276" s="157">
        <f t="shared" si="35"/>
        <v>0</v>
      </c>
      <c r="M276" s="126"/>
      <c r="N276" s="127"/>
      <c r="O276" s="127"/>
      <c r="P276" s="127"/>
      <c r="Q276" s="127"/>
      <c r="R276" s="127"/>
      <c r="S276" s="127"/>
      <c r="T276" s="127"/>
      <c r="U276" s="127"/>
      <c r="V276" s="127"/>
      <c r="W276" s="127"/>
      <c r="X276" s="127"/>
      <c r="Y276" s="127"/>
    </row>
    <row r="277" spans="1:25" x14ac:dyDescent="0.2">
      <c r="A277" s="123">
        <f>'2.6 Fixed Asset Cont Stmt'!B320</f>
        <v>1940</v>
      </c>
      <c r="B277" s="139" t="str">
        <f>'2.6 Fixed Asset Cont Stmt'!C320</f>
        <v>Tools, Shop &amp; Garage Equipment</v>
      </c>
      <c r="C277" s="170">
        <f>'2.6 Fixed Asset Cont Stmt'!D320</f>
        <v>1898480.76</v>
      </c>
      <c r="D277" s="148">
        <v>1211762</v>
      </c>
      <c r="E277" s="153">
        <f t="shared" si="32"/>
        <v>686718.76</v>
      </c>
      <c r="F277" s="148">
        <f>'2.6 Fixed Asset Cont Stmt'!E320</f>
        <v>94360.44</v>
      </c>
      <c r="G277" s="157">
        <f t="shared" si="33"/>
        <v>733898.98</v>
      </c>
      <c r="H277" s="124">
        <v>10</v>
      </c>
      <c r="I277" s="125">
        <f t="shared" si="34"/>
        <v>0.1</v>
      </c>
      <c r="J277" s="157">
        <f t="shared" si="36"/>
        <v>73389.898000000001</v>
      </c>
      <c r="K277" s="148">
        <f>'2.6 Fixed Asset Cont Stmt'!J320</f>
        <v>65378</v>
      </c>
      <c r="L277" s="157">
        <f t="shared" si="35"/>
        <v>8011.898000000001</v>
      </c>
      <c r="M277" s="126"/>
      <c r="N277" s="127"/>
      <c r="O277" s="127"/>
      <c r="P277" s="127"/>
      <c r="Q277" s="127"/>
      <c r="R277" s="127"/>
      <c r="S277" s="127"/>
      <c r="T277" s="127"/>
      <c r="U277" s="127"/>
      <c r="V277" s="127"/>
      <c r="W277" s="127"/>
      <c r="X277" s="127"/>
      <c r="Y277" s="127"/>
    </row>
    <row r="278" spans="1:25" x14ac:dyDescent="0.2">
      <c r="A278" s="123">
        <f>'2.6 Fixed Asset Cont Stmt'!B321</f>
        <v>1945</v>
      </c>
      <c r="B278" s="139" t="str">
        <f>'2.6 Fixed Asset Cont Stmt'!C321</f>
        <v>Measurement &amp; Testing Equipment</v>
      </c>
      <c r="C278" s="170">
        <f>'2.6 Fixed Asset Cont Stmt'!D321</f>
        <v>241756.52</v>
      </c>
      <c r="D278" s="148">
        <v>100192</v>
      </c>
      <c r="E278" s="153">
        <f t="shared" si="32"/>
        <v>141564.51999999999</v>
      </c>
      <c r="F278" s="148">
        <f>'2.6 Fixed Asset Cont Stmt'!E321</f>
        <v>0</v>
      </c>
      <c r="G278" s="157">
        <f t="shared" si="33"/>
        <v>141564.51999999999</v>
      </c>
      <c r="H278" s="124">
        <v>10</v>
      </c>
      <c r="I278" s="125">
        <f t="shared" si="34"/>
        <v>0.1</v>
      </c>
      <c r="J278" s="157">
        <f t="shared" si="36"/>
        <v>14156.451999999999</v>
      </c>
      <c r="K278" s="148">
        <f>'2.6 Fixed Asset Cont Stmt'!J321</f>
        <v>13234</v>
      </c>
      <c r="L278" s="157">
        <f t="shared" si="35"/>
        <v>922.45199999999932</v>
      </c>
      <c r="M278" s="126"/>
      <c r="N278" s="127"/>
      <c r="O278" s="127"/>
      <c r="P278" s="127"/>
      <c r="Q278" s="127"/>
      <c r="R278" s="127"/>
      <c r="S278" s="127"/>
      <c r="T278" s="127"/>
      <c r="U278" s="127"/>
      <c r="V278" s="127"/>
      <c r="W278" s="127"/>
      <c r="X278" s="127"/>
      <c r="Y278" s="127"/>
    </row>
    <row r="279" spans="1:25" x14ac:dyDescent="0.2">
      <c r="A279" s="123">
        <f>'2.6 Fixed Asset Cont Stmt'!B322</f>
        <v>1950</v>
      </c>
      <c r="B279" s="139" t="str">
        <f>'2.6 Fixed Asset Cont Stmt'!C322</f>
        <v>Power Operated Equipment</v>
      </c>
      <c r="C279" s="170">
        <f>'2.6 Fixed Asset Cont Stmt'!D322</f>
        <v>0</v>
      </c>
      <c r="D279" s="148">
        <v>0</v>
      </c>
      <c r="E279" s="153">
        <f t="shared" si="32"/>
        <v>0</v>
      </c>
      <c r="F279" s="148">
        <f>'2.6 Fixed Asset Cont Stmt'!E322</f>
        <v>0</v>
      </c>
      <c r="G279" s="157">
        <f t="shared" si="33"/>
        <v>0</v>
      </c>
      <c r="H279" s="124">
        <v>0</v>
      </c>
      <c r="I279" s="125" t="str">
        <f t="shared" si="34"/>
        <v/>
      </c>
      <c r="J279" s="157">
        <f t="shared" si="36"/>
        <v>0</v>
      </c>
      <c r="K279" s="148">
        <f>'2.6 Fixed Asset Cont Stmt'!J322</f>
        <v>0</v>
      </c>
      <c r="L279" s="157">
        <f t="shared" si="35"/>
        <v>0</v>
      </c>
      <c r="M279" s="126"/>
      <c r="N279" s="127"/>
      <c r="O279" s="127"/>
      <c r="P279" s="127"/>
      <c r="Q279" s="127"/>
      <c r="R279" s="127"/>
      <c r="S279" s="127"/>
      <c r="T279" s="127"/>
      <c r="U279" s="127"/>
      <c r="V279" s="127"/>
      <c r="W279" s="127"/>
      <c r="X279" s="127"/>
      <c r="Y279" s="127"/>
    </row>
    <row r="280" spans="1:25" x14ac:dyDescent="0.2">
      <c r="A280" s="123">
        <f>'2.6 Fixed Asset Cont Stmt'!B323</f>
        <v>1955</v>
      </c>
      <c r="B280" s="139" t="str">
        <f>'2.6 Fixed Asset Cont Stmt'!C323</f>
        <v>Communications Equipment</v>
      </c>
      <c r="C280" s="170">
        <f>'2.6 Fixed Asset Cont Stmt'!D323</f>
        <v>496329.94</v>
      </c>
      <c r="D280" s="148">
        <v>20127</v>
      </c>
      <c r="E280" s="153">
        <f t="shared" si="32"/>
        <v>476202.94</v>
      </c>
      <c r="F280" s="148">
        <f>'2.6 Fixed Asset Cont Stmt'!E323</f>
        <v>79559.39</v>
      </c>
      <c r="G280" s="157">
        <f t="shared" si="33"/>
        <v>515982.63500000001</v>
      </c>
      <c r="H280" s="124">
        <v>10</v>
      </c>
      <c r="I280" s="125">
        <f t="shared" si="34"/>
        <v>0.1</v>
      </c>
      <c r="J280" s="157">
        <f t="shared" si="36"/>
        <v>51598.263500000001</v>
      </c>
      <c r="K280" s="148">
        <f>'2.6 Fixed Asset Cont Stmt'!J323</f>
        <v>51598</v>
      </c>
      <c r="L280" s="157">
        <f t="shared" si="35"/>
        <v>0.26350000000093132</v>
      </c>
      <c r="M280" s="126"/>
      <c r="N280" s="127"/>
      <c r="O280" s="127"/>
      <c r="P280" s="127"/>
      <c r="Q280" s="127"/>
      <c r="R280" s="127"/>
      <c r="S280" s="127"/>
      <c r="T280" s="127"/>
      <c r="U280" s="127"/>
      <c r="V280" s="127"/>
      <c r="W280" s="127"/>
      <c r="X280" s="127"/>
      <c r="Y280" s="127"/>
    </row>
    <row r="281" spans="1:25" x14ac:dyDescent="0.2">
      <c r="A281" s="123">
        <f>'2.6 Fixed Asset Cont Stmt'!B324</f>
        <v>1955</v>
      </c>
      <c r="B281" s="139" t="str">
        <f>'2.6 Fixed Asset Cont Stmt'!C324</f>
        <v>Communication Equipment (Smart Meters)</v>
      </c>
      <c r="C281" s="170">
        <f>'2.6 Fixed Asset Cont Stmt'!D324</f>
        <v>0</v>
      </c>
      <c r="D281" s="148">
        <v>0</v>
      </c>
      <c r="E281" s="153">
        <f t="shared" si="32"/>
        <v>0</v>
      </c>
      <c r="F281" s="148">
        <f>'2.6 Fixed Asset Cont Stmt'!E324</f>
        <v>0</v>
      </c>
      <c r="G281" s="157">
        <f t="shared" si="33"/>
        <v>0</v>
      </c>
      <c r="H281" s="124">
        <v>10</v>
      </c>
      <c r="I281" s="125">
        <f t="shared" si="34"/>
        <v>0.1</v>
      </c>
      <c r="J281" s="157">
        <f t="shared" si="36"/>
        <v>0</v>
      </c>
      <c r="K281" s="148">
        <f>'2.6 Fixed Asset Cont Stmt'!J324</f>
        <v>0</v>
      </c>
      <c r="L281" s="157">
        <f t="shared" si="35"/>
        <v>0</v>
      </c>
      <c r="M281" s="126"/>
      <c r="N281" s="127"/>
      <c r="O281" s="127"/>
      <c r="P281" s="127"/>
      <c r="Q281" s="127"/>
      <c r="R281" s="127"/>
      <c r="S281" s="127"/>
      <c r="T281" s="127"/>
      <c r="U281" s="127"/>
      <c r="V281" s="127"/>
      <c r="W281" s="127"/>
      <c r="X281" s="127"/>
      <c r="Y281" s="127"/>
    </row>
    <row r="282" spans="1:25" x14ac:dyDescent="0.2">
      <c r="A282" s="123">
        <f>'2.6 Fixed Asset Cont Stmt'!B325</f>
        <v>1960</v>
      </c>
      <c r="B282" s="139" t="str">
        <f>'2.6 Fixed Asset Cont Stmt'!C325</f>
        <v>Miscellaneous Equipment - 10 yr</v>
      </c>
      <c r="C282" s="170">
        <f>'2.6 Fixed Asset Cont Stmt'!D325</f>
        <v>79029.890000000043</v>
      </c>
      <c r="D282" s="148">
        <v>53053</v>
      </c>
      <c r="E282" s="153">
        <f t="shared" si="32"/>
        <v>25976.890000000043</v>
      </c>
      <c r="F282" s="148">
        <f>'2.6 Fixed Asset Cont Stmt'!E325</f>
        <v>0</v>
      </c>
      <c r="G282" s="157">
        <f t="shared" si="33"/>
        <v>25976.890000000043</v>
      </c>
      <c r="H282" s="124">
        <v>10</v>
      </c>
      <c r="I282" s="125">
        <f t="shared" si="34"/>
        <v>0.1</v>
      </c>
      <c r="J282" s="157">
        <f t="shared" si="36"/>
        <v>2597.6890000000044</v>
      </c>
      <c r="K282" s="148">
        <f>'2.6 Fixed Asset Cont Stmt'!J325</f>
        <v>2598</v>
      </c>
      <c r="L282" s="157">
        <f t="shared" si="35"/>
        <v>-0.31099999999560168</v>
      </c>
      <c r="M282" s="126"/>
      <c r="N282" s="127"/>
      <c r="O282" s="127"/>
      <c r="P282" s="127"/>
      <c r="Q282" s="127"/>
      <c r="R282" s="127"/>
      <c r="S282" s="127"/>
      <c r="T282" s="127"/>
      <c r="U282" s="127"/>
      <c r="V282" s="127"/>
      <c r="W282" s="127"/>
      <c r="X282" s="127"/>
      <c r="Y282" s="127"/>
    </row>
    <row r="283" spans="1:25" x14ac:dyDescent="0.2">
      <c r="A283" s="123" t="str">
        <f>'2.6 Fixed Asset Cont Stmt'!B326</f>
        <v>1960A</v>
      </c>
      <c r="B283" s="139" t="str">
        <f>'2.6 Fixed Asset Cont Stmt'!C326</f>
        <v>Miscellaneous Equipment - 5 yr</v>
      </c>
      <c r="C283" s="170">
        <f>'2.6 Fixed Asset Cont Stmt'!D326</f>
        <v>492118.44</v>
      </c>
      <c r="D283" s="148">
        <v>465748</v>
      </c>
      <c r="E283" s="153">
        <f t="shared" si="32"/>
        <v>26370.440000000002</v>
      </c>
      <c r="F283" s="148">
        <f>'2.6 Fixed Asset Cont Stmt'!E326</f>
        <v>0</v>
      </c>
      <c r="G283" s="157">
        <f t="shared" si="33"/>
        <v>26370.440000000002</v>
      </c>
      <c r="H283" s="124">
        <v>5</v>
      </c>
      <c r="I283" s="125">
        <f t="shared" si="34"/>
        <v>0.2</v>
      </c>
      <c r="J283" s="157">
        <f t="shared" si="36"/>
        <v>5274.0880000000006</v>
      </c>
      <c r="K283" s="148">
        <f>'2.6 Fixed Asset Cont Stmt'!J326</f>
        <v>5275</v>
      </c>
      <c r="L283" s="157">
        <f t="shared" si="35"/>
        <v>-0.91199999999935244</v>
      </c>
      <c r="M283" s="126"/>
      <c r="N283" s="127"/>
      <c r="O283" s="127"/>
      <c r="P283" s="127"/>
      <c r="Q283" s="127"/>
      <c r="R283" s="127"/>
      <c r="S283" s="127"/>
      <c r="T283" s="127"/>
      <c r="U283" s="127"/>
      <c r="V283" s="127"/>
      <c r="W283" s="127"/>
      <c r="X283" s="127"/>
      <c r="Y283" s="127"/>
    </row>
    <row r="284" spans="1:25" x14ac:dyDescent="0.2">
      <c r="A284" s="123">
        <f>'2.6 Fixed Asset Cont Stmt'!B327</f>
        <v>1970</v>
      </c>
      <c r="B284" s="139" t="str">
        <f>'2.6 Fixed Asset Cont Stmt'!C327</f>
        <v>Load Management Controls Customer Premises</v>
      </c>
      <c r="C284" s="170">
        <f>'2.6 Fixed Asset Cont Stmt'!D327</f>
        <v>0</v>
      </c>
      <c r="D284" s="148">
        <v>0</v>
      </c>
      <c r="E284" s="153">
        <f t="shared" si="32"/>
        <v>0</v>
      </c>
      <c r="F284" s="148">
        <f>'2.6 Fixed Asset Cont Stmt'!E327</f>
        <v>0</v>
      </c>
      <c r="G284" s="157">
        <f t="shared" si="33"/>
        <v>0</v>
      </c>
      <c r="H284" s="124">
        <v>0</v>
      </c>
      <c r="I284" s="125" t="str">
        <f t="shared" si="34"/>
        <v/>
      </c>
      <c r="J284" s="157">
        <f t="shared" si="36"/>
        <v>0</v>
      </c>
      <c r="K284" s="148">
        <f>'2.6 Fixed Asset Cont Stmt'!J327</f>
        <v>0</v>
      </c>
      <c r="L284" s="157">
        <f t="shared" si="35"/>
        <v>0</v>
      </c>
      <c r="M284" s="126"/>
      <c r="N284" s="127"/>
      <c r="O284" s="127"/>
      <c r="P284" s="127"/>
      <c r="Q284" s="127"/>
      <c r="R284" s="127"/>
      <c r="S284" s="127"/>
      <c r="T284" s="127"/>
      <c r="U284" s="127"/>
      <c r="V284" s="127"/>
      <c r="W284" s="127"/>
      <c r="X284" s="127"/>
      <c r="Y284" s="127"/>
    </row>
    <row r="285" spans="1:25" x14ac:dyDescent="0.2">
      <c r="A285" s="123">
        <f>'2.6 Fixed Asset Cont Stmt'!B328</f>
        <v>1975</v>
      </c>
      <c r="B285" s="139" t="str">
        <f>'2.6 Fixed Asset Cont Stmt'!C328</f>
        <v>Load Management Controls Utility Premises</v>
      </c>
      <c r="C285" s="170">
        <f>'2.6 Fixed Asset Cont Stmt'!D328</f>
        <v>0</v>
      </c>
      <c r="D285" s="148">
        <v>0</v>
      </c>
      <c r="E285" s="153">
        <f t="shared" si="32"/>
        <v>0</v>
      </c>
      <c r="F285" s="148">
        <f>'2.6 Fixed Asset Cont Stmt'!E328</f>
        <v>0</v>
      </c>
      <c r="G285" s="157">
        <f t="shared" si="33"/>
        <v>0</v>
      </c>
      <c r="H285" s="124">
        <v>0</v>
      </c>
      <c r="I285" s="125" t="str">
        <f t="shared" si="34"/>
        <v/>
      </c>
      <c r="J285" s="157">
        <f t="shared" si="36"/>
        <v>0</v>
      </c>
      <c r="K285" s="148">
        <f>'2.6 Fixed Asset Cont Stmt'!J328</f>
        <v>0</v>
      </c>
      <c r="L285" s="157">
        <f t="shared" si="35"/>
        <v>0</v>
      </c>
      <c r="M285" s="126"/>
      <c r="N285" s="127"/>
      <c r="O285" s="127"/>
      <c r="P285" s="127"/>
      <c r="Q285" s="127"/>
      <c r="R285" s="127"/>
      <c r="S285" s="127"/>
      <c r="T285" s="127"/>
      <c r="U285" s="127"/>
      <c r="V285" s="127"/>
      <c r="W285" s="127"/>
      <c r="X285" s="127"/>
      <c r="Y285" s="127"/>
    </row>
    <row r="286" spans="1:25" x14ac:dyDescent="0.2">
      <c r="A286" s="123">
        <f>'2.6 Fixed Asset Cont Stmt'!B329</f>
        <v>1980</v>
      </c>
      <c r="B286" s="139" t="str">
        <f>'2.6 Fixed Asset Cont Stmt'!C329</f>
        <v>System Supervisor Equipment</v>
      </c>
      <c r="C286" s="170">
        <f>'2.6 Fixed Asset Cont Stmt'!D329</f>
        <v>146550.96</v>
      </c>
      <c r="D286" s="148">
        <v>0</v>
      </c>
      <c r="E286" s="153">
        <f t="shared" si="32"/>
        <v>146550.96</v>
      </c>
      <c r="F286" s="148">
        <f>'2.6 Fixed Asset Cont Stmt'!E329</f>
        <v>0</v>
      </c>
      <c r="G286" s="157">
        <f t="shared" si="33"/>
        <v>146550.96</v>
      </c>
      <c r="H286" s="124">
        <v>20</v>
      </c>
      <c r="I286" s="125">
        <f t="shared" si="34"/>
        <v>0.05</v>
      </c>
      <c r="J286" s="157">
        <f t="shared" si="36"/>
        <v>7327.5479999999998</v>
      </c>
      <c r="K286" s="148">
        <f>'2.6 Fixed Asset Cont Stmt'!J329</f>
        <v>7334</v>
      </c>
      <c r="L286" s="157">
        <f t="shared" si="35"/>
        <v>-6.4520000000002256</v>
      </c>
      <c r="M286" s="126"/>
      <c r="N286" s="127"/>
      <c r="O286" s="127"/>
      <c r="P286" s="127"/>
      <c r="Q286" s="127"/>
      <c r="R286" s="127"/>
      <c r="S286" s="127"/>
      <c r="T286" s="127"/>
      <c r="U286" s="127"/>
      <c r="V286" s="127"/>
      <c r="W286" s="127"/>
      <c r="X286" s="127"/>
      <c r="Y286" s="127"/>
    </row>
    <row r="287" spans="1:25" x14ac:dyDescent="0.2">
      <c r="A287" s="123">
        <f>'2.6 Fixed Asset Cont Stmt'!B330</f>
        <v>1985</v>
      </c>
      <c r="B287" s="139" t="str">
        <f>'2.6 Fixed Asset Cont Stmt'!C330</f>
        <v>Miscellaneous Fixed Assets</v>
      </c>
      <c r="C287" s="170">
        <f>'2.6 Fixed Asset Cont Stmt'!D330</f>
        <v>0</v>
      </c>
      <c r="D287" s="148">
        <v>0</v>
      </c>
      <c r="E287" s="153">
        <f t="shared" si="32"/>
        <v>0</v>
      </c>
      <c r="F287" s="148">
        <f>'2.6 Fixed Asset Cont Stmt'!E330</f>
        <v>0</v>
      </c>
      <c r="G287" s="157">
        <f t="shared" si="33"/>
        <v>0</v>
      </c>
      <c r="H287" s="124">
        <v>0</v>
      </c>
      <c r="I287" s="125" t="str">
        <f t="shared" si="34"/>
        <v/>
      </c>
      <c r="J287" s="157">
        <f t="shared" si="36"/>
        <v>0</v>
      </c>
      <c r="K287" s="148">
        <f>'2.6 Fixed Asset Cont Stmt'!J330</f>
        <v>0</v>
      </c>
      <c r="L287" s="157">
        <f t="shared" si="35"/>
        <v>0</v>
      </c>
      <c r="M287" s="126"/>
      <c r="N287" s="127"/>
      <c r="O287" s="127"/>
      <c r="P287" s="127"/>
      <c r="Q287" s="127"/>
      <c r="R287" s="127"/>
      <c r="S287" s="127"/>
      <c r="T287" s="127"/>
      <c r="U287" s="127"/>
      <c r="V287" s="127"/>
      <c r="W287" s="127"/>
      <c r="X287" s="127"/>
      <c r="Y287" s="127"/>
    </row>
    <row r="288" spans="1:25" x14ac:dyDescent="0.2">
      <c r="A288" s="123">
        <f>'2.6 Fixed Asset Cont Stmt'!B331</f>
        <v>1990</v>
      </c>
      <c r="B288" s="139" t="str">
        <f>'2.6 Fixed Asset Cont Stmt'!C331</f>
        <v>Other Tangible Property</v>
      </c>
      <c r="C288" s="170">
        <f>'2.6 Fixed Asset Cont Stmt'!D331</f>
        <v>0</v>
      </c>
      <c r="D288" s="148">
        <v>0</v>
      </c>
      <c r="E288" s="153">
        <f t="shared" si="32"/>
        <v>0</v>
      </c>
      <c r="F288" s="148">
        <f>'2.6 Fixed Asset Cont Stmt'!E331</f>
        <v>0</v>
      </c>
      <c r="G288" s="157">
        <f t="shared" si="33"/>
        <v>0</v>
      </c>
      <c r="H288" s="124">
        <v>0</v>
      </c>
      <c r="I288" s="125" t="str">
        <f t="shared" si="34"/>
        <v/>
      </c>
      <c r="J288" s="157">
        <f t="shared" si="36"/>
        <v>0</v>
      </c>
      <c r="K288" s="148">
        <f>'2.6 Fixed Asset Cont Stmt'!J331</f>
        <v>0</v>
      </c>
      <c r="L288" s="157">
        <f t="shared" si="35"/>
        <v>0</v>
      </c>
      <c r="M288" s="126"/>
      <c r="N288" s="127"/>
      <c r="O288" s="127"/>
      <c r="P288" s="127"/>
      <c r="Q288" s="127"/>
      <c r="R288" s="127"/>
      <c r="S288" s="127"/>
      <c r="T288" s="127"/>
      <c r="U288" s="127"/>
      <c r="V288" s="127"/>
      <c r="W288" s="127"/>
      <c r="X288" s="127"/>
      <c r="Y288" s="127"/>
    </row>
    <row r="289" spans="1:25" x14ac:dyDescent="0.2">
      <c r="A289" s="123">
        <f>'2.6 Fixed Asset Cont Stmt'!B332</f>
        <v>1995</v>
      </c>
      <c r="B289" s="139" t="str">
        <f>'2.6 Fixed Asset Cont Stmt'!C332</f>
        <v>Contributions &amp; Grants</v>
      </c>
      <c r="C289" s="170">
        <f>'2.6 Fixed Asset Cont Stmt'!D332</f>
        <v>-962383.1</v>
      </c>
      <c r="D289" s="148">
        <v>-57188</v>
      </c>
      <c r="E289" s="153">
        <f t="shared" si="32"/>
        <v>-905195.1</v>
      </c>
      <c r="F289" s="148">
        <f>'2.6 Fixed Asset Cont Stmt'!E332</f>
        <v>-140000</v>
      </c>
      <c r="G289" s="157">
        <f t="shared" si="33"/>
        <v>-975195.1</v>
      </c>
      <c r="H289" s="124">
        <v>0</v>
      </c>
      <c r="I289" s="125" t="str">
        <f t="shared" si="34"/>
        <v/>
      </c>
      <c r="J289" s="157">
        <f t="shared" si="36"/>
        <v>0</v>
      </c>
      <c r="K289" s="148">
        <f>'2.6 Fixed Asset Cont Stmt'!J332</f>
        <v>-17566</v>
      </c>
      <c r="L289" s="157">
        <f t="shared" si="35"/>
        <v>17566</v>
      </c>
      <c r="M289" s="126"/>
      <c r="N289" s="127"/>
      <c r="O289" s="127"/>
      <c r="P289" s="127"/>
      <c r="Q289" s="127"/>
      <c r="R289" s="127"/>
      <c r="S289" s="127"/>
      <c r="T289" s="127"/>
      <c r="U289" s="127"/>
      <c r="V289" s="127"/>
      <c r="W289" s="127"/>
      <c r="X289" s="127"/>
      <c r="Y289" s="127"/>
    </row>
    <row r="290" spans="1:25" x14ac:dyDescent="0.2">
      <c r="A290" s="78" t="s">
        <v>87</v>
      </c>
      <c r="B290" s="140"/>
      <c r="C290" s="171"/>
      <c r="D290" s="148"/>
      <c r="E290" s="153">
        <f t="shared" si="32"/>
        <v>0</v>
      </c>
      <c r="F290" s="148"/>
      <c r="G290" s="157">
        <f t="shared" si="33"/>
        <v>0</v>
      </c>
      <c r="H290" s="124"/>
      <c r="I290" s="125" t="str">
        <f t="shared" si="34"/>
        <v/>
      </c>
      <c r="J290" s="157">
        <f t="shared" si="36"/>
        <v>0</v>
      </c>
      <c r="K290" s="148"/>
      <c r="L290" s="157">
        <f t="shared" ref="L290:L292" si="37">IF(ISERROR(+J290-K290), "", +J290-K290)</f>
        <v>0</v>
      </c>
      <c r="N290" s="127"/>
      <c r="O290" s="127"/>
      <c r="P290" s="127"/>
      <c r="Q290" s="127"/>
      <c r="R290" s="127"/>
      <c r="S290" s="127"/>
      <c r="T290" s="127"/>
      <c r="U290" s="127"/>
      <c r="V290" s="127"/>
      <c r="W290" s="127"/>
      <c r="X290" s="127"/>
      <c r="Y290" s="127"/>
    </row>
    <row r="291" spans="1:25" x14ac:dyDescent="0.2">
      <c r="A291" s="78" t="s">
        <v>87</v>
      </c>
      <c r="B291" s="140"/>
      <c r="C291" s="171"/>
      <c r="D291" s="148"/>
      <c r="E291" s="153">
        <f t="shared" si="32"/>
        <v>0</v>
      </c>
      <c r="F291" s="148"/>
      <c r="G291" s="157">
        <f t="shared" si="33"/>
        <v>0</v>
      </c>
      <c r="H291" s="124"/>
      <c r="I291" s="125" t="str">
        <f t="shared" si="34"/>
        <v/>
      </c>
      <c r="J291" s="157">
        <f t="shared" si="36"/>
        <v>0</v>
      </c>
      <c r="K291" s="148"/>
      <c r="L291" s="157">
        <f t="shared" si="37"/>
        <v>0</v>
      </c>
      <c r="N291" s="127"/>
      <c r="O291" s="127"/>
      <c r="P291" s="127"/>
      <c r="Q291" s="127"/>
      <c r="R291" s="127"/>
      <c r="S291" s="127"/>
      <c r="T291" s="127"/>
      <c r="U291" s="127"/>
      <c r="V291" s="127"/>
      <c r="W291" s="127"/>
      <c r="X291" s="127"/>
      <c r="Y291" s="127"/>
    </row>
    <row r="292" spans="1:25" x14ac:dyDescent="0.2">
      <c r="A292" s="78" t="s">
        <v>87</v>
      </c>
      <c r="B292" s="140"/>
      <c r="C292" s="171"/>
      <c r="D292" s="148"/>
      <c r="E292" s="153">
        <f t="shared" si="32"/>
        <v>0</v>
      </c>
      <c r="F292" s="148"/>
      <c r="G292" s="157">
        <f t="shared" si="33"/>
        <v>0</v>
      </c>
      <c r="H292" s="124"/>
      <c r="I292" s="125" t="str">
        <f t="shared" si="34"/>
        <v/>
      </c>
      <c r="J292" s="157">
        <f t="shared" si="36"/>
        <v>0</v>
      </c>
      <c r="K292" s="148"/>
      <c r="L292" s="157">
        <f t="shared" si="37"/>
        <v>0</v>
      </c>
      <c r="N292" s="127"/>
      <c r="O292" s="127"/>
      <c r="P292" s="127"/>
      <c r="Q292" s="127"/>
      <c r="R292" s="127"/>
      <c r="S292" s="127"/>
      <c r="T292" s="127"/>
      <c r="U292" s="127"/>
      <c r="V292" s="127"/>
      <c r="W292" s="127"/>
      <c r="X292" s="127"/>
      <c r="Y292" s="127"/>
    </row>
    <row r="293" spans="1:25" ht="12.75" thickBot="1" x14ac:dyDescent="0.25">
      <c r="A293" s="128"/>
      <c r="B293" s="141"/>
      <c r="C293" s="172"/>
      <c r="D293" s="149"/>
      <c r="E293" s="154">
        <v>0</v>
      </c>
      <c r="F293" s="149"/>
      <c r="G293" s="158">
        <v>0</v>
      </c>
      <c r="H293" s="129"/>
      <c r="I293" s="130"/>
      <c r="J293" s="158">
        <v>0</v>
      </c>
      <c r="K293" s="149"/>
      <c r="L293" s="158">
        <v>0</v>
      </c>
      <c r="N293" s="127"/>
      <c r="O293" s="127"/>
      <c r="P293" s="127"/>
      <c r="Q293" s="127"/>
      <c r="R293" s="127"/>
      <c r="S293" s="127"/>
      <c r="T293" s="127"/>
      <c r="U293" s="127"/>
      <c r="V293" s="127"/>
      <c r="W293" s="127"/>
      <c r="X293" s="127"/>
      <c r="Y293" s="127"/>
    </row>
    <row r="294" spans="1:25" ht="12.75" thickTop="1" x14ac:dyDescent="0.2">
      <c r="A294" s="131"/>
      <c r="B294" s="142" t="s">
        <v>36</v>
      </c>
      <c r="C294" s="173">
        <f>SUM(C244:C293)</f>
        <v>180024699.97999999</v>
      </c>
      <c r="D294" s="150">
        <f>SUM(D244:D293)</f>
        <v>17099000</v>
      </c>
      <c r="E294" s="150">
        <f>SUM(E244:E293)</f>
        <v>162925699.97999999</v>
      </c>
      <c r="F294" s="150">
        <f>SUM(F244:F293)</f>
        <v>11257664.099999998</v>
      </c>
      <c r="G294" s="150">
        <f>SUM(G244:G293)</f>
        <v>168554532.02999997</v>
      </c>
      <c r="H294" s="132"/>
      <c r="I294" s="133"/>
      <c r="J294" s="150">
        <f>SUM(J244:J293)</f>
        <v>4846262.8215500005</v>
      </c>
      <c r="K294" s="150">
        <f>SUM(K244:K293)</f>
        <v>4195204</v>
      </c>
      <c r="L294" s="150">
        <f>SUM(L244:L293)</f>
        <v>651058.82154999964</v>
      </c>
      <c r="M294" s="134"/>
      <c r="N294" s="127"/>
      <c r="O294" s="127"/>
      <c r="P294" s="127"/>
      <c r="Q294" s="127"/>
      <c r="R294" s="127"/>
      <c r="S294" s="127"/>
      <c r="T294" s="127"/>
      <c r="U294" s="127"/>
      <c r="V294" s="127"/>
      <c r="W294" s="127"/>
      <c r="X294" s="127"/>
      <c r="Y294" s="127"/>
    </row>
    <row r="295" spans="1:25" x14ac:dyDescent="0.2">
      <c r="C295" s="174"/>
      <c r="F295" s="151"/>
      <c r="K295" s="151"/>
      <c r="L295" s="165"/>
      <c r="N295" s="127"/>
      <c r="O295" s="127"/>
      <c r="P295" s="127"/>
      <c r="Q295" s="127"/>
      <c r="R295" s="127"/>
      <c r="S295" s="127"/>
      <c r="T295" s="127"/>
      <c r="U295" s="127"/>
      <c r="V295" s="127"/>
      <c r="W295" s="127"/>
      <c r="X295" s="127"/>
      <c r="Y295" s="127"/>
    </row>
    <row r="296" spans="1:25" x14ac:dyDescent="0.2">
      <c r="N296" s="127"/>
      <c r="O296" s="127"/>
      <c r="P296" s="127"/>
      <c r="Q296" s="127"/>
      <c r="R296" s="127"/>
      <c r="S296" s="127"/>
      <c r="T296" s="127"/>
      <c r="U296" s="127"/>
      <c r="V296" s="127"/>
      <c r="W296" s="127"/>
      <c r="X296" s="127"/>
      <c r="Y296" s="127"/>
    </row>
    <row r="297" spans="1:25" x14ac:dyDescent="0.2">
      <c r="A297" s="118"/>
      <c r="B297" s="120"/>
      <c r="C297" s="167" t="s">
        <v>128</v>
      </c>
      <c r="D297" s="119">
        <v>2020</v>
      </c>
      <c r="E297" s="231" t="s">
        <v>1</v>
      </c>
      <c r="H297" s="118"/>
      <c r="I297" s="118"/>
      <c r="J297" s="145"/>
      <c r="N297" s="127"/>
      <c r="O297" s="127"/>
      <c r="P297" s="127"/>
      <c r="Q297" s="127"/>
      <c r="R297" s="127"/>
      <c r="S297" s="127"/>
      <c r="T297" s="127"/>
      <c r="U297" s="127"/>
      <c r="V297" s="127"/>
      <c r="W297" s="127"/>
      <c r="X297" s="127"/>
      <c r="Y297" s="127"/>
    </row>
    <row r="298" spans="1:25" x14ac:dyDescent="0.2">
      <c r="N298" s="127"/>
      <c r="O298" s="127"/>
      <c r="P298" s="127"/>
      <c r="Q298" s="127"/>
      <c r="R298" s="127"/>
      <c r="S298" s="127"/>
      <c r="T298" s="127"/>
      <c r="U298" s="127"/>
      <c r="V298" s="127"/>
      <c r="W298" s="127"/>
      <c r="X298" s="127"/>
      <c r="Y298" s="127"/>
    </row>
    <row r="299" spans="1:25" ht="36" x14ac:dyDescent="0.2">
      <c r="A299" s="243" t="s">
        <v>2</v>
      </c>
      <c r="B299" s="244" t="s">
        <v>3</v>
      </c>
      <c r="C299" s="168" t="s">
        <v>157</v>
      </c>
      <c r="D299" s="146" t="s">
        <v>130</v>
      </c>
      <c r="E299" s="146" t="s">
        <v>131</v>
      </c>
      <c r="F299" s="146" t="s">
        <v>80</v>
      </c>
      <c r="G299" s="146" t="s">
        <v>132</v>
      </c>
      <c r="H299" s="121" t="s">
        <v>133</v>
      </c>
      <c r="I299" s="121" t="s">
        <v>134</v>
      </c>
      <c r="J299" s="146" t="s">
        <v>158</v>
      </c>
      <c r="K299" s="245" t="s">
        <v>159</v>
      </c>
      <c r="L299" s="146" t="s">
        <v>160</v>
      </c>
      <c r="N299" s="127"/>
      <c r="O299" s="127"/>
      <c r="P299" s="127"/>
      <c r="Q299" s="127"/>
      <c r="R299" s="127"/>
      <c r="S299" s="127"/>
      <c r="T299" s="127"/>
      <c r="U299" s="127"/>
      <c r="V299" s="127"/>
      <c r="W299" s="127"/>
      <c r="X299" s="127"/>
      <c r="Y299" s="127"/>
    </row>
    <row r="300" spans="1:25" ht="24.95" customHeight="1" x14ac:dyDescent="0.2">
      <c r="A300" s="243"/>
      <c r="B300" s="244"/>
      <c r="C300" s="169" t="s">
        <v>137</v>
      </c>
      <c r="D300" s="147" t="s">
        <v>138</v>
      </c>
      <c r="E300" s="147" t="s">
        <v>139</v>
      </c>
      <c r="F300" s="147" t="s">
        <v>140</v>
      </c>
      <c r="G300" s="156" t="s">
        <v>161</v>
      </c>
      <c r="H300" s="122" t="s">
        <v>141</v>
      </c>
      <c r="I300" s="122" t="s">
        <v>142</v>
      </c>
      <c r="J300" s="147" t="s">
        <v>143</v>
      </c>
      <c r="K300" s="246"/>
      <c r="L300" s="147" t="s">
        <v>144</v>
      </c>
      <c r="N300" s="127"/>
      <c r="O300" s="127"/>
      <c r="P300" s="127"/>
      <c r="Q300" s="127"/>
      <c r="R300" s="127"/>
      <c r="S300" s="127"/>
      <c r="T300" s="127"/>
      <c r="U300" s="127"/>
      <c r="V300" s="127"/>
      <c r="W300" s="127"/>
      <c r="X300" s="127"/>
      <c r="Y300" s="127"/>
    </row>
    <row r="301" spans="1:25" x14ac:dyDescent="0.2">
      <c r="A301" s="123">
        <f>'2.6 Fixed Asset Cont Stmt'!B356</f>
        <v>1611</v>
      </c>
      <c r="B301" s="139" t="str">
        <f>'2.6 Fixed Asset Cont Stmt'!C356</f>
        <v>Computer Software (Formally known as Account 1925)</v>
      </c>
      <c r="C301" s="170">
        <f>'2.6 Fixed Asset Cont Stmt'!D356</f>
        <v>946482.88999999966</v>
      </c>
      <c r="D301" s="148">
        <v>917175</v>
      </c>
      <c r="E301" s="153">
        <f>C301-D301</f>
        <v>29307.889999999665</v>
      </c>
      <c r="F301" s="148">
        <f>'2.6 Fixed Asset Cont Stmt'!E356</f>
        <v>0</v>
      </c>
      <c r="G301" s="157">
        <f>E301+0.5*F301</f>
        <v>29307.889999999665</v>
      </c>
      <c r="H301" s="124">
        <v>5</v>
      </c>
      <c r="I301" s="125">
        <f>IF(H301=0,"",1/H301)</f>
        <v>0.2</v>
      </c>
      <c r="J301" s="157">
        <f>IF(H301=0,0,G301/H301)</f>
        <v>5861.5779999999331</v>
      </c>
      <c r="K301" s="148">
        <f>'2.6 Fixed Asset Cont Stmt'!J356</f>
        <v>3959</v>
      </c>
      <c r="L301" s="157">
        <f>IF(ISERROR(+J301-K301),"",+J301-K301)</f>
        <v>1902.5779999999331</v>
      </c>
      <c r="M301" s="126"/>
      <c r="N301" s="127"/>
      <c r="O301" s="127"/>
      <c r="P301" s="127"/>
      <c r="Q301" s="127"/>
      <c r="R301" s="127"/>
      <c r="S301" s="127"/>
      <c r="T301" s="127"/>
      <c r="U301" s="127"/>
      <c r="V301" s="127"/>
      <c r="W301" s="127"/>
      <c r="X301" s="127"/>
      <c r="Y301" s="127"/>
    </row>
    <row r="302" spans="1:25" x14ac:dyDescent="0.2">
      <c r="A302" s="123" t="str">
        <f>'2.6 Fixed Asset Cont Stmt'!B357</f>
        <v>1611A</v>
      </c>
      <c r="B302" s="139" t="str">
        <f>'2.6 Fixed Asset Cont Stmt'!C357</f>
        <v>Computer Software (Formally known as Account 1925) - 10 yr</v>
      </c>
      <c r="C302" s="170">
        <f>'2.6 Fixed Asset Cont Stmt'!D357</f>
        <v>2192888.4</v>
      </c>
      <c r="D302" s="148">
        <v>12073</v>
      </c>
      <c r="E302" s="153">
        <f t="shared" ref="E302:E349" si="38">C302-D302</f>
        <v>2180815.4</v>
      </c>
      <c r="F302" s="148">
        <f>'2.6 Fixed Asset Cont Stmt'!E357</f>
        <v>67911.7</v>
      </c>
      <c r="G302" s="157">
        <f t="shared" ref="G302:G349" si="39">E302+0.5*F302</f>
        <v>2214771.25</v>
      </c>
      <c r="H302" s="124">
        <v>10</v>
      </c>
      <c r="I302" s="125">
        <f t="shared" ref="I302:I349" si="40">IF(H302=0,"",1/H302)</f>
        <v>0.1</v>
      </c>
      <c r="J302" s="157">
        <f t="shared" ref="J302" si="41">IF(H302=0,0,G302/H302)</f>
        <v>221477.125</v>
      </c>
      <c r="K302" s="148">
        <f>'2.6 Fixed Asset Cont Stmt'!J357</f>
        <v>215532</v>
      </c>
      <c r="L302" s="157">
        <f t="shared" ref="L302:L346" si="42">IF(ISERROR(+J302-K302),"",+J302-K302)</f>
        <v>5945.125</v>
      </c>
      <c r="M302" s="126"/>
      <c r="N302" s="127"/>
      <c r="O302" s="127"/>
      <c r="P302" s="127"/>
      <c r="Q302" s="127"/>
      <c r="R302" s="127"/>
      <c r="S302" s="127"/>
      <c r="T302" s="127"/>
      <c r="U302" s="127"/>
      <c r="V302" s="127"/>
      <c r="W302" s="127"/>
      <c r="X302" s="127"/>
      <c r="Y302" s="127"/>
    </row>
    <row r="303" spans="1:25" x14ac:dyDescent="0.2">
      <c r="A303" s="123">
        <f>'2.6 Fixed Asset Cont Stmt'!B358</f>
        <v>1612</v>
      </c>
      <c r="B303" s="139" t="str">
        <f>'2.6 Fixed Asset Cont Stmt'!C358</f>
        <v>Land Rights (Formally known as Account 1906 and 1806)</v>
      </c>
      <c r="C303" s="170">
        <f>'2.6 Fixed Asset Cont Stmt'!D358</f>
        <v>21225678.589999996</v>
      </c>
      <c r="D303" s="148">
        <v>0</v>
      </c>
      <c r="E303" s="153">
        <f t="shared" si="38"/>
        <v>21225678.589999996</v>
      </c>
      <c r="F303" s="148">
        <f>'2.6 Fixed Asset Cont Stmt'!E358</f>
        <v>139173.13</v>
      </c>
      <c r="G303" s="157">
        <f t="shared" si="39"/>
        <v>21295265.154999997</v>
      </c>
      <c r="H303" s="124">
        <v>40</v>
      </c>
      <c r="I303" s="125">
        <f t="shared" si="40"/>
        <v>2.5000000000000001E-2</v>
      </c>
      <c r="J303" s="157">
        <f>IF(H303=0,0,G303/H303)</f>
        <v>532381.62887499994</v>
      </c>
      <c r="K303" s="148">
        <f>'2.6 Fixed Asset Cont Stmt'!J358</f>
        <v>542486</v>
      </c>
      <c r="L303" s="157">
        <f t="shared" si="42"/>
        <v>-10104.371125000063</v>
      </c>
      <c r="M303" s="126"/>
      <c r="N303" s="127"/>
      <c r="O303" s="127"/>
      <c r="P303" s="127"/>
      <c r="Q303" s="127"/>
      <c r="R303" s="127"/>
      <c r="S303" s="127"/>
      <c r="T303" s="127"/>
      <c r="U303" s="127"/>
      <c r="V303" s="127"/>
      <c r="W303" s="127"/>
      <c r="X303" s="127"/>
      <c r="Y303" s="127"/>
    </row>
    <row r="304" spans="1:25" x14ac:dyDescent="0.2">
      <c r="A304" s="123">
        <f>'2.6 Fixed Asset Cont Stmt'!B359</f>
        <v>1805</v>
      </c>
      <c r="B304" s="139" t="str">
        <f>'2.6 Fixed Asset Cont Stmt'!C359</f>
        <v>Land</v>
      </c>
      <c r="C304" s="170">
        <f>'2.6 Fixed Asset Cont Stmt'!D359</f>
        <v>710903.05999999994</v>
      </c>
      <c r="D304" s="148">
        <v>0</v>
      </c>
      <c r="E304" s="153">
        <f t="shared" si="38"/>
        <v>710903.05999999994</v>
      </c>
      <c r="F304" s="148">
        <f>'2.6 Fixed Asset Cont Stmt'!E359</f>
        <v>0</v>
      </c>
      <c r="G304" s="157">
        <f t="shared" si="39"/>
        <v>710903.05999999994</v>
      </c>
      <c r="H304" s="124">
        <v>0</v>
      </c>
      <c r="I304" s="125" t="str">
        <f t="shared" si="40"/>
        <v/>
      </c>
      <c r="J304" s="157">
        <f t="shared" ref="J304:J349" si="43">IF(H304=0,0,G304/H304)</f>
        <v>0</v>
      </c>
      <c r="K304" s="148">
        <f>'2.6 Fixed Asset Cont Stmt'!J359</f>
        <v>0</v>
      </c>
      <c r="L304" s="157">
        <f t="shared" si="42"/>
        <v>0</v>
      </c>
      <c r="M304" s="126"/>
      <c r="N304" s="127"/>
      <c r="O304" s="127"/>
      <c r="P304" s="127"/>
      <c r="Q304" s="127"/>
      <c r="R304" s="127"/>
      <c r="S304" s="127"/>
      <c r="T304" s="127"/>
      <c r="U304" s="127"/>
      <c r="V304" s="127"/>
      <c r="W304" s="127"/>
      <c r="X304" s="127"/>
      <c r="Y304" s="127"/>
    </row>
    <row r="305" spans="1:25" x14ac:dyDescent="0.2">
      <c r="A305" s="123">
        <f>'2.6 Fixed Asset Cont Stmt'!B360</f>
        <v>1808</v>
      </c>
      <c r="B305" s="139" t="str">
        <f>'2.6 Fixed Asset Cont Stmt'!C360</f>
        <v>Buildings</v>
      </c>
      <c r="C305" s="170">
        <f>'2.6 Fixed Asset Cont Stmt'!D360</f>
        <v>2094668.01</v>
      </c>
      <c r="D305" s="148">
        <v>24335</v>
      </c>
      <c r="E305" s="153">
        <f t="shared" si="38"/>
        <v>2070333.01</v>
      </c>
      <c r="F305" s="148">
        <f>'2.6 Fixed Asset Cont Stmt'!E360</f>
        <v>58060.859999999404</v>
      </c>
      <c r="G305" s="157">
        <f t="shared" si="39"/>
        <v>2099363.4399999995</v>
      </c>
      <c r="H305" s="124">
        <v>50</v>
      </c>
      <c r="I305" s="125">
        <f t="shared" si="40"/>
        <v>0.02</v>
      </c>
      <c r="J305" s="157">
        <f t="shared" si="43"/>
        <v>41987.268799999991</v>
      </c>
      <c r="K305" s="148">
        <f>'2.6 Fixed Asset Cont Stmt'!J360</f>
        <v>41208</v>
      </c>
      <c r="L305" s="157">
        <f t="shared" si="42"/>
        <v>779.26879999999073</v>
      </c>
      <c r="M305" s="126"/>
      <c r="N305" s="127"/>
      <c r="O305" s="127"/>
      <c r="P305" s="127"/>
      <c r="Q305" s="127"/>
      <c r="R305" s="127"/>
      <c r="S305" s="127"/>
      <c r="T305" s="127"/>
      <c r="U305" s="127"/>
      <c r="V305" s="127"/>
      <c r="W305" s="127"/>
      <c r="X305" s="127"/>
      <c r="Y305" s="127"/>
    </row>
    <row r="306" spans="1:25" x14ac:dyDescent="0.2">
      <c r="A306" s="123" t="str">
        <f>'2.6 Fixed Asset Cont Stmt'!B361</f>
        <v>1808A</v>
      </c>
      <c r="B306" s="139" t="str">
        <f>'2.6 Fixed Asset Cont Stmt'!C361</f>
        <v>Buildings - Components</v>
      </c>
      <c r="C306" s="170">
        <f>'2.6 Fixed Asset Cont Stmt'!D361</f>
        <v>1010457.1100000001</v>
      </c>
      <c r="D306" s="148">
        <v>85170</v>
      </c>
      <c r="E306" s="153">
        <f t="shared" si="38"/>
        <v>925287.1100000001</v>
      </c>
      <c r="F306" s="148">
        <f>'2.6 Fixed Asset Cont Stmt'!E361</f>
        <v>24883.370000000112</v>
      </c>
      <c r="G306" s="157">
        <f t="shared" si="39"/>
        <v>937728.79500000016</v>
      </c>
      <c r="H306" s="124">
        <v>25</v>
      </c>
      <c r="I306" s="125">
        <f t="shared" si="40"/>
        <v>0.04</v>
      </c>
      <c r="J306" s="157">
        <f t="shared" si="43"/>
        <v>37509.151800000007</v>
      </c>
      <c r="K306" s="148">
        <f>'2.6 Fixed Asset Cont Stmt'!J361</f>
        <v>37789</v>
      </c>
      <c r="L306" s="157">
        <f t="shared" si="42"/>
        <v>-279.84819999999308</v>
      </c>
      <c r="M306" s="126"/>
      <c r="N306" s="127"/>
      <c r="O306" s="127"/>
      <c r="P306" s="127"/>
      <c r="Q306" s="127"/>
      <c r="R306" s="127"/>
      <c r="S306" s="127"/>
      <c r="T306" s="127"/>
      <c r="U306" s="127"/>
      <c r="V306" s="127"/>
      <c r="W306" s="127"/>
      <c r="X306" s="127"/>
      <c r="Y306" s="127"/>
    </row>
    <row r="307" spans="1:25" x14ac:dyDescent="0.2">
      <c r="A307" s="123">
        <f>'2.6 Fixed Asset Cont Stmt'!B362</f>
        <v>1810</v>
      </c>
      <c r="B307" s="139" t="str">
        <f>'2.6 Fixed Asset Cont Stmt'!C362</f>
        <v>Leasehold Improvements</v>
      </c>
      <c r="C307" s="170">
        <f>'2.6 Fixed Asset Cont Stmt'!D362</f>
        <v>0</v>
      </c>
      <c r="D307" s="148">
        <v>0</v>
      </c>
      <c r="E307" s="153">
        <f t="shared" si="38"/>
        <v>0</v>
      </c>
      <c r="F307" s="148">
        <f>'2.6 Fixed Asset Cont Stmt'!E362</f>
        <v>0</v>
      </c>
      <c r="G307" s="157">
        <f t="shared" si="39"/>
        <v>0</v>
      </c>
      <c r="H307" s="124">
        <v>0</v>
      </c>
      <c r="I307" s="125" t="str">
        <f t="shared" si="40"/>
        <v/>
      </c>
      <c r="J307" s="157">
        <f t="shared" si="43"/>
        <v>0</v>
      </c>
      <c r="K307" s="148">
        <f>'2.6 Fixed Asset Cont Stmt'!J362</f>
        <v>0</v>
      </c>
      <c r="L307" s="157">
        <f t="shared" si="42"/>
        <v>0</v>
      </c>
      <c r="M307" s="126"/>
      <c r="N307" s="127"/>
      <c r="O307" s="127"/>
      <c r="P307" s="127"/>
      <c r="Q307" s="127"/>
      <c r="R307" s="127"/>
      <c r="S307" s="127"/>
      <c r="T307" s="127"/>
      <c r="U307" s="127"/>
      <c r="V307" s="127"/>
      <c r="W307" s="127"/>
      <c r="X307" s="127"/>
      <c r="Y307" s="127"/>
    </row>
    <row r="308" spans="1:25" x14ac:dyDescent="0.2">
      <c r="A308" s="123">
        <f>'2.6 Fixed Asset Cont Stmt'!B363</f>
        <v>1815</v>
      </c>
      <c r="B308" s="139" t="str">
        <f>'2.6 Fixed Asset Cont Stmt'!C363</f>
        <v>Transformer Station Equipment &gt;50 kV</v>
      </c>
      <c r="C308" s="170">
        <f>'2.6 Fixed Asset Cont Stmt'!D363</f>
        <v>0</v>
      </c>
      <c r="D308" s="148">
        <v>0</v>
      </c>
      <c r="E308" s="153">
        <f t="shared" si="38"/>
        <v>0</v>
      </c>
      <c r="F308" s="148">
        <f>'2.6 Fixed Asset Cont Stmt'!E363</f>
        <v>0</v>
      </c>
      <c r="G308" s="157">
        <f t="shared" si="39"/>
        <v>0</v>
      </c>
      <c r="H308" s="124">
        <v>0</v>
      </c>
      <c r="I308" s="125" t="str">
        <f t="shared" si="40"/>
        <v/>
      </c>
      <c r="J308" s="157">
        <f t="shared" si="43"/>
        <v>0</v>
      </c>
      <c r="K308" s="148">
        <f>'2.6 Fixed Asset Cont Stmt'!J363</f>
        <v>0</v>
      </c>
      <c r="L308" s="157">
        <f t="shared" si="42"/>
        <v>0</v>
      </c>
      <c r="M308" s="126"/>
      <c r="N308" s="127"/>
      <c r="O308" s="127"/>
      <c r="P308" s="127"/>
      <c r="Q308" s="127"/>
      <c r="R308" s="127"/>
      <c r="S308" s="127"/>
      <c r="T308" s="127"/>
      <c r="U308" s="127"/>
      <c r="V308" s="127"/>
      <c r="W308" s="127"/>
      <c r="X308" s="127"/>
      <c r="Y308" s="127"/>
    </row>
    <row r="309" spans="1:25" x14ac:dyDescent="0.2">
      <c r="A309" s="123">
        <f>'2.6 Fixed Asset Cont Stmt'!B364</f>
        <v>1820</v>
      </c>
      <c r="B309" s="139" t="str">
        <f>'2.6 Fixed Asset Cont Stmt'!C364</f>
        <v>Distribution Station Equipment &lt;50 Kv - Stns</v>
      </c>
      <c r="C309" s="170">
        <f>'2.6 Fixed Asset Cont Stmt'!D364</f>
        <v>13093948.34</v>
      </c>
      <c r="D309" s="148">
        <v>1233783</v>
      </c>
      <c r="E309" s="153">
        <f t="shared" si="38"/>
        <v>11860165.34</v>
      </c>
      <c r="F309" s="148">
        <f>'2.6 Fixed Asset Cont Stmt'!E364</f>
        <v>693894.34</v>
      </c>
      <c r="G309" s="157">
        <f t="shared" si="39"/>
        <v>12207112.51</v>
      </c>
      <c r="H309" s="124">
        <v>50</v>
      </c>
      <c r="I309" s="125">
        <f t="shared" si="40"/>
        <v>0.02</v>
      </c>
      <c r="J309" s="157">
        <f t="shared" si="43"/>
        <v>244142.25020000001</v>
      </c>
      <c r="K309" s="148">
        <f>'2.6 Fixed Asset Cont Stmt'!J364</f>
        <v>206597</v>
      </c>
      <c r="L309" s="157">
        <f t="shared" si="42"/>
        <v>37545.250200000009</v>
      </c>
      <c r="M309" s="126"/>
      <c r="N309" s="127"/>
      <c r="O309" s="127"/>
      <c r="P309" s="127"/>
      <c r="Q309" s="127"/>
      <c r="R309" s="127"/>
      <c r="S309" s="127"/>
      <c r="T309" s="127"/>
      <c r="U309" s="127"/>
      <c r="V309" s="127"/>
      <c r="W309" s="127"/>
      <c r="X309" s="127"/>
      <c r="Y309" s="127"/>
    </row>
    <row r="310" spans="1:25" x14ac:dyDescent="0.2">
      <c r="A310" s="123" t="str">
        <f>'2.6 Fixed Asset Cont Stmt'!B365</f>
        <v>1820A</v>
      </c>
      <c r="B310" s="139" t="str">
        <f>'2.6 Fixed Asset Cont Stmt'!C365</f>
        <v>Distribution Station Equipment &lt;50 kV - Switches/Breakers</v>
      </c>
      <c r="C310" s="170">
        <f>'2.6 Fixed Asset Cont Stmt'!D365</f>
        <v>2608829.3800000004</v>
      </c>
      <c r="D310" s="148">
        <v>13148</v>
      </c>
      <c r="E310" s="153">
        <f t="shared" si="38"/>
        <v>2595681.3800000004</v>
      </c>
      <c r="F310" s="148">
        <f>'2.6 Fixed Asset Cont Stmt'!E365</f>
        <v>978341.52</v>
      </c>
      <c r="G310" s="157">
        <f t="shared" si="39"/>
        <v>3084852.1400000006</v>
      </c>
      <c r="H310" s="124">
        <v>40</v>
      </c>
      <c r="I310" s="125">
        <f t="shared" si="40"/>
        <v>2.5000000000000001E-2</v>
      </c>
      <c r="J310" s="157">
        <f t="shared" si="43"/>
        <v>77121.303500000009</v>
      </c>
      <c r="K310" s="148">
        <f>'2.6 Fixed Asset Cont Stmt'!J365</f>
        <v>72981</v>
      </c>
      <c r="L310" s="157">
        <f t="shared" si="42"/>
        <v>4140.3035000000091</v>
      </c>
      <c r="M310" s="126"/>
      <c r="N310" s="127"/>
      <c r="O310" s="127"/>
      <c r="P310" s="127"/>
      <c r="Q310" s="127"/>
      <c r="R310" s="127"/>
      <c r="S310" s="127"/>
      <c r="T310" s="127"/>
      <c r="U310" s="127"/>
      <c r="V310" s="127"/>
      <c r="W310" s="127"/>
      <c r="X310" s="127"/>
      <c r="Y310" s="127"/>
    </row>
    <row r="311" spans="1:25" x14ac:dyDescent="0.2">
      <c r="A311" s="123">
        <f>'2.6 Fixed Asset Cont Stmt'!B366</f>
        <v>1825</v>
      </c>
      <c r="B311" s="139" t="str">
        <f>'2.6 Fixed Asset Cont Stmt'!C366</f>
        <v>Storage Battery Equipment</v>
      </c>
      <c r="C311" s="170">
        <f>'2.6 Fixed Asset Cont Stmt'!D366</f>
        <v>0</v>
      </c>
      <c r="D311" s="148">
        <v>0</v>
      </c>
      <c r="E311" s="153">
        <f t="shared" si="38"/>
        <v>0</v>
      </c>
      <c r="F311" s="148">
        <f>'2.6 Fixed Asset Cont Stmt'!E366</f>
        <v>0</v>
      </c>
      <c r="G311" s="157">
        <f t="shared" si="39"/>
        <v>0</v>
      </c>
      <c r="H311" s="124">
        <v>0</v>
      </c>
      <c r="I311" s="125" t="str">
        <f t="shared" si="40"/>
        <v/>
      </c>
      <c r="J311" s="157">
        <f t="shared" si="43"/>
        <v>0</v>
      </c>
      <c r="K311" s="148">
        <f>'2.6 Fixed Asset Cont Stmt'!J366</f>
        <v>0</v>
      </c>
      <c r="L311" s="157">
        <f t="shared" si="42"/>
        <v>0</v>
      </c>
      <c r="M311" s="126"/>
      <c r="N311" s="127"/>
      <c r="O311" s="127"/>
      <c r="P311" s="127"/>
      <c r="Q311" s="127"/>
      <c r="R311" s="127"/>
      <c r="S311" s="127"/>
      <c r="T311" s="127"/>
      <c r="U311" s="127"/>
      <c r="V311" s="127"/>
      <c r="W311" s="127"/>
      <c r="X311" s="127"/>
      <c r="Y311" s="127"/>
    </row>
    <row r="312" spans="1:25" x14ac:dyDescent="0.2">
      <c r="A312" s="123">
        <f>'2.6 Fixed Asset Cont Stmt'!B367</f>
        <v>1830</v>
      </c>
      <c r="B312" s="139" t="str">
        <f>'2.6 Fixed Asset Cont Stmt'!C367</f>
        <v>Poles, Towers &amp; Fixtures</v>
      </c>
      <c r="C312" s="170">
        <f>'2.6 Fixed Asset Cont Stmt'!D367</f>
        <v>68430940.75</v>
      </c>
      <c r="D312" s="148">
        <v>5053092</v>
      </c>
      <c r="E312" s="153">
        <f t="shared" si="38"/>
        <v>63377848.75</v>
      </c>
      <c r="F312" s="148">
        <f>'2.6 Fixed Asset Cont Stmt'!E367</f>
        <v>2545501.9</v>
      </c>
      <c r="G312" s="157">
        <f t="shared" si="39"/>
        <v>64650599.700000003</v>
      </c>
      <c r="H312" s="124">
        <v>45</v>
      </c>
      <c r="I312" s="125">
        <f t="shared" si="40"/>
        <v>2.2222222222222223E-2</v>
      </c>
      <c r="J312" s="157">
        <f t="shared" si="43"/>
        <v>1436679.9933333334</v>
      </c>
      <c r="K312" s="148">
        <f>'2.6 Fixed Asset Cont Stmt'!J367</f>
        <v>1198760.3111111112</v>
      </c>
      <c r="L312" s="157">
        <f t="shared" si="42"/>
        <v>237919.68222222221</v>
      </c>
      <c r="M312" s="126"/>
      <c r="N312" s="127"/>
      <c r="O312" s="127"/>
      <c r="P312" s="127"/>
      <c r="Q312" s="127"/>
      <c r="R312" s="127"/>
      <c r="S312" s="127"/>
      <c r="T312" s="127"/>
      <c r="U312" s="127"/>
      <c r="V312" s="127"/>
      <c r="W312" s="127"/>
      <c r="X312" s="127"/>
      <c r="Y312" s="127"/>
    </row>
    <row r="313" spans="1:25" x14ac:dyDescent="0.2">
      <c r="A313" s="123">
        <f>'2.6 Fixed Asset Cont Stmt'!B368</f>
        <v>1835</v>
      </c>
      <c r="B313" s="139" t="str">
        <f>'2.6 Fixed Asset Cont Stmt'!C368</f>
        <v>Overhead Conductors &amp; Devices</v>
      </c>
      <c r="C313" s="170">
        <f>'2.6 Fixed Asset Cont Stmt'!D368</f>
        <v>44483478.32</v>
      </c>
      <c r="D313" s="148">
        <v>2995395</v>
      </c>
      <c r="E313" s="153">
        <f t="shared" si="38"/>
        <v>41488083.32</v>
      </c>
      <c r="F313" s="148">
        <f>'2.6 Fixed Asset Cont Stmt'!E368</f>
        <v>2764318.74</v>
      </c>
      <c r="G313" s="157">
        <f t="shared" si="39"/>
        <v>42870242.689999998</v>
      </c>
      <c r="H313" s="124">
        <v>45</v>
      </c>
      <c r="I313" s="125">
        <f t="shared" si="40"/>
        <v>2.2222222222222223E-2</v>
      </c>
      <c r="J313" s="157">
        <f t="shared" si="43"/>
        <v>952672.05977777776</v>
      </c>
      <c r="K313" s="148">
        <f>'2.6 Fixed Asset Cont Stmt'!J368</f>
        <v>855414</v>
      </c>
      <c r="L313" s="157">
        <f t="shared" si="42"/>
        <v>97258.059777777758</v>
      </c>
      <c r="M313" s="126"/>
      <c r="N313" s="127"/>
      <c r="O313" s="127"/>
      <c r="P313" s="127"/>
      <c r="Q313" s="127"/>
      <c r="R313" s="127"/>
      <c r="S313" s="127"/>
      <c r="T313" s="127"/>
      <c r="U313" s="127"/>
      <c r="V313" s="127"/>
      <c r="W313" s="127"/>
      <c r="X313" s="127"/>
      <c r="Y313" s="127"/>
    </row>
    <row r="314" spans="1:25" x14ac:dyDescent="0.2">
      <c r="A314" s="123">
        <f>'2.6 Fixed Asset Cont Stmt'!B369</f>
        <v>1840</v>
      </c>
      <c r="B314" s="139" t="str">
        <f>'2.6 Fixed Asset Cont Stmt'!C369</f>
        <v>Underground Conduit</v>
      </c>
      <c r="C314" s="170">
        <f>'2.6 Fixed Asset Cont Stmt'!D369</f>
        <v>0</v>
      </c>
      <c r="D314" s="148">
        <v>0</v>
      </c>
      <c r="E314" s="153">
        <f t="shared" si="38"/>
        <v>0</v>
      </c>
      <c r="F314" s="148">
        <f>'2.6 Fixed Asset Cont Stmt'!E369</f>
        <v>0</v>
      </c>
      <c r="G314" s="157">
        <f t="shared" si="39"/>
        <v>0</v>
      </c>
      <c r="H314" s="124">
        <v>0</v>
      </c>
      <c r="I314" s="125" t="str">
        <f t="shared" si="40"/>
        <v/>
      </c>
      <c r="J314" s="157">
        <f t="shared" si="43"/>
        <v>0</v>
      </c>
      <c r="K314" s="148">
        <f>'2.6 Fixed Asset Cont Stmt'!J369</f>
        <v>0</v>
      </c>
      <c r="L314" s="157">
        <f t="shared" si="42"/>
        <v>0</v>
      </c>
      <c r="M314" s="126"/>
      <c r="N314" s="127"/>
      <c r="O314" s="127"/>
      <c r="P314" s="127"/>
      <c r="Q314" s="127"/>
      <c r="R314" s="127"/>
      <c r="S314" s="127"/>
      <c r="T314" s="127"/>
      <c r="U314" s="127"/>
      <c r="V314" s="127"/>
      <c r="W314" s="127"/>
      <c r="X314" s="127"/>
      <c r="Y314" s="127"/>
    </row>
    <row r="315" spans="1:25" x14ac:dyDescent="0.2">
      <c r="A315" s="123">
        <f>'2.6 Fixed Asset Cont Stmt'!B370</f>
        <v>1845</v>
      </c>
      <c r="B315" s="139" t="str">
        <f>'2.6 Fixed Asset Cont Stmt'!C370</f>
        <v>Underground Conductors &amp; Devices</v>
      </c>
      <c r="C315" s="170">
        <f>'2.6 Fixed Asset Cont Stmt'!D370</f>
        <v>1937663.37</v>
      </c>
      <c r="D315" s="148">
        <v>59851</v>
      </c>
      <c r="E315" s="153">
        <f t="shared" si="38"/>
        <v>1877812.37</v>
      </c>
      <c r="F315" s="148">
        <f>'2.6 Fixed Asset Cont Stmt'!E370</f>
        <v>11036.47</v>
      </c>
      <c r="G315" s="157">
        <f t="shared" si="39"/>
        <v>1883330.6050000002</v>
      </c>
      <c r="H315" s="124">
        <v>40</v>
      </c>
      <c r="I315" s="125">
        <f t="shared" si="40"/>
        <v>2.5000000000000001E-2</v>
      </c>
      <c r="J315" s="157">
        <f t="shared" si="43"/>
        <v>47083.265125000005</v>
      </c>
      <c r="K315" s="148">
        <f>'2.6 Fixed Asset Cont Stmt'!J370</f>
        <v>43731</v>
      </c>
      <c r="L315" s="157">
        <f t="shared" si="42"/>
        <v>3352.2651250000054</v>
      </c>
      <c r="M315" s="126"/>
      <c r="N315" s="127"/>
      <c r="O315" s="127"/>
      <c r="P315" s="127"/>
      <c r="Q315" s="127"/>
      <c r="R315" s="127"/>
      <c r="S315" s="127"/>
      <c r="T315" s="127"/>
      <c r="U315" s="127"/>
      <c r="V315" s="127"/>
      <c r="W315" s="127"/>
      <c r="X315" s="127"/>
      <c r="Y315" s="127"/>
    </row>
    <row r="316" spans="1:25" x14ac:dyDescent="0.2">
      <c r="A316" s="123">
        <f>'2.6 Fixed Asset Cont Stmt'!B371</f>
        <v>1850</v>
      </c>
      <c r="B316" s="139" t="str">
        <f>'2.6 Fixed Asset Cont Stmt'!C371</f>
        <v>Line Transformers</v>
      </c>
      <c r="C316" s="170">
        <f>'2.6 Fixed Asset Cont Stmt'!D371</f>
        <v>13382491.950000003</v>
      </c>
      <c r="D316" s="148">
        <v>1023020</v>
      </c>
      <c r="E316" s="153">
        <f t="shared" si="38"/>
        <v>12359471.950000003</v>
      </c>
      <c r="F316" s="148">
        <f>'2.6 Fixed Asset Cont Stmt'!E371</f>
        <v>417510.35</v>
      </c>
      <c r="G316" s="157">
        <f t="shared" si="39"/>
        <v>12568227.125000004</v>
      </c>
      <c r="H316" s="124">
        <v>40</v>
      </c>
      <c r="I316" s="125">
        <f t="shared" si="40"/>
        <v>2.5000000000000001E-2</v>
      </c>
      <c r="J316" s="157">
        <f t="shared" si="43"/>
        <v>314205.67812500009</v>
      </c>
      <c r="K316" s="148">
        <f>'2.6 Fixed Asset Cont Stmt'!J371</f>
        <v>231173</v>
      </c>
      <c r="L316" s="157">
        <f t="shared" si="42"/>
        <v>83032.678125000093</v>
      </c>
      <c r="M316" s="126"/>
      <c r="N316" s="127"/>
      <c r="O316" s="127"/>
      <c r="P316" s="127"/>
      <c r="Q316" s="127"/>
      <c r="R316" s="127"/>
      <c r="S316" s="127"/>
      <c r="T316" s="127"/>
      <c r="U316" s="127"/>
      <c r="V316" s="127"/>
      <c r="W316" s="127"/>
      <c r="X316" s="127"/>
      <c r="Y316" s="127"/>
    </row>
    <row r="317" spans="1:25" x14ac:dyDescent="0.2">
      <c r="A317" s="123">
        <f>'2.6 Fixed Asset Cont Stmt'!B372</f>
        <v>1855</v>
      </c>
      <c r="B317" s="139" t="str">
        <f>'2.6 Fixed Asset Cont Stmt'!C372</f>
        <v>Services (Overhead &amp; Underground)</v>
      </c>
      <c r="C317" s="170">
        <f>'2.6 Fixed Asset Cont Stmt'!D372</f>
        <v>3361905.9</v>
      </c>
      <c r="D317" s="148">
        <v>866373</v>
      </c>
      <c r="E317" s="153">
        <f t="shared" si="38"/>
        <v>2495532.9</v>
      </c>
      <c r="F317" s="148">
        <f>'2.6 Fixed Asset Cont Stmt'!E372</f>
        <v>0</v>
      </c>
      <c r="G317" s="157">
        <f t="shared" si="39"/>
        <v>2495532.9</v>
      </c>
      <c r="H317" s="124">
        <v>40</v>
      </c>
      <c r="I317" s="125">
        <f t="shared" si="40"/>
        <v>2.5000000000000001E-2</v>
      </c>
      <c r="J317" s="157">
        <f t="shared" si="43"/>
        <v>62388.322499999995</v>
      </c>
      <c r="K317" s="148">
        <f>'2.6 Fixed Asset Cont Stmt'!J372</f>
        <v>41018</v>
      </c>
      <c r="L317" s="157">
        <f t="shared" si="42"/>
        <v>21370.322499999995</v>
      </c>
      <c r="M317" s="126"/>
      <c r="N317" s="127"/>
      <c r="O317" s="127"/>
      <c r="P317" s="127"/>
      <c r="Q317" s="127"/>
      <c r="R317" s="127"/>
      <c r="S317" s="127"/>
      <c r="T317" s="127"/>
      <c r="U317" s="127"/>
      <c r="V317" s="127"/>
      <c r="W317" s="127"/>
      <c r="X317" s="127"/>
      <c r="Y317" s="127"/>
    </row>
    <row r="318" spans="1:25" x14ac:dyDescent="0.2">
      <c r="A318" s="123">
        <f>'2.6 Fixed Asset Cont Stmt'!B373</f>
        <v>1860</v>
      </c>
      <c r="B318" s="139" t="str">
        <f>'2.6 Fixed Asset Cont Stmt'!C373</f>
        <v>Meters</v>
      </c>
      <c r="C318" s="170">
        <f>'2.6 Fixed Asset Cont Stmt'!D373</f>
        <v>1163665.4899999995</v>
      </c>
      <c r="D318" s="148">
        <v>246360</v>
      </c>
      <c r="E318" s="153">
        <f t="shared" si="38"/>
        <v>917305.48999999953</v>
      </c>
      <c r="F318" s="148">
        <f>'2.6 Fixed Asset Cont Stmt'!E373</f>
        <v>2021.96</v>
      </c>
      <c r="G318" s="157">
        <f t="shared" si="39"/>
        <v>918316.46999999951</v>
      </c>
      <c r="H318" s="124">
        <v>30</v>
      </c>
      <c r="I318" s="125">
        <f t="shared" si="40"/>
        <v>3.3333333333333333E-2</v>
      </c>
      <c r="J318" s="157">
        <f t="shared" si="43"/>
        <v>30610.548999999985</v>
      </c>
      <c r="K318" s="148">
        <f>'2.6 Fixed Asset Cont Stmt'!J373</f>
        <v>20203</v>
      </c>
      <c r="L318" s="157">
        <f t="shared" si="42"/>
        <v>10407.548999999985</v>
      </c>
      <c r="M318" s="126"/>
      <c r="N318" s="127"/>
      <c r="O318" s="127"/>
      <c r="P318" s="127"/>
      <c r="Q318" s="127"/>
      <c r="R318" s="127"/>
      <c r="S318" s="127"/>
      <c r="T318" s="127"/>
      <c r="U318" s="127"/>
      <c r="V318" s="127"/>
      <c r="W318" s="127"/>
      <c r="X318" s="127"/>
      <c r="Y318" s="127"/>
    </row>
    <row r="319" spans="1:25" x14ac:dyDescent="0.2">
      <c r="A319" s="123" t="str">
        <f>'2.6 Fixed Asset Cont Stmt'!B374</f>
        <v>1860A</v>
      </c>
      <c r="B319" s="139" t="str">
        <f>'2.6 Fixed Asset Cont Stmt'!C374</f>
        <v>Meters (Smart Meters)</v>
      </c>
      <c r="C319" s="170">
        <f>'2.6 Fixed Asset Cont Stmt'!D374</f>
        <v>4058515.2499999995</v>
      </c>
      <c r="D319" s="148">
        <v>0</v>
      </c>
      <c r="E319" s="153">
        <f t="shared" si="38"/>
        <v>4058515.2499999995</v>
      </c>
      <c r="F319" s="148">
        <f>'2.6 Fixed Asset Cont Stmt'!E374</f>
        <v>64028.670000000006</v>
      </c>
      <c r="G319" s="157">
        <f t="shared" si="39"/>
        <v>4090529.5849999995</v>
      </c>
      <c r="H319" s="124">
        <v>15</v>
      </c>
      <c r="I319" s="125">
        <f t="shared" si="40"/>
        <v>6.6666666666666666E-2</v>
      </c>
      <c r="J319" s="157">
        <f t="shared" si="43"/>
        <v>272701.97233333328</v>
      </c>
      <c r="K319" s="148">
        <f>'2.6 Fixed Asset Cont Stmt'!J374</f>
        <v>274218</v>
      </c>
      <c r="L319" s="157">
        <f t="shared" si="42"/>
        <v>-1516.0276666667196</v>
      </c>
      <c r="M319" s="126"/>
      <c r="N319" s="127"/>
      <c r="O319" s="127"/>
      <c r="P319" s="127"/>
      <c r="Q319" s="127"/>
      <c r="R319" s="127"/>
      <c r="S319" s="127"/>
      <c r="T319" s="127"/>
      <c r="U319" s="127"/>
      <c r="V319" s="127"/>
      <c r="W319" s="127"/>
      <c r="X319" s="127"/>
      <c r="Y319" s="127"/>
    </row>
    <row r="320" spans="1:25" x14ac:dyDescent="0.2">
      <c r="A320" s="123" t="str">
        <f>'2.6 Fixed Asset Cont Stmt'!B375</f>
        <v>1860B</v>
      </c>
      <c r="B320" s="139" t="str">
        <f>'2.6 Fixed Asset Cont Stmt'!C375</f>
        <v>Meters - PT's and CT's</v>
      </c>
      <c r="C320" s="170">
        <f>'2.6 Fixed Asset Cont Stmt'!D375</f>
        <v>250111.21</v>
      </c>
      <c r="D320" s="148">
        <v>9395</v>
      </c>
      <c r="E320" s="153">
        <f t="shared" si="38"/>
        <v>240716.21</v>
      </c>
      <c r="F320" s="148">
        <f>'2.6 Fixed Asset Cont Stmt'!E375</f>
        <v>1347.97</v>
      </c>
      <c r="G320" s="157">
        <f t="shared" si="39"/>
        <v>241390.19499999998</v>
      </c>
      <c r="H320" s="124">
        <v>30</v>
      </c>
      <c r="I320" s="125">
        <f t="shared" si="40"/>
        <v>3.3333333333333333E-2</v>
      </c>
      <c r="J320" s="157">
        <f t="shared" si="43"/>
        <v>8046.3398333333325</v>
      </c>
      <c r="K320" s="148">
        <f>'2.6 Fixed Asset Cont Stmt'!J375</f>
        <v>7129</v>
      </c>
      <c r="L320" s="157">
        <f t="shared" si="42"/>
        <v>917.33983333333254</v>
      </c>
      <c r="M320" s="126"/>
      <c r="N320" s="127"/>
      <c r="O320" s="127"/>
      <c r="P320" s="127"/>
      <c r="Q320" s="127"/>
      <c r="R320" s="127"/>
      <c r="S320" s="127"/>
      <c r="T320" s="127"/>
      <c r="U320" s="127"/>
      <c r="V320" s="127"/>
      <c r="W320" s="127"/>
      <c r="X320" s="127"/>
      <c r="Y320" s="127"/>
    </row>
    <row r="321" spans="1:25" x14ac:dyDescent="0.2">
      <c r="A321" s="123">
        <f>'2.6 Fixed Asset Cont Stmt'!B376</f>
        <v>1865</v>
      </c>
      <c r="B321" s="139" t="str">
        <f>'2.6 Fixed Asset Cont Stmt'!C376</f>
        <v>Other Installations on Customer's Premises</v>
      </c>
      <c r="C321" s="170">
        <f>'2.6 Fixed Asset Cont Stmt'!D376</f>
        <v>194063</v>
      </c>
      <c r="D321" s="148">
        <v>123690</v>
      </c>
      <c r="E321" s="153">
        <f t="shared" si="38"/>
        <v>70373</v>
      </c>
      <c r="F321" s="148">
        <f>'2.6 Fixed Asset Cont Stmt'!E376</f>
        <v>0</v>
      </c>
      <c r="G321" s="157">
        <f t="shared" si="39"/>
        <v>70373</v>
      </c>
      <c r="H321" s="124">
        <v>10</v>
      </c>
      <c r="I321" s="125">
        <f t="shared" si="40"/>
        <v>0.1</v>
      </c>
      <c r="J321" s="157">
        <f t="shared" si="43"/>
        <v>7037.3</v>
      </c>
      <c r="K321" s="148">
        <f>'2.6 Fixed Asset Cont Stmt'!J376</f>
        <v>1135</v>
      </c>
      <c r="L321" s="157">
        <f t="shared" si="42"/>
        <v>5902.3</v>
      </c>
      <c r="M321" s="126"/>
      <c r="N321" s="127"/>
      <c r="O321" s="127"/>
      <c r="P321" s="127"/>
      <c r="Q321" s="127"/>
      <c r="R321" s="127"/>
      <c r="S321" s="127"/>
      <c r="T321" s="127"/>
      <c r="U321" s="127"/>
      <c r="V321" s="127"/>
      <c r="W321" s="127"/>
      <c r="X321" s="127"/>
      <c r="Y321" s="127"/>
    </row>
    <row r="322" spans="1:25" x14ac:dyDescent="0.2">
      <c r="A322" s="123">
        <f>'2.6 Fixed Asset Cont Stmt'!B377</f>
        <v>1875</v>
      </c>
      <c r="B322" s="139" t="str">
        <f>'2.6 Fixed Asset Cont Stmt'!C377</f>
        <v>Street Lighting and Signal Systems</v>
      </c>
      <c r="C322" s="170">
        <f>'2.6 Fixed Asset Cont Stmt'!D377</f>
        <v>16522.64</v>
      </c>
      <c r="D322" s="148">
        <v>16523</v>
      </c>
      <c r="E322" s="153">
        <f t="shared" si="38"/>
        <v>-0.36000000000058208</v>
      </c>
      <c r="F322" s="148">
        <f>'2.6 Fixed Asset Cont Stmt'!E377</f>
        <v>0</v>
      </c>
      <c r="G322" s="157">
        <f t="shared" si="39"/>
        <v>-0.36000000000058208</v>
      </c>
      <c r="H322" s="124">
        <v>20</v>
      </c>
      <c r="I322" s="125">
        <f t="shared" si="40"/>
        <v>0.05</v>
      </c>
      <c r="J322" s="157">
        <f t="shared" si="43"/>
        <v>-1.8000000000029104E-2</v>
      </c>
      <c r="K322" s="148">
        <f>'2.6 Fixed Asset Cont Stmt'!J377</f>
        <v>0</v>
      </c>
      <c r="L322" s="157">
        <f t="shared" si="42"/>
        <v>-1.8000000000029104E-2</v>
      </c>
      <c r="M322" s="126"/>
      <c r="N322" s="127"/>
      <c r="O322" s="127"/>
      <c r="P322" s="127"/>
      <c r="Q322" s="127"/>
      <c r="R322" s="127"/>
      <c r="S322" s="127"/>
      <c r="T322" s="127"/>
      <c r="U322" s="127"/>
      <c r="V322" s="127"/>
      <c r="W322" s="127"/>
      <c r="X322" s="127"/>
      <c r="Y322" s="127"/>
    </row>
    <row r="323" spans="1:25" x14ac:dyDescent="0.2">
      <c r="A323" s="123">
        <f>'2.6 Fixed Asset Cont Stmt'!B378</f>
        <v>1905</v>
      </c>
      <c r="B323" s="139" t="str">
        <f>'2.6 Fixed Asset Cont Stmt'!C378</f>
        <v>Land</v>
      </c>
      <c r="C323" s="170">
        <f>'2.6 Fixed Asset Cont Stmt'!D378</f>
        <v>0</v>
      </c>
      <c r="D323" s="148">
        <v>0</v>
      </c>
      <c r="E323" s="153">
        <f t="shared" si="38"/>
        <v>0</v>
      </c>
      <c r="F323" s="148">
        <f>'2.6 Fixed Asset Cont Stmt'!E378</f>
        <v>0</v>
      </c>
      <c r="G323" s="157">
        <f t="shared" si="39"/>
        <v>0</v>
      </c>
      <c r="H323" s="124">
        <v>0</v>
      </c>
      <c r="I323" s="125" t="str">
        <f t="shared" si="40"/>
        <v/>
      </c>
      <c r="J323" s="157">
        <f t="shared" si="43"/>
        <v>0</v>
      </c>
      <c r="K323" s="148">
        <f>'2.6 Fixed Asset Cont Stmt'!J378</f>
        <v>0</v>
      </c>
      <c r="L323" s="157">
        <f t="shared" si="42"/>
        <v>0</v>
      </c>
      <c r="M323" s="126"/>
      <c r="N323" s="127"/>
      <c r="O323" s="127"/>
      <c r="P323" s="127"/>
      <c r="Q323" s="127"/>
      <c r="R323" s="127"/>
      <c r="S323" s="127"/>
      <c r="T323" s="127"/>
      <c r="U323" s="127"/>
      <c r="V323" s="127"/>
      <c r="W323" s="127"/>
      <c r="X323" s="127"/>
      <c r="Y323" s="127"/>
    </row>
    <row r="324" spans="1:25" x14ac:dyDescent="0.2">
      <c r="A324" s="123">
        <f>'2.6 Fixed Asset Cont Stmt'!B379</f>
        <v>1908</v>
      </c>
      <c r="B324" s="139" t="str">
        <f>'2.6 Fixed Asset Cont Stmt'!C379</f>
        <v>Buildings &amp; Fixtures</v>
      </c>
      <c r="C324" s="170">
        <f>'2.6 Fixed Asset Cont Stmt'!D379</f>
        <v>0</v>
      </c>
      <c r="D324" s="148">
        <v>0</v>
      </c>
      <c r="E324" s="153">
        <f t="shared" si="38"/>
        <v>0</v>
      </c>
      <c r="F324" s="148">
        <f>'2.6 Fixed Asset Cont Stmt'!E379</f>
        <v>0</v>
      </c>
      <c r="G324" s="157">
        <f t="shared" si="39"/>
        <v>0</v>
      </c>
      <c r="H324" s="124">
        <v>0</v>
      </c>
      <c r="I324" s="125" t="str">
        <f t="shared" si="40"/>
        <v/>
      </c>
      <c r="J324" s="157">
        <f t="shared" si="43"/>
        <v>0</v>
      </c>
      <c r="K324" s="148">
        <f>'2.6 Fixed Asset Cont Stmt'!J379</f>
        <v>0</v>
      </c>
      <c r="L324" s="157">
        <f t="shared" si="42"/>
        <v>0</v>
      </c>
      <c r="M324" s="126"/>
      <c r="N324" s="127"/>
      <c r="O324" s="127"/>
      <c r="P324" s="127"/>
      <c r="Q324" s="127"/>
      <c r="R324" s="127"/>
      <c r="S324" s="127"/>
      <c r="T324" s="127"/>
      <c r="U324" s="127"/>
      <c r="V324" s="127"/>
      <c r="W324" s="127"/>
      <c r="X324" s="127"/>
      <c r="Y324" s="127"/>
    </row>
    <row r="325" spans="1:25" x14ac:dyDescent="0.2">
      <c r="A325" s="123">
        <f>'2.6 Fixed Asset Cont Stmt'!B380</f>
        <v>1910</v>
      </c>
      <c r="B325" s="139" t="str">
        <f>'2.6 Fixed Asset Cont Stmt'!C380</f>
        <v>Leasehold Improvements</v>
      </c>
      <c r="C325" s="170">
        <f>'2.6 Fixed Asset Cont Stmt'!D380</f>
        <v>81031.69</v>
      </c>
      <c r="D325" s="148">
        <v>75360</v>
      </c>
      <c r="E325" s="153">
        <f t="shared" si="38"/>
        <v>5671.6900000000023</v>
      </c>
      <c r="F325" s="148">
        <f>'2.6 Fixed Asset Cont Stmt'!E380</f>
        <v>4739.1400000000003</v>
      </c>
      <c r="G325" s="157">
        <f t="shared" si="39"/>
        <v>8041.260000000002</v>
      </c>
      <c r="H325" s="124">
        <v>4</v>
      </c>
      <c r="I325" s="125">
        <f t="shared" si="40"/>
        <v>0.25</v>
      </c>
      <c r="J325" s="157">
        <f t="shared" si="43"/>
        <v>2010.3150000000005</v>
      </c>
      <c r="K325" s="148">
        <f>'2.6 Fixed Asset Cont Stmt'!J380</f>
        <v>2010</v>
      </c>
      <c r="L325" s="157">
        <f t="shared" si="42"/>
        <v>0.31500000000050932</v>
      </c>
      <c r="M325" s="126"/>
      <c r="N325" s="127"/>
      <c r="O325" s="127"/>
      <c r="P325" s="127"/>
      <c r="Q325" s="127"/>
      <c r="R325" s="127"/>
      <c r="S325" s="127"/>
      <c r="T325" s="127"/>
      <c r="U325" s="127"/>
      <c r="V325" s="127"/>
      <c r="W325" s="127"/>
      <c r="X325" s="127"/>
      <c r="Y325" s="127"/>
    </row>
    <row r="326" spans="1:25" x14ac:dyDescent="0.2">
      <c r="A326" s="123">
        <f>'2.6 Fixed Asset Cont Stmt'!B381</f>
        <v>1915</v>
      </c>
      <c r="B326" s="139" t="str">
        <f>'2.6 Fixed Asset Cont Stmt'!C381</f>
        <v>Office Furniture &amp; Equipment (10 years)</v>
      </c>
      <c r="C326" s="170">
        <f>'2.6 Fixed Asset Cont Stmt'!D381</f>
        <v>351512.47999999946</v>
      </c>
      <c r="D326" s="148">
        <v>226617</v>
      </c>
      <c r="E326" s="153">
        <f t="shared" si="38"/>
        <v>124895.47999999946</v>
      </c>
      <c r="F326" s="148">
        <f>'2.6 Fixed Asset Cont Stmt'!E381</f>
        <v>8651.4</v>
      </c>
      <c r="G326" s="157">
        <f t="shared" si="39"/>
        <v>129221.17999999945</v>
      </c>
      <c r="H326" s="124">
        <v>10</v>
      </c>
      <c r="I326" s="125">
        <f t="shared" si="40"/>
        <v>0.1</v>
      </c>
      <c r="J326" s="157">
        <f t="shared" si="43"/>
        <v>12922.117999999946</v>
      </c>
      <c r="K326" s="148">
        <f>'2.6 Fixed Asset Cont Stmt'!J381</f>
        <v>12021</v>
      </c>
      <c r="L326" s="157">
        <f t="shared" si="42"/>
        <v>901.11799999994582</v>
      </c>
      <c r="M326" s="126"/>
      <c r="N326" s="127"/>
      <c r="O326" s="127"/>
      <c r="P326" s="127"/>
      <c r="Q326" s="127"/>
      <c r="R326" s="127"/>
      <c r="S326" s="127"/>
      <c r="T326" s="127"/>
      <c r="U326" s="127"/>
      <c r="V326" s="127"/>
      <c r="W326" s="127"/>
      <c r="X326" s="127"/>
      <c r="Y326" s="127"/>
    </row>
    <row r="327" spans="1:25" x14ac:dyDescent="0.2">
      <c r="A327" s="123">
        <f>'2.6 Fixed Asset Cont Stmt'!B382</f>
        <v>1915</v>
      </c>
      <c r="B327" s="139" t="str">
        <f>'2.6 Fixed Asset Cont Stmt'!C382</f>
        <v>Office Furniture &amp; Equipment (5 years)</v>
      </c>
      <c r="C327" s="170">
        <f>'2.6 Fixed Asset Cont Stmt'!D382</f>
        <v>0</v>
      </c>
      <c r="D327" s="148">
        <v>0</v>
      </c>
      <c r="E327" s="153">
        <f t="shared" si="38"/>
        <v>0</v>
      </c>
      <c r="F327" s="148">
        <f>'2.6 Fixed Asset Cont Stmt'!E382</f>
        <v>0</v>
      </c>
      <c r="G327" s="157">
        <f t="shared" si="39"/>
        <v>0</v>
      </c>
      <c r="H327" s="124">
        <v>10</v>
      </c>
      <c r="I327" s="125">
        <f t="shared" si="40"/>
        <v>0.1</v>
      </c>
      <c r="J327" s="157">
        <f t="shared" si="43"/>
        <v>0</v>
      </c>
      <c r="K327" s="148">
        <f>'2.6 Fixed Asset Cont Stmt'!J382</f>
        <v>0</v>
      </c>
      <c r="L327" s="157">
        <f t="shared" si="42"/>
        <v>0</v>
      </c>
      <c r="M327" s="126"/>
      <c r="N327" s="127"/>
      <c r="O327" s="127"/>
      <c r="P327" s="127"/>
      <c r="Q327" s="127"/>
      <c r="R327" s="127"/>
      <c r="S327" s="127"/>
      <c r="T327" s="127"/>
      <c r="U327" s="127"/>
      <c r="V327" s="127"/>
      <c r="W327" s="127"/>
      <c r="X327" s="127"/>
      <c r="Y327" s="127"/>
    </row>
    <row r="328" spans="1:25" x14ac:dyDescent="0.2">
      <c r="A328" s="123">
        <f>'2.6 Fixed Asset Cont Stmt'!B383</f>
        <v>1920</v>
      </c>
      <c r="B328" s="139" t="str">
        <f>'2.6 Fixed Asset Cont Stmt'!C383</f>
        <v>Computer Equipment - Hardware</v>
      </c>
      <c r="C328" s="170">
        <f>'2.6 Fixed Asset Cont Stmt'!D383</f>
        <v>1002645.2599999999</v>
      </c>
      <c r="D328" s="148">
        <v>487107</v>
      </c>
      <c r="E328" s="153">
        <f t="shared" si="38"/>
        <v>515538.25999999989</v>
      </c>
      <c r="F328" s="148">
        <f>'2.6 Fixed Asset Cont Stmt'!E383</f>
        <v>227400</v>
      </c>
      <c r="G328" s="157">
        <f t="shared" si="39"/>
        <v>629238.25999999989</v>
      </c>
      <c r="H328" s="124">
        <v>5</v>
      </c>
      <c r="I328" s="125">
        <f t="shared" si="40"/>
        <v>0.2</v>
      </c>
      <c r="J328" s="157">
        <f t="shared" si="43"/>
        <v>125847.65199999997</v>
      </c>
      <c r="K328" s="148">
        <f>'2.6 Fixed Asset Cont Stmt'!J383</f>
        <v>89535</v>
      </c>
      <c r="L328" s="157">
        <f t="shared" si="42"/>
        <v>36312.651999999973</v>
      </c>
      <c r="M328" s="126"/>
      <c r="N328" s="127"/>
      <c r="O328" s="127"/>
      <c r="P328" s="127"/>
      <c r="Q328" s="127"/>
      <c r="R328" s="127"/>
      <c r="S328" s="127"/>
      <c r="T328" s="127"/>
      <c r="U328" s="127"/>
      <c r="V328" s="127"/>
      <c r="W328" s="127"/>
      <c r="X328" s="127"/>
      <c r="Y328" s="127"/>
    </row>
    <row r="329" spans="1:25" x14ac:dyDescent="0.2">
      <c r="A329" s="123">
        <f>'2.6 Fixed Asset Cont Stmt'!B384</f>
        <v>1920</v>
      </c>
      <c r="B329" s="139" t="str">
        <f>'2.6 Fixed Asset Cont Stmt'!C384</f>
        <v>Computer Equip.-Hardware(Post Mar. 22/04)</v>
      </c>
      <c r="C329" s="170">
        <f>'2.6 Fixed Asset Cont Stmt'!D384</f>
        <v>0</v>
      </c>
      <c r="D329" s="148">
        <v>0</v>
      </c>
      <c r="E329" s="153">
        <f t="shared" si="38"/>
        <v>0</v>
      </c>
      <c r="F329" s="148">
        <f>'2.6 Fixed Asset Cont Stmt'!E384</f>
        <v>0</v>
      </c>
      <c r="G329" s="157">
        <f t="shared" si="39"/>
        <v>0</v>
      </c>
      <c r="H329" s="124">
        <v>5</v>
      </c>
      <c r="I329" s="125">
        <f t="shared" si="40"/>
        <v>0.2</v>
      </c>
      <c r="J329" s="157">
        <f t="shared" si="43"/>
        <v>0</v>
      </c>
      <c r="K329" s="148">
        <f>'2.6 Fixed Asset Cont Stmt'!J384</f>
        <v>0</v>
      </c>
      <c r="L329" s="157">
        <f t="shared" si="42"/>
        <v>0</v>
      </c>
      <c r="M329" s="126"/>
      <c r="N329" s="127"/>
      <c r="O329" s="127"/>
      <c r="P329" s="127"/>
      <c r="Q329" s="127"/>
      <c r="R329" s="127"/>
      <c r="S329" s="127"/>
      <c r="T329" s="127"/>
      <c r="U329" s="127"/>
      <c r="V329" s="127"/>
      <c r="W329" s="127"/>
      <c r="X329" s="127"/>
      <c r="Y329" s="127"/>
    </row>
    <row r="330" spans="1:25" x14ac:dyDescent="0.2">
      <c r="A330" s="123">
        <f>'2.6 Fixed Asset Cont Stmt'!B385</f>
        <v>1920</v>
      </c>
      <c r="B330" s="139" t="str">
        <f>'2.6 Fixed Asset Cont Stmt'!C385</f>
        <v>Computer Equip.-Hardware(Post Mar. 19/07)</v>
      </c>
      <c r="C330" s="170">
        <f>'2.6 Fixed Asset Cont Stmt'!D385</f>
        <v>0</v>
      </c>
      <c r="D330" s="148">
        <v>0</v>
      </c>
      <c r="E330" s="153">
        <f t="shared" si="38"/>
        <v>0</v>
      </c>
      <c r="F330" s="148">
        <f>'2.6 Fixed Asset Cont Stmt'!E385</f>
        <v>0</v>
      </c>
      <c r="G330" s="157">
        <f t="shared" si="39"/>
        <v>0</v>
      </c>
      <c r="H330" s="124">
        <v>5</v>
      </c>
      <c r="I330" s="125">
        <f t="shared" si="40"/>
        <v>0.2</v>
      </c>
      <c r="J330" s="157">
        <f t="shared" si="43"/>
        <v>0</v>
      </c>
      <c r="K330" s="148">
        <f>'2.6 Fixed Asset Cont Stmt'!J385</f>
        <v>0</v>
      </c>
      <c r="L330" s="157">
        <f t="shared" si="42"/>
        <v>0</v>
      </c>
      <c r="M330" s="126"/>
      <c r="N330" s="127"/>
      <c r="O330" s="127"/>
      <c r="P330" s="127"/>
      <c r="Q330" s="127"/>
      <c r="R330" s="127"/>
      <c r="S330" s="127"/>
      <c r="T330" s="127"/>
      <c r="U330" s="127"/>
      <c r="V330" s="127"/>
      <c r="W330" s="127"/>
      <c r="X330" s="127"/>
      <c r="Y330" s="127"/>
    </row>
    <row r="331" spans="1:25" x14ac:dyDescent="0.2">
      <c r="A331" s="123">
        <f>'2.6 Fixed Asset Cont Stmt'!B386</f>
        <v>1930</v>
      </c>
      <c r="B331" s="139" t="str">
        <f>'2.6 Fixed Asset Cont Stmt'!C386</f>
        <v>Transportation Equipment - 5 Yr</v>
      </c>
      <c r="C331" s="170">
        <f>'2.6 Fixed Asset Cont Stmt'!D386</f>
        <v>1564932.2100000002</v>
      </c>
      <c r="D331" s="148">
        <v>1034154</v>
      </c>
      <c r="E331" s="153">
        <f t="shared" si="38"/>
        <v>530778.2100000002</v>
      </c>
      <c r="F331" s="148">
        <f>'2.6 Fixed Asset Cont Stmt'!E386</f>
        <v>211714.87</v>
      </c>
      <c r="G331" s="157">
        <f t="shared" si="39"/>
        <v>636635.64500000025</v>
      </c>
      <c r="H331" s="124">
        <v>5</v>
      </c>
      <c r="I331" s="125">
        <f t="shared" si="40"/>
        <v>0.2</v>
      </c>
      <c r="J331" s="157">
        <f t="shared" si="43"/>
        <v>127327.12900000004</v>
      </c>
      <c r="K331" s="148">
        <f>'2.6 Fixed Asset Cont Stmt'!J386</f>
        <v>114789</v>
      </c>
      <c r="L331" s="157">
        <f t="shared" si="42"/>
        <v>12538.129000000044</v>
      </c>
      <c r="M331" s="126"/>
      <c r="N331" s="127"/>
      <c r="O331" s="127"/>
      <c r="P331" s="127"/>
      <c r="Q331" s="127"/>
      <c r="R331" s="127"/>
      <c r="S331" s="127"/>
      <c r="T331" s="127"/>
      <c r="U331" s="127"/>
      <c r="V331" s="127"/>
      <c r="W331" s="127"/>
      <c r="X331" s="127"/>
      <c r="Y331" s="127"/>
    </row>
    <row r="332" spans="1:25" x14ac:dyDescent="0.2">
      <c r="A332" s="123" t="str">
        <f>'2.6 Fixed Asset Cont Stmt'!B387</f>
        <v>1930A</v>
      </c>
      <c r="B332" s="139" t="str">
        <f>'2.6 Fixed Asset Cont Stmt'!C387</f>
        <v>Transportation Equipment - 10 Yr</v>
      </c>
      <c r="C332" s="170">
        <f>'2.6 Fixed Asset Cont Stmt'!D387</f>
        <v>5146446.8</v>
      </c>
      <c r="D332" s="148">
        <v>1632062</v>
      </c>
      <c r="E332" s="153">
        <f t="shared" si="38"/>
        <v>3514384.8</v>
      </c>
      <c r="F332" s="148">
        <f>'2.6 Fixed Asset Cont Stmt'!E387</f>
        <v>449894.09</v>
      </c>
      <c r="G332" s="157">
        <f t="shared" si="39"/>
        <v>3739331.8449999997</v>
      </c>
      <c r="H332" s="124">
        <v>10</v>
      </c>
      <c r="I332" s="125">
        <f t="shared" si="40"/>
        <v>0.1</v>
      </c>
      <c r="J332" s="157">
        <f t="shared" si="43"/>
        <v>373933.18449999997</v>
      </c>
      <c r="K332" s="148">
        <f>'2.6 Fixed Asset Cont Stmt'!J387</f>
        <v>339513</v>
      </c>
      <c r="L332" s="157">
        <f t="shared" si="42"/>
        <v>34420.184499999974</v>
      </c>
      <c r="M332" s="126"/>
      <c r="N332" s="127"/>
      <c r="O332" s="127"/>
      <c r="P332" s="127"/>
      <c r="Q332" s="127"/>
      <c r="R332" s="127"/>
      <c r="S332" s="127"/>
      <c r="T332" s="127"/>
      <c r="U332" s="127"/>
      <c r="V332" s="127"/>
      <c r="W332" s="127"/>
      <c r="X332" s="127"/>
      <c r="Y332" s="127"/>
    </row>
    <row r="333" spans="1:25" x14ac:dyDescent="0.2">
      <c r="A333" s="123">
        <f>'2.6 Fixed Asset Cont Stmt'!B388</f>
        <v>1935</v>
      </c>
      <c r="B333" s="139" t="str">
        <f>'2.6 Fixed Asset Cont Stmt'!C388</f>
        <v>Stores Equipment</v>
      </c>
      <c r="C333" s="170">
        <f>'2.6 Fixed Asset Cont Stmt'!D388</f>
        <v>0</v>
      </c>
      <c r="D333" s="148">
        <v>0</v>
      </c>
      <c r="E333" s="153">
        <f t="shared" si="38"/>
        <v>0</v>
      </c>
      <c r="F333" s="148">
        <f>'2.6 Fixed Asset Cont Stmt'!E388</f>
        <v>0</v>
      </c>
      <c r="G333" s="157">
        <f t="shared" si="39"/>
        <v>0</v>
      </c>
      <c r="H333" s="124">
        <v>0</v>
      </c>
      <c r="I333" s="125" t="str">
        <f t="shared" si="40"/>
        <v/>
      </c>
      <c r="J333" s="157">
        <f t="shared" si="43"/>
        <v>0</v>
      </c>
      <c r="K333" s="148">
        <f>'2.6 Fixed Asset Cont Stmt'!J388</f>
        <v>0</v>
      </c>
      <c r="L333" s="157">
        <f t="shared" si="42"/>
        <v>0</v>
      </c>
      <c r="M333" s="126"/>
      <c r="N333" s="127"/>
      <c r="O333" s="127"/>
      <c r="P333" s="127"/>
      <c r="Q333" s="127"/>
      <c r="R333" s="127"/>
      <c r="S333" s="127"/>
      <c r="T333" s="127"/>
      <c r="U333" s="127"/>
      <c r="V333" s="127"/>
      <c r="W333" s="127"/>
      <c r="X333" s="127"/>
      <c r="Y333" s="127"/>
    </row>
    <row r="334" spans="1:25" x14ac:dyDescent="0.2">
      <c r="A334" s="123">
        <f>'2.6 Fixed Asset Cont Stmt'!B389</f>
        <v>1940</v>
      </c>
      <c r="B334" s="139" t="str">
        <f>'2.6 Fixed Asset Cont Stmt'!C389</f>
        <v>Tools, Shop &amp; Garage Equipment</v>
      </c>
      <c r="C334" s="170">
        <f>'2.6 Fixed Asset Cont Stmt'!D389</f>
        <v>1992841.2</v>
      </c>
      <c r="D334" s="148">
        <v>1288497</v>
      </c>
      <c r="E334" s="153">
        <f t="shared" si="38"/>
        <v>704344.2</v>
      </c>
      <c r="F334" s="148">
        <f>'2.6 Fixed Asset Cont Stmt'!E389</f>
        <v>96247.679999999993</v>
      </c>
      <c r="G334" s="157">
        <f t="shared" si="39"/>
        <v>752468.03999999992</v>
      </c>
      <c r="H334" s="124">
        <v>10</v>
      </c>
      <c r="I334" s="125">
        <f t="shared" si="40"/>
        <v>0.1</v>
      </c>
      <c r="J334" s="157">
        <f t="shared" si="43"/>
        <v>75246.803999999989</v>
      </c>
      <c r="K334" s="148">
        <f>'2.6 Fixed Asset Cont Stmt'!J389</f>
        <v>69323</v>
      </c>
      <c r="L334" s="157">
        <f t="shared" si="42"/>
        <v>5923.8039999999892</v>
      </c>
      <c r="M334" s="126"/>
      <c r="N334" s="127"/>
      <c r="O334" s="127"/>
      <c r="P334" s="127"/>
      <c r="Q334" s="127"/>
      <c r="R334" s="127"/>
      <c r="S334" s="127"/>
      <c r="T334" s="127"/>
      <c r="U334" s="127"/>
      <c r="V334" s="127"/>
      <c r="W334" s="127"/>
      <c r="X334" s="127"/>
      <c r="Y334" s="127"/>
    </row>
    <row r="335" spans="1:25" x14ac:dyDescent="0.2">
      <c r="A335" s="123">
        <f>'2.6 Fixed Asset Cont Stmt'!B390</f>
        <v>1945</v>
      </c>
      <c r="B335" s="139" t="str">
        <f>'2.6 Fixed Asset Cont Stmt'!C390</f>
        <v>Measurement &amp; Testing Equipment</v>
      </c>
      <c r="C335" s="170">
        <f>'2.6 Fixed Asset Cont Stmt'!D390</f>
        <v>241756.52</v>
      </c>
      <c r="D335" s="148">
        <v>109423</v>
      </c>
      <c r="E335" s="153">
        <f t="shared" si="38"/>
        <v>132333.51999999999</v>
      </c>
      <c r="F335" s="148">
        <f>'2.6 Fixed Asset Cont Stmt'!E390</f>
        <v>0</v>
      </c>
      <c r="G335" s="157">
        <f t="shared" si="39"/>
        <v>132333.51999999999</v>
      </c>
      <c r="H335" s="124">
        <v>10</v>
      </c>
      <c r="I335" s="125">
        <f t="shared" si="40"/>
        <v>0.1</v>
      </c>
      <c r="J335" s="157">
        <f t="shared" si="43"/>
        <v>13233.351999999999</v>
      </c>
      <c r="K335" s="148">
        <f>'2.6 Fixed Asset Cont Stmt'!J390</f>
        <v>13234</v>
      </c>
      <c r="L335" s="157">
        <f t="shared" si="42"/>
        <v>-0.64800000000104774</v>
      </c>
      <c r="M335" s="126"/>
      <c r="N335" s="127"/>
      <c r="O335" s="127"/>
      <c r="P335" s="127"/>
      <c r="Q335" s="127"/>
      <c r="R335" s="127"/>
      <c r="S335" s="127"/>
      <c r="T335" s="127"/>
      <c r="U335" s="127"/>
      <c r="V335" s="127"/>
      <c r="W335" s="127"/>
      <c r="X335" s="127"/>
      <c r="Y335" s="127"/>
    </row>
    <row r="336" spans="1:25" x14ac:dyDescent="0.2">
      <c r="A336" s="123">
        <f>'2.6 Fixed Asset Cont Stmt'!B391</f>
        <v>1950</v>
      </c>
      <c r="B336" s="139" t="str">
        <f>'2.6 Fixed Asset Cont Stmt'!C391</f>
        <v>Power Operated Equipment</v>
      </c>
      <c r="C336" s="170">
        <f>'2.6 Fixed Asset Cont Stmt'!D391</f>
        <v>0</v>
      </c>
      <c r="D336" s="148">
        <v>0</v>
      </c>
      <c r="E336" s="153">
        <f t="shared" si="38"/>
        <v>0</v>
      </c>
      <c r="F336" s="148">
        <f>'2.6 Fixed Asset Cont Stmt'!E391</f>
        <v>0</v>
      </c>
      <c r="G336" s="157">
        <f t="shared" si="39"/>
        <v>0</v>
      </c>
      <c r="H336" s="124">
        <v>0</v>
      </c>
      <c r="I336" s="125" t="str">
        <f t="shared" si="40"/>
        <v/>
      </c>
      <c r="J336" s="157">
        <f t="shared" si="43"/>
        <v>0</v>
      </c>
      <c r="K336" s="148">
        <f>'2.6 Fixed Asset Cont Stmt'!J391</f>
        <v>0</v>
      </c>
      <c r="L336" s="157">
        <f t="shared" si="42"/>
        <v>0</v>
      </c>
      <c r="M336" s="126"/>
      <c r="N336" s="127"/>
      <c r="O336" s="127"/>
      <c r="P336" s="127"/>
      <c r="Q336" s="127"/>
      <c r="R336" s="127"/>
      <c r="S336" s="127"/>
      <c r="T336" s="127"/>
      <c r="U336" s="127"/>
      <c r="V336" s="127"/>
      <c r="W336" s="127"/>
      <c r="X336" s="127"/>
      <c r="Y336" s="127"/>
    </row>
    <row r="337" spans="1:25" x14ac:dyDescent="0.2">
      <c r="A337" s="123">
        <f>'2.6 Fixed Asset Cont Stmt'!B392</f>
        <v>1955</v>
      </c>
      <c r="B337" s="139" t="str">
        <f>'2.6 Fixed Asset Cont Stmt'!C392</f>
        <v>Communications Equipment</v>
      </c>
      <c r="C337" s="170">
        <f>'2.6 Fixed Asset Cont Stmt'!D392</f>
        <v>575889.32999999996</v>
      </c>
      <c r="D337" s="148">
        <v>20127</v>
      </c>
      <c r="E337" s="153">
        <f t="shared" si="38"/>
        <v>555762.32999999996</v>
      </c>
      <c r="F337" s="148">
        <f>'2.6 Fixed Asset Cont Stmt'!E392</f>
        <v>78947.899999999994</v>
      </c>
      <c r="G337" s="157">
        <f t="shared" si="39"/>
        <v>595236.27999999991</v>
      </c>
      <c r="H337" s="124">
        <v>10</v>
      </c>
      <c r="I337" s="125">
        <f t="shared" si="40"/>
        <v>0.1</v>
      </c>
      <c r="J337" s="157">
        <f t="shared" si="43"/>
        <v>59523.62799999999</v>
      </c>
      <c r="K337" s="148">
        <f>'2.6 Fixed Asset Cont Stmt'!J392</f>
        <v>59498</v>
      </c>
      <c r="L337" s="157">
        <f t="shared" si="42"/>
        <v>25.627999999989697</v>
      </c>
      <c r="M337" s="126"/>
      <c r="N337" s="127"/>
      <c r="O337" s="127"/>
      <c r="P337" s="127"/>
      <c r="Q337" s="127"/>
      <c r="R337" s="127"/>
      <c r="S337" s="127"/>
      <c r="T337" s="127"/>
      <c r="U337" s="127"/>
      <c r="V337" s="127"/>
      <c r="W337" s="127"/>
      <c r="X337" s="127"/>
      <c r="Y337" s="127"/>
    </row>
    <row r="338" spans="1:25" x14ac:dyDescent="0.2">
      <c r="A338" s="123">
        <f>'2.6 Fixed Asset Cont Stmt'!B393</f>
        <v>1955</v>
      </c>
      <c r="B338" s="139" t="str">
        <f>'2.6 Fixed Asset Cont Stmt'!C393</f>
        <v>Communication Equipment (Smart Meters)</v>
      </c>
      <c r="C338" s="170">
        <f>'2.6 Fixed Asset Cont Stmt'!D393</f>
        <v>0</v>
      </c>
      <c r="D338" s="148">
        <v>0</v>
      </c>
      <c r="E338" s="153">
        <f t="shared" si="38"/>
        <v>0</v>
      </c>
      <c r="F338" s="148">
        <f>'2.6 Fixed Asset Cont Stmt'!E393</f>
        <v>0</v>
      </c>
      <c r="G338" s="157">
        <f t="shared" si="39"/>
        <v>0</v>
      </c>
      <c r="H338" s="124">
        <v>10</v>
      </c>
      <c r="I338" s="125">
        <f t="shared" si="40"/>
        <v>0.1</v>
      </c>
      <c r="J338" s="157">
        <f t="shared" si="43"/>
        <v>0</v>
      </c>
      <c r="K338" s="148">
        <f>'2.6 Fixed Asset Cont Stmt'!J393</f>
        <v>0</v>
      </c>
      <c r="L338" s="157">
        <f t="shared" si="42"/>
        <v>0</v>
      </c>
      <c r="M338" s="126"/>
      <c r="N338" s="127"/>
      <c r="O338" s="127"/>
      <c r="P338" s="127"/>
      <c r="Q338" s="127"/>
      <c r="R338" s="127"/>
      <c r="S338" s="127"/>
      <c r="T338" s="127"/>
      <c r="U338" s="127"/>
      <c r="V338" s="127"/>
      <c r="W338" s="127"/>
      <c r="X338" s="127"/>
      <c r="Y338" s="127"/>
    </row>
    <row r="339" spans="1:25" x14ac:dyDescent="0.2">
      <c r="A339" s="123">
        <f>'2.6 Fixed Asset Cont Stmt'!B394</f>
        <v>1960</v>
      </c>
      <c r="B339" s="139" t="str">
        <f>'2.6 Fixed Asset Cont Stmt'!C394</f>
        <v>Miscellaneous Equipment - 10 yr</v>
      </c>
      <c r="C339" s="170">
        <f>'2.6 Fixed Asset Cont Stmt'!D394</f>
        <v>79029.890000000043</v>
      </c>
      <c r="D339" s="148">
        <v>53053</v>
      </c>
      <c r="E339" s="153">
        <f t="shared" si="38"/>
        <v>25976.890000000043</v>
      </c>
      <c r="F339" s="148">
        <f>'2.6 Fixed Asset Cont Stmt'!E394</f>
        <v>0</v>
      </c>
      <c r="G339" s="157">
        <f t="shared" si="39"/>
        <v>25976.890000000043</v>
      </c>
      <c r="H339" s="124">
        <v>10</v>
      </c>
      <c r="I339" s="125">
        <f t="shared" si="40"/>
        <v>0.1</v>
      </c>
      <c r="J339" s="157">
        <f t="shared" si="43"/>
        <v>2597.6890000000044</v>
      </c>
      <c r="K339" s="148">
        <f>'2.6 Fixed Asset Cont Stmt'!J394</f>
        <v>2596</v>
      </c>
      <c r="L339" s="157">
        <f t="shared" si="42"/>
        <v>1.6890000000043983</v>
      </c>
      <c r="M339" s="126"/>
      <c r="N339" s="127"/>
      <c r="O339" s="127"/>
      <c r="P339" s="127"/>
      <c r="Q339" s="127"/>
      <c r="R339" s="127"/>
      <c r="S339" s="127"/>
      <c r="T339" s="127"/>
      <c r="U339" s="127"/>
      <c r="V339" s="127"/>
      <c r="W339" s="127"/>
      <c r="X339" s="127"/>
      <c r="Y339" s="127"/>
    </row>
    <row r="340" spans="1:25" x14ac:dyDescent="0.2">
      <c r="A340" s="123" t="str">
        <f>'2.6 Fixed Asset Cont Stmt'!B395</f>
        <v>1960A</v>
      </c>
      <c r="B340" s="139" t="str">
        <f>'2.6 Fixed Asset Cont Stmt'!C395</f>
        <v>Miscellaneous Equipment - 5 yr</v>
      </c>
      <c r="C340" s="170">
        <f>'2.6 Fixed Asset Cont Stmt'!D395</f>
        <v>492118.44</v>
      </c>
      <c r="D340" s="148">
        <v>465748</v>
      </c>
      <c r="E340" s="153">
        <f t="shared" si="38"/>
        <v>26370.440000000002</v>
      </c>
      <c r="F340" s="148">
        <f>'2.6 Fixed Asset Cont Stmt'!E395</f>
        <v>0</v>
      </c>
      <c r="G340" s="157">
        <f t="shared" si="39"/>
        <v>26370.440000000002</v>
      </c>
      <c r="H340" s="124">
        <v>5</v>
      </c>
      <c r="I340" s="125">
        <f t="shared" si="40"/>
        <v>0.2</v>
      </c>
      <c r="J340" s="157">
        <f t="shared" si="43"/>
        <v>5274.0880000000006</v>
      </c>
      <c r="K340" s="148">
        <f>'2.6 Fixed Asset Cont Stmt'!J395</f>
        <v>4986</v>
      </c>
      <c r="L340" s="157">
        <f t="shared" si="42"/>
        <v>288.08800000000065</v>
      </c>
      <c r="M340" s="126"/>
      <c r="N340" s="127"/>
      <c r="O340" s="127"/>
      <c r="P340" s="127"/>
      <c r="Q340" s="127"/>
      <c r="R340" s="127"/>
      <c r="S340" s="127"/>
      <c r="T340" s="127"/>
      <c r="U340" s="127"/>
      <c r="V340" s="127"/>
      <c r="W340" s="127"/>
      <c r="X340" s="127"/>
      <c r="Y340" s="127"/>
    </row>
    <row r="341" spans="1:25" x14ac:dyDescent="0.2">
      <c r="A341" s="123">
        <f>'2.6 Fixed Asset Cont Stmt'!B396</f>
        <v>1970</v>
      </c>
      <c r="B341" s="139" t="str">
        <f>'2.6 Fixed Asset Cont Stmt'!C396</f>
        <v>Load Management Controls Customer Premises</v>
      </c>
      <c r="C341" s="170">
        <f>'2.6 Fixed Asset Cont Stmt'!D396</f>
        <v>0</v>
      </c>
      <c r="D341" s="148">
        <v>0</v>
      </c>
      <c r="E341" s="153">
        <f t="shared" si="38"/>
        <v>0</v>
      </c>
      <c r="F341" s="148">
        <f>'2.6 Fixed Asset Cont Stmt'!E396</f>
        <v>0</v>
      </c>
      <c r="G341" s="157">
        <f t="shared" si="39"/>
        <v>0</v>
      </c>
      <c r="H341" s="124">
        <v>0</v>
      </c>
      <c r="I341" s="125" t="str">
        <f t="shared" si="40"/>
        <v/>
      </c>
      <c r="J341" s="157">
        <f t="shared" si="43"/>
        <v>0</v>
      </c>
      <c r="K341" s="148">
        <f>'2.6 Fixed Asset Cont Stmt'!J396</f>
        <v>0</v>
      </c>
      <c r="L341" s="157">
        <f t="shared" si="42"/>
        <v>0</v>
      </c>
      <c r="M341" s="126"/>
      <c r="N341" s="127"/>
      <c r="O341" s="127"/>
      <c r="P341" s="127"/>
      <c r="Q341" s="127"/>
      <c r="R341" s="127"/>
      <c r="S341" s="127"/>
      <c r="T341" s="127"/>
      <c r="U341" s="127"/>
      <c r="V341" s="127"/>
      <c r="W341" s="127"/>
      <c r="X341" s="127"/>
      <c r="Y341" s="127"/>
    </row>
    <row r="342" spans="1:25" x14ac:dyDescent="0.2">
      <c r="A342" s="123">
        <f>'2.6 Fixed Asset Cont Stmt'!B397</f>
        <v>1975</v>
      </c>
      <c r="B342" s="139" t="str">
        <f>'2.6 Fixed Asset Cont Stmt'!C397</f>
        <v>Load Management Controls Utility Premises</v>
      </c>
      <c r="C342" s="170">
        <f>'2.6 Fixed Asset Cont Stmt'!D397</f>
        <v>0</v>
      </c>
      <c r="D342" s="148">
        <v>0</v>
      </c>
      <c r="E342" s="153">
        <f t="shared" si="38"/>
        <v>0</v>
      </c>
      <c r="F342" s="148">
        <f>'2.6 Fixed Asset Cont Stmt'!E397</f>
        <v>0</v>
      </c>
      <c r="G342" s="157">
        <f t="shared" si="39"/>
        <v>0</v>
      </c>
      <c r="H342" s="124">
        <v>0</v>
      </c>
      <c r="I342" s="125" t="str">
        <f t="shared" si="40"/>
        <v/>
      </c>
      <c r="J342" s="157">
        <f t="shared" si="43"/>
        <v>0</v>
      </c>
      <c r="K342" s="148">
        <f>'2.6 Fixed Asset Cont Stmt'!J397</f>
        <v>0</v>
      </c>
      <c r="L342" s="157">
        <f t="shared" si="42"/>
        <v>0</v>
      </c>
      <c r="M342" s="126"/>
      <c r="N342" s="127"/>
      <c r="O342" s="127"/>
      <c r="P342" s="127"/>
      <c r="Q342" s="127"/>
      <c r="R342" s="127"/>
      <c r="S342" s="127"/>
      <c r="T342" s="127"/>
      <c r="U342" s="127"/>
      <c r="V342" s="127"/>
      <c r="W342" s="127"/>
      <c r="X342" s="127"/>
      <c r="Y342" s="127"/>
    </row>
    <row r="343" spans="1:25" x14ac:dyDescent="0.2">
      <c r="A343" s="123">
        <f>'2.6 Fixed Asset Cont Stmt'!B398</f>
        <v>1980</v>
      </c>
      <c r="B343" s="139" t="str">
        <f>'2.6 Fixed Asset Cont Stmt'!C398</f>
        <v>System Supervisor Equipment</v>
      </c>
      <c r="C343" s="170">
        <f>'2.6 Fixed Asset Cont Stmt'!D398</f>
        <v>146550.96</v>
      </c>
      <c r="D343" s="148">
        <v>0</v>
      </c>
      <c r="E343" s="153">
        <f t="shared" si="38"/>
        <v>146550.96</v>
      </c>
      <c r="F343" s="148">
        <f>'2.6 Fixed Asset Cont Stmt'!E398</f>
        <v>0</v>
      </c>
      <c r="G343" s="157">
        <f t="shared" si="39"/>
        <v>146550.96</v>
      </c>
      <c r="H343" s="124">
        <v>20</v>
      </c>
      <c r="I343" s="125">
        <f t="shared" si="40"/>
        <v>0.05</v>
      </c>
      <c r="J343" s="157">
        <f t="shared" si="43"/>
        <v>7327.5479999999998</v>
      </c>
      <c r="K343" s="148">
        <f>'2.6 Fixed Asset Cont Stmt'!J398</f>
        <v>7334</v>
      </c>
      <c r="L343" s="157">
        <f t="shared" si="42"/>
        <v>-6.4520000000002256</v>
      </c>
      <c r="M343" s="126"/>
      <c r="N343" s="127"/>
      <c r="O343" s="127"/>
      <c r="P343" s="127"/>
      <c r="Q343" s="127"/>
      <c r="R343" s="127"/>
      <c r="S343" s="127"/>
      <c r="T343" s="127"/>
      <c r="U343" s="127"/>
      <c r="V343" s="127"/>
      <c r="W343" s="127"/>
      <c r="X343" s="127"/>
      <c r="Y343" s="127"/>
    </row>
    <row r="344" spans="1:25" x14ac:dyDescent="0.2">
      <c r="A344" s="123">
        <f>'2.6 Fixed Asset Cont Stmt'!B399</f>
        <v>1985</v>
      </c>
      <c r="B344" s="139" t="str">
        <f>'2.6 Fixed Asset Cont Stmt'!C399</f>
        <v>Miscellaneous Fixed Assets</v>
      </c>
      <c r="C344" s="170">
        <f>'2.6 Fixed Asset Cont Stmt'!D399</f>
        <v>0</v>
      </c>
      <c r="D344" s="148">
        <v>0</v>
      </c>
      <c r="E344" s="153">
        <f t="shared" si="38"/>
        <v>0</v>
      </c>
      <c r="F344" s="148">
        <f>'2.6 Fixed Asset Cont Stmt'!E399</f>
        <v>0</v>
      </c>
      <c r="G344" s="157">
        <f t="shared" si="39"/>
        <v>0</v>
      </c>
      <c r="H344" s="124">
        <v>0</v>
      </c>
      <c r="I344" s="125" t="str">
        <f t="shared" si="40"/>
        <v/>
      </c>
      <c r="J344" s="157">
        <f t="shared" si="43"/>
        <v>0</v>
      </c>
      <c r="K344" s="148">
        <f>'2.6 Fixed Asset Cont Stmt'!J399</f>
        <v>0</v>
      </c>
      <c r="L344" s="157">
        <f t="shared" si="42"/>
        <v>0</v>
      </c>
      <c r="M344" s="126"/>
      <c r="N344" s="127"/>
      <c r="O344" s="127"/>
      <c r="P344" s="127"/>
      <c r="Q344" s="127"/>
      <c r="R344" s="127"/>
      <c r="S344" s="127"/>
      <c r="T344" s="127"/>
      <c r="U344" s="127"/>
      <c r="V344" s="127"/>
      <c r="W344" s="127"/>
      <c r="X344" s="127"/>
      <c r="Y344" s="127"/>
    </row>
    <row r="345" spans="1:25" x14ac:dyDescent="0.2">
      <c r="A345" s="123">
        <f>'2.6 Fixed Asset Cont Stmt'!B400</f>
        <v>1990</v>
      </c>
      <c r="B345" s="139" t="str">
        <f>'2.6 Fixed Asset Cont Stmt'!C400</f>
        <v>Other Tangible Property</v>
      </c>
      <c r="C345" s="170">
        <f>'2.6 Fixed Asset Cont Stmt'!D400</f>
        <v>0</v>
      </c>
      <c r="D345" s="148">
        <v>0</v>
      </c>
      <c r="E345" s="153">
        <f t="shared" si="38"/>
        <v>0</v>
      </c>
      <c r="F345" s="148">
        <f>'2.6 Fixed Asset Cont Stmt'!E400</f>
        <v>0</v>
      </c>
      <c r="G345" s="157">
        <f t="shared" si="39"/>
        <v>0</v>
      </c>
      <c r="H345" s="124">
        <v>0</v>
      </c>
      <c r="I345" s="125" t="str">
        <f t="shared" si="40"/>
        <v/>
      </c>
      <c r="J345" s="157">
        <f t="shared" si="43"/>
        <v>0</v>
      </c>
      <c r="K345" s="148">
        <f>'2.6 Fixed Asset Cont Stmt'!J400</f>
        <v>0</v>
      </c>
      <c r="L345" s="157">
        <f t="shared" si="42"/>
        <v>0</v>
      </c>
      <c r="M345" s="126"/>
      <c r="N345" s="127"/>
      <c r="O345" s="127"/>
      <c r="P345" s="127"/>
      <c r="Q345" s="127"/>
      <c r="R345" s="127"/>
      <c r="S345" s="127"/>
      <c r="T345" s="127"/>
      <c r="U345" s="127"/>
      <c r="V345" s="127"/>
      <c r="W345" s="127"/>
      <c r="X345" s="127"/>
      <c r="Y345" s="127"/>
    </row>
    <row r="346" spans="1:25" x14ac:dyDescent="0.2">
      <c r="A346" s="123">
        <f>'2.6 Fixed Asset Cont Stmt'!B401</f>
        <v>1995</v>
      </c>
      <c r="B346" s="139" t="str">
        <f>'2.6 Fixed Asset Cont Stmt'!C401</f>
        <v>Contributions &amp; Grants</v>
      </c>
      <c r="C346" s="170">
        <f>'2.6 Fixed Asset Cont Stmt'!D401</f>
        <v>-1102383.1000000001</v>
      </c>
      <c r="D346" s="148">
        <v>-57188</v>
      </c>
      <c r="E346" s="153">
        <f t="shared" si="38"/>
        <v>-1045195.1000000001</v>
      </c>
      <c r="F346" s="148">
        <f>'2.6 Fixed Asset Cont Stmt'!E401</f>
        <v>-101850</v>
      </c>
      <c r="G346" s="157">
        <f t="shared" si="39"/>
        <v>-1096120.1000000001</v>
      </c>
      <c r="H346" s="124">
        <v>0</v>
      </c>
      <c r="I346" s="125" t="str">
        <f t="shared" si="40"/>
        <v/>
      </c>
      <c r="J346" s="157">
        <f t="shared" si="43"/>
        <v>0</v>
      </c>
      <c r="K346" s="148">
        <f>'2.6 Fixed Asset Cont Stmt'!J401</f>
        <v>-19268</v>
      </c>
      <c r="L346" s="157">
        <f t="shared" si="42"/>
        <v>19268</v>
      </c>
      <c r="M346" s="126"/>
      <c r="N346" s="127"/>
      <c r="O346" s="127"/>
      <c r="P346" s="127"/>
      <c r="Q346" s="127"/>
      <c r="R346" s="127"/>
      <c r="S346" s="127"/>
      <c r="T346" s="127"/>
      <c r="U346" s="127"/>
      <c r="V346" s="127"/>
      <c r="W346" s="127"/>
      <c r="X346" s="127"/>
      <c r="Y346" s="127"/>
    </row>
    <row r="347" spans="1:25" x14ac:dyDescent="0.2">
      <c r="A347" s="78" t="s">
        <v>87</v>
      </c>
      <c r="B347" s="140"/>
      <c r="C347" s="171"/>
      <c r="D347" s="148"/>
      <c r="E347" s="153">
        <f t="shared" si="38"/>
        <v>0</v>
      </c>
      <c r="F347" s="148"/>
      <c r="G347" s="157">
        <f t="shared" si="39"/>
        <v>0</v>
      </c>
      <c r="H347" s="124"/>
      <c r="I347" s="125" t="str">
        <f t="shared" si="40"/>
        <v/>
      </c>
      <c r="J347" s="157">
        <f t="shared" si="43"/>
        <v>0</v>
      </c>
      <c r="K347" s="148"/>
      <c r="L347" s="157">
        <f t="shared" ref="L347:L349" si="44">IF(ISERROR(+J347-K347), "", +J347-K347)</f>
        <v>0</v>
      </c>
      <c r="N347" s="127"/>
      <c r="O347" s="127"/>
      <c r="P347" s="127"/>
      <c r="Q347" s="127"/>
      <c r="R347" s="127"/>
      <c r="S347" s="127"/>
      <c r="T347" s="127"/>
      <c r="U347" s="127"/>
      <c r="V347" s="127"/>
      <c r="W347" s="127"/>
      <c r="X347" s="127"/>
      <c r="Y347" s="127"/>
    </row>
    <row r="348" spans="1:25" x14ac:dyDescent="0.2">
      <c r="A348" s="78" t="s">
        <v>87</v>
      </c>
      <c r="B348" s="140"/>
      <c r="C348" s="171"/>
      <c r="D348" s="148"/>
      <c r="E348" s="153">
        <f t="shared" si="38"/>
        <v>0</v>
      </c>
      <c r="F348" s="148"/>
      <c r="G348" s="157">
        <f t="shared" si="39"/>
        <v>0</v>
      </c>
      <c r="H348" s="124"/>
      <c r="I348" s="125" t="str">
        <f t="shared" si="40"/>
        <v/>
      </c>
      <c r="J348" s="157">
        <f t="shared" si="43"/>
        <v>0</v>
      </c>
      <c r="K348" s="148"/>
      <c r="L348" s="157">
        <f t="shared" si="44"/>
        <v>0</v>
      </c>
      <c r="N348" s="127"/>
      <c r="O348" s="127"/>
      <c r="P348" s="127"/>
      <c r="Q348" s="127"/>
      <c r="R348" s="127"/>
      <c r="S348" s="127"/>
      <c r="T348" s="127"/>
      <c r="U348" s="127"/>
      <c r="V348" s="127"/>
      <c r="W348" s="127"/>
      <c r="X348" s="127"/>
      <c r="Y348" s="127"/>
    </row>
    <row r="349" spans="1:25" x14ac:dyDescent="0.2">
      <c r="A349" s="78" t="s">
        <v>87</v>
      </c>
      <c r="B349" s="140"/>
      <c r="C349" s="171"/>
      <c r="D349" s="148"/>
      <c r="E349" s="153">
        <f t="shared" si="38"/>
        <v>0</v>
      </c>
      <c r="F349" s="148"/>
      <c r="G349" s="157">
        <f t="shared" si="39"/>
        <v>0</v>
      </c>
      <c r="H349" s="124"/>
      <c r="I349" s="125" t="str">
        <f t="shared" si="40"/>
        <v/>
      </c>
      <c r="J349" s="157">
        <f t="shared" si="43"/>
        <v>0</v>
      </c>
      <c r="K349" s="148"/>
      <c r="L349" s="157">
        <f t="shared" si="44"/>
        <v>0</v>
      </c>
      <c r="N349" s="127"/>
      <c r="O349" s="127"/>
      <c r="P349" s="127"/>
      <c r="Q349" s="127"/>
      <c r="R349" s="127"/>
      <c r="S349" s="127"/>
      <c r="T349" s="127"/>
      <c r="U349" s="127"/>
      <c r="V349" s="127"/>
      <c r="W349" s="127"/>
      <c r="X349" s="127"/>
      <c r="Y349" s="127"/>
    </row>
    <row r="350" spans="1:25" ht="12.75" thickBot="1" x14ac:dyDescent="0.25">
      <c r="A350" s="128"/>
      <c r="B350" s="141"/>
      <c r="C350" s="172"/>
      <c r="D350" s="149"/>
      <c r="E350" s="154">
        <v>0</v>
      </c>
      <c r="F350" s="149"/>
      <c r="G350" s="158">
        <v>0</v>
      </c>
      <c r="H350" s="129"/>
      <c r="I350" s="130"/>
      <c r="J350" s="158">
        <v>0</v>
      </c>
      <c r="K350" s="149"/>
      <c r="L350" s="158">
        <v>0</v>
      </c>
      <c r="N350" s="127"/>
      <c r="O350" s="127"/>
      <c r="P350" s="127"/>
      <c r="Q350" s="127"/>
      <c r="R350" s="127"/>
      <c r="S350" s="127"/>
      <c r="T350" s="127"/>
      <c r="U350" s="127"/>
      <c r="V350" s="127"/>
      <c r="W350" s="127"/>
      <c r="X350" s="127"/>
      <c r="Y350" s="127"/>
    </row>
    <row r="351" spans="1:25" ht="12.75" thickTop="1" x14ac:dyDescent="0.2">
      <c r="A351" s="131"/>
      <c r="B351" s="142" t="s">
        <v>36</v>
      </c>
      <c r="C351" s="173">
        <f>SUM(C301:C350)</f>
        <v>191735585.34000003</v>
      </c>
      <c r="D351" s="150">
        <f>SUM(D301:D350)</f>
        <v>18014343</v>
      </c>
      <c r="E351" s="150">
        <f>SUM(E301:E350)</f>
        <v>173721242.34000003</v>
      </c>
      <c r="F351" s="150">
        <f>SUM(F301:F350)</f>
        <v>8743776.0599999987</v>
      </c>
      <c r="G351" s="150">
        <f>SUM(G301:G350)</f>
        <v>178093130.36999997</v>
      </c>
      <c r="H351" s="132"/>
      <c r="I351" s="133"/>
      <c r="J351" s="150">
        <f>SUM(J301:J350)</f>
        <v>5097149.2757027773</v>
      </c>
      <c r="K351" s="150">
        <f>SUM(K301:K350)</f>
        <v>4488904.3111111112</v>
      </c>
      <c r="L351" s="150">
        <f>SUM(L301:L350)</f>
        <v>608244.96459166659</v>
      </c>
      <c r="M351" s="134"/>
      <c r="N351" s="127"/>
      <c r="O351" s="127"/>
      <c r="P351" s="127"/>
      <c r="Q351" s="127"/>
      <c r="R351" s="127"/>
      <c r="S351" s="127"/>
      <c r="T351" s="127"/>
      <c r="U351" s="127"/>
      <c r="V351" s="127"/>
      <c r="W351" s="127"/>
      <c r="X351" s="127"/>
      <c r="Y351" s="127"/>
    </row>
    <row r="352" spans="1:25" x14ac:dyDescent="0.2">
      <c r="C352" s="174"/>
      <c r="F352" s="151"/>
      <c r="K352" s="151"/>
      <c r="L352" s="165"/>
      <c r="N352" s="127"/>
      <c r="O352" s="127"/>
      <c r="P352" s="127"/>
      <c r="Q352" s="127"/>
      <c r="R352" s="127"/>
      <c r="S352" s="127"/>
      <c r="T352" s="127"/>
      <c r="U352" s="127"/>
      <c r="V352" s="127"/>
      <c r="W352" s="127"/>
      <c r="X352" s="127"/>
      <c r="Y352" s="127"/>
    </row>
  </sheetData>
  <sheetProtection selectLockedCells="1" selectUnlockedCells="1"/>
  <mergeCells count="19">
    <mergeCell ref="A242:A243"/>
    <mergeCell ref="B242:B243"/>
    <mergeCell ref="K242:K243"/>
    <mergeCell ref="A299:A300"/>
    <mergeCell ref="B299:B300"/>
    <mergeCell ref="K299:K300"/>
    <mergeCell ref="A128:A129"/>
    <mergeCell ref="B128:B129"/>
    <mergeCell ref="K128:K129"/>
    <mergeCell ref="A185:A186"/>
    <mergeCell ref="B185:B186"/>
    <mergeCell ref="K185:K186"/>
    <mergeCell ref="A9:L9"/>
    <mergeCell ref="A12:A13"/>
    <mergeCell ref="B12:B13"/>
    <mergeCell ref="K12:K13"/>
    <mergeCell ref="A70:A71"/>
    <mergeCell ref="B70:B71"/>
    <mergeCell ref="K70:K71"/>
  </mergeCells>
  <dataValidations count="1">
    <dataValidation allowBlank="1" showInputMessage="1" showErrorMessage="1" promptTitle="Date Format" prompt="E.g:  &quot;August 1, 2011&quot;" sqref="J7:J8 JF7:JF8 TB7:TB8 ACX7:ACX8 AMT7:AMT8 AWP7:AWP8 BGL7:BGL8 BQH7:BQH8 CAD7:CAD8 CJZ7:CJZ8 CTV7:CTV8 DDR7:DDR8 DNN7:DNN8 DXJ7:DXJ8 EHF7:EHF8 ERB7:ERB8 FAX7:FAX8 FKT7:FKT8 FUP7:FUP8 GEL7:GEL8 GOH7:GOH8 GYD7:GYD8 HHZ7:HHZ8 HRV7:HRV8 IBR7:IBR8 ILN7:ILN8 IVJ7:IVJ8 JFF7:JFF8 JPB7:JPB8 JYX7:JYX8 KIT7:KIT8 KSP7:KSP8 LCL7:LCL8 LMH7:LMH8 LWD7:LWD8 MFZ7:MFZ8 MPV7:MPV8 MZR7:MZR8 NJN7:NJN8 NTJ7:NTJ8 ODF7:ODF8 ONB7:ONB8 OWX7:OWX8 PGT7:PGT8 PQP7:PQP8 QAL7:QAL8 QKH7:QKH8 QUD7:QUD8 RDZ7:RDZ8 RNV7:RNV8 RXR7:RXR8 SHN7:SHN8 SRJ7:SRJ8 TBF7:TBF8 TLB7:TLB8 TUX7:TUX8 UET7:UET8 UOP7:UOP8 UYL7:UYL8 VIH7:VIH8 VSD7:VSD8 WBZ7:WBZ8 WLV7:WLV8 WVR7:WVR8 J65362 JF65412 TB65412 ACX65412 AMT65412 AWP65412 BGL65412 BQH65412 CAD65412 CJZ65412 CTV65412 DDR65412 DNN65412 DXJ65412 EHF65412 ERB65412 FAX65412 FKT65412 FUP65412 GEL65412 GOH65412 GYD65412 HHZ65412 HRV65412 IBR65412 ILN65412 IVJ65412 JFF65412 JPB65412 JYX65412 KIT65412 KSP65412 LCL65412 LMH65412 LWD65412 MFZ65412 MPV65412 MZR65412 NJN65412 NTJ65412 ODF65412 ONB65412 OWX65412 PGT65412 PQP65412 QAL65412 QKH65412 QUD65412 RDZ65412 RNV65412 RXR65412 SHN65412 SRJ65412 TBF65412 TLB65412 TUX65412 UET65412 UOP65412 UYL65412 VIH65412 VSD65412 WBZ65412 WLV65412 WVR65412 J130898 JF130948 TB130948 ACX130948 AMT130948 AWP130948 BGL130948 BQH130948 CAD130948 CJZ130948 CTV130948 DDR130948 DNN130948 DXJ130948 EHF130948 ERB130948 FAX130948 FKT130948 FUP130948 GEL130948 GOH130948 GYD130948 HHZ130948 HRV130948 IBR130948 ILN130948 IVJ130948 JFF130948 JPB130948 JYX130948 KIT130948 KSP130948 LCL130948 LMH130948 LWD130948 MFZ130948 MPV130948 MZR130948 NJN130948 NTJ130948 ODF130948 ONB130948 OWX130948 PGT130948 PQP130948 QAL130948 QKH130948 QUD130948 RDZ130948 RNV130948 RXR130948 SHN130948 SRJ130948 TBF130948 TLB130948 TUX130948 UET130948 UOP130948 UYL130948 VIH130948 VSD130948 WBZ130948 WLV130948 WVR130948 J196434 JF196484 TB196484 ACX196484 AMT196484 AWP196484 BGL196484 BQH196484 CAD196484 CJZ196484 CTV196484 DDR196484 DNN196484 DXJ196484 EHF196484 ERB196484 FAX196484 FKT196484 FUP196484 GEL196484 GOH196484 GYD196484 HHZ196484 HRV196484 IBR196484 ILN196484 IVJ196484 JFF196484 JPB196484 JYX196484 KIT196484 KSP196484 LCL196484 LMH196484 LWD196484 MFZ196484 MPV196484 MZR196484 NJN196484 NTJ196484 ODF196484 ONB196484 OWX196484 PGT196484 PQP196484 QAL196484 QKH196484 QUD196484 RDZ196484 RNV196484 RXR196484 SHN196484 SRJ196484 TBF196484 TLB196484 TUX196484 UET196484 UOP196484 UYL196484 VIH196484 VSD196484 WBZ196484 WLV196484 WVR196484 J261970 JF262020 TB262020 ACX262020 AMT262020 AWP262020 BGL262020 BQH262020 CAD262020 CJZ262020 CTV262020 DDR262020 DNN262020 DXJ262020 EHF262020 ERB262020 FAX262020 FKT262020 FUP262020 GEL262020 GOH262020 GYD262020 HHZ262020 HRV262020 IBR262020 ILN262020 IVJ262020 JFF262020 JPB262020 JYX262020 KIT262020 KSP262020 LCL262020 LMH262020 LWD262020 MFZ262020 MPV262020 MZR262020 NJN262020 NTJ262020 ODF262020 ONB262020 OWX262020 PGT262020 PQP262020 QAL262020 QKH262020 QUD262020 RDZ262020 RNV262020 RXR262020 SHN262020 SRJ262020 TBF262020 TLB262020 TUX262020 UET262020 UOP262020 UYL262020 VIH262020 VSD262020 WBZ262020 WLV262020 WVR262020 J327506 JF327556 TB327556 ACX327556 AMT327556 AWP327556 BGL327556 BQH327556 CAD327556 CJZ327556 CTV327556 DDR327556 DNN327556 DXJ327556 EHF327556 ERB327556 FAX327556 FKT327556 FUP327556 GEL327556 GOH327556 GYD327556 HHZ327556 HRV327556 IBR327556 ILN327556 IVJ327556 JFF327556 JPB327556 JYX327556 KIT327556 KSP327556 LCL327556 LMH327556 LWD327556 MFZ327556 MPV327556 MZR327556 NJN327556 NTJ327556 ODF327556 ONB327556 OWX327556 PGT327556 PQP327556 QAL327556 QKH327556 QUD327556 RDZ327556 RNV327556 RXR327556 SHN327556 SRJ327556 TBF327556 TLB327556 TUX327556 UET327556 UOP327556 UYL327556 VIH327556 VSD327556 WBZ327556 WLV327556 WVR327556 J393042 JF393092 TB393092 ACX393092 AMT393092 AWP393092 BGL393092 BQH393092 CAD393092 CJZ393092 CTV393092 DDR393092 DNN393092 DXJ393092 EHF393092 ERB393092 FAX393092 FKT393092 FUP393092 GEL393092 GOH393092 GYD393092 HHZ393092 HRV393092 IBR393092 ILN393092 IVJ393092 JFF393092 JPB393092 JYX393092 KIT393092 KSP393092 LCL393092 LMH393092 LWD393092 MFZ393092 MPV393092 MZR393092 NJN393092 NTJ393092 ODF393092 ONB393092 OWX393092 PGT393092 PQP393092 QAL393092 QKH393092 QUD393092 RDZ393092 RNV393092 RXR393092 SHN393092 SRJ393092 TBF393092 TLB393092 TUX393092 UET393092 UOP393092 UYL393092 VIH393092 VSD393092 WBZ393092 WLV393092 WVR393092 J458578 JF458628 TB458628 ACX458628 AMT458628 AWP458628 BGL458628 BQH458628 CAD458628 CJZ458628 CTV458628 DDR458628 DNN458628 DXJ458628 EHF458628 ERB458628 FAX458628 FKT458628 FUP458628 GEL458628 GOH458628 GYD458628 HHZ458628 HRV458628 IBR458628 ILN458628 IVJ458628 JFF458628 JPB458628 JYX458628 KIT458628 KSP458628 LCL458628 LMH458628 LWD458628 MFZ458628 MPV458628 MZR458628 NJN458628 NTJ458628 ODF458628 ONB458628 OWX458628 PGT458628 PQP458628 QAL458628 QKH458628 QUD458628 RDZ458628 RNV458628 RXR458628 SHN458628 SRJ458628 TBF458628 TLB458628 TUX458628 UET458628 UOP458628 UYL458628 VIH458628 VSD458628 WBZ458628 WLV458628 WVR458628 J524114 JF524164 TB524164 ACX524164 AMT524164 AWP524164 BGL524164 BQH524164 CAD524164 CJZ524164 CTV524164 DDR524164 DNN524164 DXJ524164 EHF524164 ERB524164 FAX524164 FKT524164 FUP524164 GEL524164 GOH524164 GYD524164 HHZ524164 HRV524164 IBR524164 ILN524164 IVJ524164 JFF524164 JPB524164 JYX524164 KIT524164 KSP524164 LCL524164 LMH524164 LWD524164 MFZ524164 MPV524164 MZR524164 NJN524164 NTJ524164 ODF524164 ONB524164 OWX524164 PGT524164 PQP524164 QAL524164 QKH524164 QUD524164 RDZ524164 RNV524164 RXR524164 SHN524164 SRJ524164 TBF524164 TLB524164 TUX524164 UET524164 UOP524164 UYL524164 VIH524164 VSD524164 WBZ524164 WLV524164 WVR524164 J589650 JF589700 TB589700 ACX589700 AMT589700 AWP589700 BGL589700 BQH589700 CAD589700 CJZ589700 CTV589700 DDR589700 DNN589700 DXJ589700 EHF589700 ERB589700 FAX589700 FKT589700 FUP589700 GEL589700 GOH589700 GYD589700 HHZ589700 HRV589700 IBR589700 ILN589700 IVJ589700 JFF589700 JPB589700 JYX589700 KIT589700 KSP589700 LCL589700 LMH589700 LWD589700 MFZ589700 MPV589700 MZR589700 NJN589700 NTJ589700 ODF589700 ONB589700 OWX589700 PGT589700 PQP589700 QAL589700 QKH589700 QUD589700 RDZ589700 RNV589700 RXR589700 SHN589700 SRJ589700 TBF589700 TLB589700 TUX589700 UET589700 UOP589700 UYL589700 VIH589700 VSD589700 WBZ589700 WLV589700 WVR589700 J655186 JF655236 TB655236 ACX655236 AMT655236 AWP655236 BGL655236 BQH655236 CAD655236 CJZ655236 CTV655236 DDR655236 DNN655236 DXJ655236 EHF655236 ERB655236 FAX655236 FKT655236 FUP655236 GEL655236 GOH655236 GYD655236 HHZ655236 HRV655236 IBR655236 ILN655236 IVJ655236 JFF655236 JPB655236 JYX655236 KIT655236 KSP655236 LCL655236 LMH655236 LWD655236 MFZ655236 MPV655236 MZR655236 NJN655236 NTJ655236 ODF655236 ONB655236 OWX655236 PGT655236 PQP655236 QAL655236 QKH655236 QUD655236 RDZ655236 RNV655236 RXR655236 SHN655236 SRJ655236 TBF655236 TLB655236 TUX655236 UET655236 UOP655236 UYL655236 VIH655236 VSD655236 WBZ655236 WLV655236 WVR655236 J720722 JF720772 TB720772 ACX720772 AMT720772 AWP720772 BGL720772 BQH720772 CAD720772 CJZ720772 CTV720772 DDR720772 DNN720772 DXJ720772 EHF720772 ERB720772 FAX720772 FKT720772 FUP720772 GEL720772 GOH720772 GYD720772 HHZ720772 HRV720772 IBR720772 ILN720772 IVJ720772 JFF720772 JPB720772 JYX720772 KIT720772 KSP720772 LCL720772 LMH720772 LWD720772 MFZ720772 MPV720772 MZR720772 NJN720772 NTJ720772 ODF720772 ONB720772 OWX720772 PGT720772 PQP720772 QAL720772 QKH720772 QUD720772 RDZ720772 RNV720772 RXR720772 SHN720772 SRJ720772 TBF720772 TLB720772 TUX720772 UET720772 UOP720772 UYL720772 VIH720772 VSD720772 WBZ720772 WLV720772 WVR720772 J786258 JF786308 TB786308 ACX786308 AMT786308 AWP786308 BGL786308 BQH786308 CAD786308 CJZ786308 CTV786308 DDR786308 DNN786308 DXJ786308 EHF786308 ERB786308 FAX786308 FKT786308 FUP786308 GEL786308 GOH786308 GYD786308 HHZ786308 HRV786308 IBR786308 ILN786308 IVJ786308 JFF786308 JPB786308 JYX786308 KIT786308 KSP786308 LCL786308 LMH786308 LWD786308 MFZ786308 MPV786308 MZR786308 NJN786308 NTJ786308 ODF786308 ONB786308 OWX786308 PGT786308 PQP786308 QAL786308 QKH786308 QUD786308 RDZ786308 RNV786308 RXR786308 SHN786308 SRJ786308 TBF786308 TLB786308 TUX786308 UET786308 UOP786308 UYL786308 VIH786308 VSD786308 WBZ786308 WLV786308 WVR786308 J851794 JF851844 TB851844 ACX851844 AMT851844 AWP851844 BGL851844 BQH851844 CAD851844 CJZ851844 CTV851844 DDR851844 DNN851844 DXJ851844 EHF851844 ERB851844 FAX851844 FKT851844 FUP851844 GEL851844 GOH851844 GYD851844 HHZ851844 HRV851844 IBR851844 ILN851844 IVJ851844 JFF851844 JPB851844 JYX851844 KIT851844 KSP851844 LCL851844 LMH851844 LWD851844 MFZ851844 MPV851844 MZR851844 NJN851844 NTJ851844 ODF851844 ONB851844 OWX851844 PGT851844 PQP851844 QAL851844 QKH851844 QUD851844 RDZ851844 RNV851844 RXR851844 SHN851844 SRJ851844 TBF851844 TLB851844 TUX851844 UET851844 UOP851844 UYL851844 VIH851844 VSD851844 WBZ851844 WLV851844 WVR851844 J917330 JF917380 TB917380 ACX917380 AMT917380 AWP917380 BGL917380 BQH917380 CAD917380 CJZ917380 CTV917380 DDR917380 DNN917380 DXJ917380 EHF917380 ERB917380 FAX917380 FKT917380 FUP917380 GEL917380 GOH917380 GYD917380 HHZ917380 HRV917380 IBR917380 ILN917380 IVJ917380 JFF917380 JPB917380 JYX917380 KIT917380 KSP917380 LCL917380 LMH917380 LWD917380 MFZ917380 MPV917380 MZR917380 NJN917380 NTJ917380 ODF917380 ONB917380 OWX917380 PGT917380 PQP917380 QAL917380 QKH917380 QUD917380 RDZ917380 RNV917380 RXR917380 SHN917380 SRJ917380 TBF917380 TLB917380 TUX917380 UET917380 UOP917380 UYL917380 VIH917380 VSD917380 WBZ917380 WLV917380 WVR917380 J982866 JF982916 TB982916 ACX982916 AMT982916 AWP982916 BGL982916 BQH982916 CAD982916 CJZ982916 CTV982916 DDR982916 DNN982916 DXJ982916 EHF982916 ERB982916 FAX982916 FKT982916 FUP982916 GEL982916 GOH982916 GYD982916 HHZ982916 HRV982916 IBR982916 ILN982916 IVJ982916 JFF982916 JPB982916 JYX982916 KIT982916 KSP982916 LCL982916 LMH982916 LWD982916 MFZ982916 MPV982916 MZR982916 NJN982916 NTJ982916 ODF982916 ONB982916 OWX982916 PGT982916 PQP982916 QAL982916 QKH982916 QUD982916 RDZ982916 RNV982916 RXR982916 SHN982916 SRJ982916 TBF982916 TLB982916 TUX982916 UET982916 UOP982916 UYL982916 VIH982916 VSD982916 WBZ982916 WLV982916 WVR982916" xr:uid="{00000000-0002-0000-0200-000000000000}"/>
  </dataValidations>
  <printOptions horizontalCentered="1"/>
  <pageMargins left="0.74791666666666701" right="0.74791666666666701" top="0.70833333333333304" bottom="0.39374999999999999" header="0.51180555555555596" footer="0.51180555555555596"/>
  <pageSetup scale="60" firstPageNumber="0" fitToHeight="0" orientation="landscape" horizontalDpi="300" verticalDpi="300" r:id="rId1"/>
  <headerFooter alignWithMargins="0"/>
  <rowBreaks count="5" manualBreakCount="5">
    <brk id="66" max="16383" man="1"/>
    <brk id="124" max="16383" man="1"/>
    <brk id="181" max="16383" man="1"/>
    <brk id="238" max="16383" man="1"/>
    <brk id="29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10"/>
  <sheetViews>
    <sheetView workbookViewId="0">
      <selection sqref="A1:K1"/>
    </sheetView>
  </sheetViews>
  <sheetFormatPr defaultColWidth="9.140625" defaultRowHeight="12.75" x14ac:dyDescent="0.2"/>
  <cols>
    <col min="1" max="1" width="14.42578125" style="1" customWidth="1"/>
    <col min="2" max="2" width="18" style="1" customWidth="1"/>
    <col min="3" max="3" width="13.28515625" style="1" bestFit="1" customWidth="1"/>
    <col min="4" max="4" width="2.5703125" style="1" customWidth="1"/>
    <col min="5" max="5" width="26" style="1" customWidth="1"/>
    <col min="6" max="6" width="25.85546875" style="1" customWidth="1"/>
    <col min="7" max="7" width="29.140625" style="1" customWidth="1"/>
    <col min="8" max="16384" width="9.140625" style="1"/>
  </cols>
  <sheetData>
    <row r="1" spans="1:11" ht="18" x14ac:dyDescent="0.25">
      <c r="A1" s="250" t="s">
        <v>37</v>
      </c>
      <c r="B1" s="250"/>
      <c r="C1" s="250"/>
      <c r="D1" s="250"/>
      <c r="E1" s="250"/>
      <c r="F1" s="250"/>
      <c r="G1" s="250"/>
      <c r="H1" s="250"/>
      <c r="I1" s="250"/>
      <c r="J1" s="250"/>
      <c r="K1" s="250"/>
    </row>
    <row r="2" spans="1:11" ht="18" x14ac:dyDescent="0.25">
      <c r="A2" s="250" t="s">
        <v>38</v>
      </c>
      <c r="B2" s="250"/>
      <c r="C2" s="250"/>
      <c r="D2" s="250"/>
      <c r="E2" s="250"/>
      <c r="F2" s="250"/>
      <c r="G2" s="250"/>
      <c r="H2" s="250"/>
      <c r="I2" s="250"/>
      <c r="J2" s="250"/>
      <c r="K2" s="250"/>
    </row>
    <row r="4" spans="1:11" x14ac:dyDescent="0.2">
      <c r="A4" s="1" t="s">
        <v>39</v>
      </c>
    </row>
    <row r="6" spans="1:11" ht="68.25" customHeight="1" x14ac:dyDescent="0.2">
      <c r="A6" s="248" t="s">
        <v>40</v>
      </c>
      <c r="B6" s="248"/>
      <c r="C6" s="248"/>
      <c r="D6" s="248"/>
      <c r="E6" s="248"/>
      <c r="F6" s="248"/>
      <c r="G6" s="248"/>
      <c r="H6" s="248"/>
      <c r="I6" s="248"/>
      <c r="J6" s="248"/>
      <c r="K6" s="248"/>
    </row>
    <row r="7" spans="1:11" x14ac:dyDescent="0.2">
      <c r="A7" s="4"/>
      <c r="B7" s="4"/>
      <c r="C7" s="4"/>
      <c r="D7" s="4"/>
      <c r="E7" s="4"/>
      <c r="F7" s="4"/>
      <c r="G7" s="4"/>
      <c r="H7" s="4"/>
      <c r="I7" s="4"/>
      <c r="J7" s="4"/>
      <c r="K7" s="4"/>
    </row>
    <row r="8" spans="1:11" ht="13.5" thickBot="1" x14ac:dyDescent="0.25">
      <c r="A8" s="4"/>
      <c r="B8" s="4"/>
      <c r="C8" s="4"/>
      <c r="D8" s="4"/>
      <c r="E8" s="4"/>
      <c r="F8" s="4"/>
      <c r="G8" s="4"/>
      <c r="H8" s="4"/>
      <c r="I8" s="4"/>
      <c r="J8" s="4"/>
      <c r="K8" s="4"/>
    </row>
    <row r="9" spans="1:11" ht="39" customHeight="1" thickBot="1" x14ac:dyDescent="0.25">
      <c r="A9" s="4"/>
      <c r="B9" s="4"/>
      <c r="C9" s="4"/>
      <c r="D9" s="4"/>
      <c r="E9" s="251" t="s">
        <v>41</v>
      </c>
      <c r="F9" s="252"/>
      <c r="G9" s="5" t="s">
        <v>42</v>
      </c>
      <c r="H9" s="4"/>
      <c r="I9" s="4"/>
      <c r="J9" s="4"/>
      <c r="K9" s="4"/>
    </row>
    <row r="10" spans="1:11" ht="39" thickBot="1" x14ac:dyDescent="0.25">
      <c r="A10" s="6"/>
      <c r="B10" s="6"/>
      <c r="E10" s="7" t="s">
        <v>43</v>
      </c>
      <c r="F10" s="7" t="s">
        <v>44</v>
      </c>
      <c r="G10" s="5" t="s">
        <v>45</v>
      </c>
      <c r="H10" s="8"/>
    </row>
    <row r="11" spans="1:11" ht="15" x14ac:dyDescent="0.2">
      <c r="A11" s="253" t="s">
        <v>46</v>
      </c>
      <c r="B11" s="9">
        <v>2018</v>
      </c>
      <c r="C11" s="10" t="s">
        <v>47</v>
      </c>
      <c r="E11" s="11" t="s">
        <v>1</v>
      </c>
      <c r="F11" s="12" t="s">
        <v>1</v>
      </c>
      <c r="G11" s="12" t="s">
        <v>1</v>
      </c>
      <c r="H11" s="8"/>
    </row>
    <row r="12" spans="1:11" ht="12.75" customHeight="1" x14ac:dyDescent="0.2">
      <c r="A12" s="253"/>
      <c r="B12" s="13">
        <v>2017</v>
      </c>
      <c r="C12" s="14" t="s">
        <v>48</v>
      </c>
      <c r="E12" s="15" t="s">
        <v>1</v>
      </c>
      <c r="F12" s="16" t="s">
        <v>1</v>
      </c>
      <c r="G12" s="16" t="s">
        <v>1</v>
      </c>
    </row>
    <row r="13" spans="1:11" ht="12.75" customHeight="1" x14ac:dyDescent="0.2">
      <c r="A13" s="253"/>
      <c r="B13" s="13">
        <v>2016</v>
      </c>
      <c r="C13" s="14" t="s">
        <v>49</v>
      </c>
      <c r="E13" s="15" t="s">
        <v>1</v>
      </c>
      <c r="F13" s="16" t="s">
        <v>1</v>
      </c>
      <c r="G13" s="16" t="s">
        <v>1</v>
      </c>
    </row>
    <row r="14" spans="1:11" ht="12.75" customHeight="1" x14ac:dyDescent="0.2">
      <c r="A14" s="253"/>
      <c r="B14" s="13">
        <v>2015</v>
      </c>
      <c r="C14" s="14" t="s">
        <v>49</v>
      </c>
      <c r="E14" s="17" t="s">
        <v>1</v>
      </c>
      <c r="F14" s="17" t="s">
        <v>1</v>
      </c>
      <c r="G14" s="17" t="s">
        <v>1</v>
      </c>
    </row>
    <row r="15" spans="1:11" ht="17.25" x14ac:dyDescent="0.25">
      <c r="A15" s="253"/>
      <c r="B15" s="13">
        <v>2014</v>
      </c>
      <c r="C15" s="14" t="s">
        <v>49</v>
      </c>
      <c r="E15" s="18" t="s">
        <v>50</v>
      </c>
      <c r="F15" s="18" t="s">
        <v>50</v>
      </c>
      <c r="G15" s="18" t="s">
        <v>50</v>
      </c>
    </row>
    <row r="16" spans="1:11" ht="17.25" x14ac:dyDescent="0.25">
      <c r="A16" s="253"/>
      <c r="B16" s="13">
        <v>2013</v>
      </c>
      <c r="C16" s="14" t="s">
        <v>49</v>
      </c>
      <c r="E16" s="19" t="s">
        <v>0</v>
      </c>
      <c r="F16" s="18" t="s">
        <v>51</v>
      </c>
      <c r="G16" s="20" t="s">
        <v>52</v>
      </c>
    </row>
    <row r="17" spans="1:19" ht="18" thickBot="1" x14ac:dyDescent="0.3">
      <c r="A17" s="253"/>
      <c r="B17" s="13">
        <v>2012</v>
      </c>
      <c r="C17" s="14" t="s">
        <v>49</v>
      </c>
      <c r="E17" s="21" t="s">
        <v>51</v>
      </c>
      <c r="F17" s="22" t="s">
        <v>52</v>
      </c>
      <c r="G17" s="22" t="s">
        <v>52</v>
      </c>
    </row>
    <row r="18" spans="1:19" x14ac:dyDescent="0.2">
      <c r="A18" s="6"/>
      <c r="B18" s="6"/>
    </row>
    <row r="19" spans="1:19" ht="25.5" customHeight="1" x14ac:dyDescent="0.2">
      <c r="A19" s="247" t="s">
        <v>53</v>
      </c>
      <c r="B19" s="247"/>
      <c r="C19" s="247"/>
      <c r="D19" s="247"/>
      <c r="E19" s="247"/>
      <c r="F19" s="247"/>
      <c r="G19" s="247"/>
      <c r="H19" s="247"/>
      <c r="I19" s="247"/>
      <c r="J19" s="247"/>
      <c r="K19" s="23"/>
    </row>
    <row r="20" spans="1:19" ht="28.5" customHeight="1" x14ac:dyDescent="0.2">
      <c r="A20" s="247" t="s">
        <v>54</v>
      </c>
      <c r="B20" s="247"/>
      <c r="C20" s="247"/>
      <c r="D20" s="247"/>
      <c r="E20" s="247"/>
      <c r="F20" s="247"/>
      <c r="G20" s="247"/>
      <c r="H20" s="247"/>
      <c r="I20" s="247"/>
      <c r="J20" s="24"/>
      <c r="K20" s="24"/>
    </row>
    <row r="21" spans="1:19" ht="28.5" customHeight="1" x14ac:dyDescent="0.2">
      <c r="A21" s="247" t="s">
        <v>55</v>
      </c>
      <c r="B21" s="247"/>
      <c r="C21" s="247"/>
      <c r="D21" s="247"/>
      <c r="E21" s="247"/>
      <c r="F21" s="247"/>
      <c r="G21" s="247"/>
      <c r="H21" s="247"/>
      <c r="I21" s="247"/>
      <c r="J21" s="24"/>
      <c r="K21" s="24"/>
    </row>
    <row r="22" spans="1:19" ht="28.5" customHeight="1" x14ac:dyDescent="0.2">
      <c r="A22" s="3"/>
      <c r="B22" s="3"/>
      <c r="C22" s="3"/>
      <c r="D22" s="3"/>
      <c r="E22" s="3"/>
      <c r="F22" s="3"/>
      <c r="G22" s="3"/>
      <c r="H22" s="3"/>
      <c r="I22" s="3"/>
      <c r="J22" s="24"/>
      <c r="K22" s="24"/>
    </row>
    <row r="23" spans="1:19" x14ac:dyDescent="0.2">
      <c r="A23" s="6"/>
      <c r="B23" s="6"/>
    </row>
    <row r="24" spans="1:19" x14ac:dyDescent="0.2">
      <c r="A24" s="25" t="s">
        <v>56</v>
      </c>
      <c r="B24" s="25"/>
      <c r="C24" s="25"/>
      <c r="D24" s="25"/>
      <c r="E24" s="25"/>
      <c r="F24" s="25"/>
      <c r="G24" s="25"/>
      <c r="H24" s="25"/>
      <c r="I24" s="25"/>
      <c r="J24" s="25"/>
      <c r="K24" s="25"/>
      <c r="L24" s="25"/>
      <c r="M24" s="25"/>
      <c r="N24" s="25"/>
      <c r="O24" s="25"/>
      <c r="P24" s="25"/>
      <c r="Q24" s="25"/>
      <c r="R24" s="25"/>
      <c r="S24" s="25"/>
    </row>
    <row r="25" spans="1:19" x14ac:dyDescent="0.2">
      <c r="A25" s="25"/>
      <c r="B25" s="25"/>
      <c r="C25" s="25"/>
      <c r="D25" s="25"/>
      <c r="E25" s="25"/>
      <c r="F25" s="25"/>
      <c r="G25" s="25"/>
      <c r="H25" s="25"/>
      <c r="I25" s="25"/>
      <c r="J25" s="25"/>
      <c r="K25" s="25"/>
      <c r="L25" s="25"/>
      <c r="M25" s="25"/>
      <c r="N25" s="25"/>
      <c r="O25" s="25"/>
      <c r="P25" s="25"/>
      <c r="Q25" s="25"/>
      <c r="R25" s="25"/>
      <c r="S25" s="25"/>
    </row>
    <row r="26" spans="1:19" x14ac:dyDescent="0.2">
      <c r="A26" s="26" t="s">
        <v>57</v>
      </c>
      <c r="B26" s="25"/>
      <c r="C26" s="25"/>
      <c r="D26" s="25"/>
      <c r="E26" s="25"/>
      <c r="F26" s="25"/>
      <c r="G26" s="25"/>
      <c r="H26" s="25"/>
      <c r="I26" s="25"/>
      <c r="J26" s="25"/>
      <c r="K26" s="25"/>
      <c r="L26" s="25"/>
      <c r="M26" s="25"/>
      <c r="N26" s="25"/>
      <c r="O26" s="25"/>
      <c r="P26" s="25"/>
      <c r="Q26" s="25"/>
      <c r="R26" s="25"/>
      <c r="S26" s="25"/>
    </row>
    <row r="27" spans="1:19" x14ac:dyDescent="0.2">
      <c r="A27" s="248" t="s">
        <v>58</v>
      </c>
      <c r="B27" s="248"/>
      <c r="C27" s="248"/>
      <c r="D27" s="248"/>
      <c r="E27" s="248"/>
      <c r="F27" s="248"/>
      <c r="G27" s="248"/>
      <c r="H27" s="248"/>
      <c r="I27" s="248"/>
      <c r="J27" s="248"/>
      <c r="K27" s="248"/>
      <c r="L27" s="25"/>
      <c r="M27" s="25"/>
      <c r="N27" s="25"/>
      <c r="O27" s="25"/>
      <c r="P27" s="25"/>
      <c r="Q27" s="25"/>
      <c r="R27" s="25"/>
      <c r="S27" s="25"/>
    </row>
    <row r="28" spans="1:19" x14ac:dyDescent="0.2">
      <c r="A28" s="248"/>
      <c r="B28" s="248"/>
      <c r="C28" s="248"/>
      <c r="D28" s="248"/>
      <c r="E28" s="248"/>
      <c r="F28" s="248"/>
      <c r="G28" s="248"/>
      <c r="H28" s="248"/>
      <c r="I28" s="248"/>
      <c r="J28" s="248"/>
      <c r="K28" s="248"/>
      <c r="L28" s="25"/>
      <c r="M28" s="25"/>
      <c r="N28" s="25"/>
      <c r="O28" s="25"/>
      <c r="P28" s="25"/>
      <c r="Q28" s="25"/>
      <c r="R28" s="25"/>
      <c r="S28" s="25"/>
    </row>
    <row r="29" spans="1:19" x14ac:dyDescent="0.2">
      <c r="A29" s="248"/>
      <c r="B29" s="248"/>
      <c r="C29" s="248"/>
      <c r="D29" s="248"/>
      <c r="E29" s="248"/>
      <c r="F29" s="248"/>
      <c r="G29" s="248"/>
      <c r="H29" s="248"/>
      <c r="I29" s="248"/>
      <c r="J29" s="248"/>
      <c r="K29" s="248"/>
      <c r="L29" s="25"/>
      <c r="M29" s="25"/>
      <c r="N29" s="25"/>
      <c r="O29" s="25"/>
      <c r="P29" s="25"/>
      <c r="Q29" s="25"/>
      <c r="R29" s="25"/>
      <c r="S29" s="25"/>
    </row>
    <row r="31" spans="1:19" ht="24" customHeight="1" x14ac:dyDescent="0.2">
      <c r="A31" s="248" t="s">
        <v>59</v>
      </c>
      <c r="B31" s="248"/>
      <c r="C31" s="248"/>
      <c r="D31" s="248"/>
      <c r="E31" s="248"/>
      <c r="F31" s="248"/>
      <c r="G31" s="248"/>
      <c r="H31" s="248"/>
      <c r="I31" s="248"/>
      <c r="J31" s="248"/>
      <c r="L31" s="27"/>
      <c r="M31" s="27"/>
      <c r="N31" s="27"/>
      <c r="O31" s="27"/>
      <c r="P31" s="27"/>
      <c r="Q31" s="27"/>
      <c r="R31" s="27"/>
      <c r="S31" s="27"/>
    </row>
    <row r="32" spans="1:19" x14ac:dyDescent="0.2">
      <c r="L32" s="27"/>
      <c r="M32" s="27"/>
      <c r="N32" s="27"/>
      <c r="O32" s="27"/>
      <c r="P32" s="27"/>
      <c r="Q32" s="27"/>
      <c r="R32" s="27"/>
      <c r="S32" s="27"/>
    </row>
    <row r="34" spans="1:19" x14ac:dyDescent="0.2">
      <c r="A34" s="28" t="s">
        <v>60</v>
      </c>
      <c r="B34" s="2"/>
    </row>
    <row r="35" spans="1:19" x14ac:dyDescent="0.2">
      <c r="A35" s="28"/>
      <c r="B35" s="2"/>
    </row>
    <row r="36" spans="1:19" x14ac:dyDescent="0.2">
      <c r="A36" s="1" t="s">
        <v>61</v>
      </c>
      <c r="B36" s="2"/>
    </row>
    <row r="37" spans="1:19" ht="25.5" customHeight="1" x14ac:dyDescent="0.2">
      <c r="A37" s="248" t="s">
        <v>62</v>
      </c>
      <c r="B37" s="248"/>
      <c r="C37" s="248"/>
      <c r="D37" s="248"/>
      <c r="E37" s="248"/>
      <c r="F37" s="248"/>
      <c r="G37" s="248"/>
      <c r="H37" s="248"/>
      <c r="I37" s="248"/>
      <c r="J37" s="248"/>
      <c r="K37" s="248"/>
    </row>
    <row r="38" spans="1:19" ht="60" customHeight="1" x14ac:dyDescent="0.2">
      <c r="A38" s="249" t="s">
        <v>63</v>
      </c>
      <c r="B38" s="249"/>
      <c r="C38" s="249"/>
      <c r="D38" s="249"/>
      <c r="E38" s="249"/>
      <c r="F38" s="249"/>
      <c r="G38" s="249"/>
      <c r="H38" s="249"/>
      <c r="I38" s="249"/>
      <c r="J38" s="249"/>
      <c r="K38" s="249"/>
      <c r="L38" s="249"/>
    </row>
    <row r="39" spans="1:19" x14ac:dyDescent="0.2">
      <c r="B39" s="6"/>
    </row>
    <row r="40" spans="1:19" x14ac:dyDescent="0.2">
      <c r="A40" s="25" t="s">
        <v>64</v>
      </c>
      <c r="B40" s="25"/>
      <c r="C40" s="25"/>
      <c r="D40" s="25"/>
      <c r="E40" s="25"/>
      <c r="F40" s="25"/>
      <c r="G40" s="25"/>
      <c r="H40" s="25"/>
      <c r="I40" s="25"/>
      <c r="J40" s="25"/>
      <c r="K40" s="25"/>
      <c r="L40" s="25"/>
      <c r="M40" s="25"/>
      <c r="N40" s="25"/>
      <c r="O40" s="25"/>
      <c r="P40" s="25"/>
      <c r="Q40" s="25"/>
      <c r="R40" s="25"/>
      <c r="S40" s="25"/>
    </row>
    <row r="41" spans="1:19" x14ac:dyDescent="0.2">
      <c r="A41" s="25"/>
      <c r="B41" s="25"/>
      <c r="C41" s="25"/>
      <c r="D41" s="25"/>
      <c r="E41" s="25"/>
      <c r="F41" s="25"/>
      <c r="G41" s="25"/>
      <c r="H41" s="25"/>
      <c r="I41" s="25"/>
      <c r="J41" s="25"/>
      <c r="K41" s="25"/>
      <c r="L41" s="25"/>
      <c r="M41" s="25"/>
      <c r="N41" s="25"/>
      <c r="O41" s="25"/>
      <c r="P41" s="25"/>
      <c r="Q41" s="25"/>
      <c r="R41" s="25"/>
      <c r="S41" s="25"/>
    </row>
    <row r="42" spans="1:19" x14ac:dyDescent="0.2">
      <c r="A42" s="26" t="s">
        <v>65</v>
      </c>
      <c r="B42" s="25"/>
      <c r="C42" s="25"/>
      <c r="D42" s="25"/>
      <c r="E42" s="25"/>
      <c r="F42" s="25"/>
      <c r="G42" s="25"/>
      <c r="H42" s="25"/>
      <c r="I42" s="25"/>
      <c r="J42" s="25"/>
      <c r="K42" s="25"/>
      <c r="L42" s="25"/>
      <c r="M42" s="25"/>
      <c r="N42" s="25"/>
      <c r="O42" s="25"/>
      <c r="P42" s="25"/>
      <c r="Q42" s="25"/>
      <c r="R42" s="25"/>
      <c r="S42" s="25"/>
    </row>
    <row r="43" spans="1:19" x14ac:dyDescent="0.2">
      <c r="A43" s="29" t="s">
        <v>66</v>
      </c>
      <c r="B43" s="247" t="s">
        <v>67</v>
      </c>
      <c r="C43" s="254"/>
      <c r="D43" s="254"/>
      <c r="E43" s="254"/>
      <c r="F43" s="254"/>
      <c r="G43" s="254"/>
      <c r="H43" s="254"/>
      <c r="I43" s="254"/>
      <c r="J43" s="254"/>
      <c r="K43" s="254"/>
      <c r="L43" s="254"/>
      <c r="M43" s="254"/>
      <c r="N43" s="25"/>
      <c r="O43" s="25"/>
      <c r="P43" s="25"/>
      <c r="Q43" s="25"/>
      <c r="R43" s="25"/>
      <c r="S43" s="25"/>
    </row>
    <row r="44" spans="1:19" x14ac:dyDescent="0.2">
      <c r="A44" s="29" t="s">
        <v>66</v>
      </c>
      <c r="B44" s="247" t="s">
        <v>68</v>
      </c>
      <c r="C44" s="254"/>
      <c r="D44" s="254"/>
      <c r="E44" s="254"/>
      <c r="F44" s="254"/>
      <c r="G44" s="254"/>
      <c r="H44" s="254"/>
      <c r="I44" s="254"/>
      <c r="J44" s="254"/>
      <c r="K44" s="254"/>
      <c r="L44" s="254"/>
      <c r="M44" s="254"/>
      <c r="N44" s="25"/>
      <c r="O44" s="25"/>
      <c r="P44" s="25"/>
      <c r="Q44" s="25"/>
      <c r="R44" s="25"/>
      <c r="S44" s="25"/>
    </row>
    <row r="45" spans="1:19" x14ac:dyDescent="0.2">
      <c r="A45" s="25"/>
      <c r="B45" s="3"/>
      <c r="C45" s="24"/>
      <c r="D45" s="24"/>
      <c r="E45" s="24"/>
      <c r="F45" s="24"/>
      <c r="G45" s="24"/>
      <c r="H45" s="24"/>
      <c r="I45" s="24"/>
      <c r="J45" s="24"/>
      <c r="K45" s="24"/>
      <c r="L45" s="24"/>
      <c r="M45" s="24"/>
      <c r="N45" s="25"/>
      <c r="O45" s="25"/>
      <c r="P45" s="25"/>
      <c r="Q45" s="25"/>
      <c r="R45" s="25"/>
      <c r="S45" s="25"/>
    </row>
    <row r="46" spans="1:19" x14ac:dyDescent="0.2">
      <c r="A46" s="26" t="s">
        <v>69</v>
      </c>
      <c r="B46" s="3"/>
      <c r="C46" s="24"/>
      <c r="D46" s="24"/>
      <c r="E46" s="24"/>
      <c r="F46" s="24"/>
      <c r="G46" s="24"/>
      <c r="H46" s="24"/>
      <c r="I46" s="24"/>
      <c r="J46" s="24"/>
      <c r="K46" s="24"/>
      <c r="L46" s="24"/>
      <c r="M46" s="24"/>
      <c r="N46" s="25"/>
      <c r="O46" s="25"/>
      <c r="P46" s="25"/>
      <c r="Q46" s="25"/>
      <c r="R46" s="25"/>
      <c r="S46" s="25"/>
    </row>
    <row r="47" spans="1:19" x14ac:dyDescent="0.2">
      <c r="A47" s="29" t="s">
        <v>66</v>
      </c>
      <c r="B47" s="247" t="s">
        <v>70</v>
      </c>
      <c r="C47" s="247"/>
      <c r="D47" s="247"/>
      <c r="E47" s="247"/>
      <c r="F47" s="247"/>
      <c r="G47" s="247"/>
      <c r="H47" s="247"/>
      <c r="I47" s="247"/>
      <c r="J47" s="247"/>
      <c r="K47" s="247"/>
      <c r="L47" s="247"/>
      <c r="M47" s="24"/>
      <c r="N47" s="25"/>
      <c r="O47" s="25"/>
      <c r="P47" s="25"/>
      <c r="Q47" s="25"/>
      <c r="R47" s="25"/>
      <c r="S47" s="25"/>
    </row>
    <row r="48" spans="1:19" x14ac:dyDescent="0.2">
      <c r="A48" s="248" t="s">
        <v>71</v>
      </c>
      <c r="B48" s="248"/>
      <c r="C48" s="248"/>
      <c r="D48" s="248"/>
      <c r="E48" s="248"/>
      <c r="F48" s="248"/>
      <c r="G48" s="248"/>
      <c r="H48" s="248"/>
      <c r="I48" s="248"/>
      <c r="J48" s="248"/>
      <c r="K48" s="248"/>
      <c r="L48" s="248"/>
      <c r="M48" s="248"/>
      <c r="N48" s="25"/>
      <c r="O48" s="25"/>
      <c r="P48" s="25"/>
      <c r="Q48" s="25"/>
      <c r="R48" s="25"/>
      <c r="S48" s="25"/>
    </row>
    <row r="49" spans="1:20" x14ac:dyDescent="0.2">
      <c r="A49" s="248"/>
      <c r="B49" s="248"/>
      <c r="C49" s="248"/>
      <c r="D49" s="248"/>
      <c r="E49" s="248"/>
      <c r="F49" s="248"/>
      <c r="G49" s="248"/>
      <c r="H49" s="248"/>
      <c r="I49" s="248"/>
      <c r="J49" s="248"/>
      <c r="K49" s="248"/>
      <c r="L49" s="248"/>
      <c r="M49" s="248"/>
      <c r="N49" s="25"/>
      <c r="O49" s="25"/>
      <c r="P49" s="25"/>
      <c r="Q49" s="25"/>
      <c r="R49" s="25"/>
      <c r="S49" s="25"/>
    </row>
    <row r="50" spans="1:20" ht="16.5" customHeight="1" x14ac:dyDescent="0.2">
      <c r="A50" s="3"/>
      <c r="B50" s="3"/>
      <c r="C50" s="3"/>
      <c r="D50" s="3"/>
      <c r="E50" s="3"/>
      <c r="F50" s="3"/>
      <c r="G50" s="3"/>
      <c r="H50" s="3"/>
      <c r="I50" s="3"/>
      <c r="J50" s="3"/>
      <c r="K50" s="3"/>
      <c r="L50" s="3"/>
      <c r="M50" s="3"/>
      <c r="N50" s="3"/>
      <c r="O50" s="3"/>
      <c r="P50" s="3"/>
      <c r="Q50" s="3"/>
      <c r="R50" s="3"/>
      <c r="S50" s="3"/>
      <c r="T50" s="23"/>
    </row>
    <row r="51" spans="1:20" ht="16.5" customHeight="1" x14ac:dyDescent="0.2">
      <c r="A51" s="3"/>
      <c r="B51" s="3"/>
      <c r="C51" s="3"/>
      <c r="D51" s="3"/>
      <c r="E51" s="3"/>
      <c r="F51" s="3"/>
      <c r="G51" s="3"/>
      <c r="H51" s="3"/>
      <c r="I51" s="3"/>
      <c r="J51" s="3"/>
      <c r="K51" s="3"/>
      <c r="L51" s="3"/>
      <c r="M51" s="3"/>
      <c r="N51" s="3"/>
      <c r="O51" s="3"/>
      <c r="P51" s="3"/>
      <c r="Q51" s="3"/>
      <c r="R51" s="3"/>
      <c r="S51" s="3"/>
      <c r="T51" s="23"/>
    </row>
    <row r="52" spans="1:20" x14ac:dyDescent="0.2">
      <c r="A52" s="28" t="s">
        <v>72</v>
      </c>
    </row>
    <row r="53" spans="1:20" x14ac:dyDescent="0.2">
      <c r="A53" s="28"/>
    </row>
    <row r="54" spans="1:20" ht="69" customHeight="1" x14ac:dyDescent="0.2">
      <c r="A54" s="249" t="s">
        <v>73</v>
      </c>
      <c r="B54" s="249"/>
      <c r="C54" s="249"/>
      <c r="D54" s="249"/>
      <c r="E54" s="249"/>
      <c r="F54" s="249"/>
      <c r="G54" s="249"/>
      <c r="H54" s="249"/>
      <c r="I54" s="249"/>
      <c r="J54" s="249"/>
      <c r="K54" s="249"/>
      <c r="L54" s="249"/>
      <c r="M54" s="249"/>
    </row>
    <row r="57" spans="1:20" x14ac:dyDescent="0.2">
      <c r="A57" s="247"/>
      <c r="B57" s="247"/>
      <c r="C57" s="247"/>
      <c r="D57" s="247"/>
      <c r="E57" s="247"/>
      <c r="F57" s="247"/>
      <c r="G57" s="247"/>
      <c r="H57" s="247"/>
      <c r="I57" s="247"/>
      <c r="J57" s="247"/>
      <c r="K57" s="247"/>
      <c r="L57" s="247"/>
      <c r="M57" s="247"/>
      <c r="N57" s="247"/>
      <c r="O57" s="247"/>
      <c r="P57" s="247"/>
      <c r="Q57" s="247"/>
      <c r="R57" s="247"/>
      <c r="S57" s="247"/>
    </row>
    <row r="58" spans="1:20" x14ac:dyDescent="0.2">
      <c r="A58" s="247"/>
      <c r="B58" s="247"/>
      <c r="C58" s="247"/>
      <c r="D58" s="247"/>
      <c r="E58" s="247"/>
      <c r="F58" s="247"/>
      <c r="G58" s="247"/>
      <c r="H58" s="247"/>
      <c r="I58" s="247"/>
      <c r="J58" s="247"/>
      <c r="K58" s="247"/>
      <c r="L58" s="247"/>
      <c r="M58" s="247"/>
      <c r="N58" s="247"/>
      <c r="O58" s="247"/>
      <c r="P58" s="247"/>
      <c r="Q58" s="247"/>
      <c r="R58" s="247"/>
      <c r="S58" s="247"/>
    </row>
    <row r="59" spans="1:20" x14ac:dyDescent="0.2">
      <c r="A59" s="247"/>
      <c r="B59" s="247"/>
      <c r="C59" s="247"/>
      <c r="D59" s="247"/>
      <c r="E59" s="247"/>
      <c r="F59" s="247"/>
      <c r="G59" s="247"/>
      <c r="H59" s="247"/>
      <c r="I59" s="247"/>
      <c r="J59" s="247"/>
      <c r="K59" s="247"/>
      <c r="L59" s="247"/>
      <c r="M59" s="247"/>
      <c r="N59" s="247"/>
      <c r="O59" s="247"/>
      <c r="P59" s="247"/>
      <c r="Q59" s="247"/>
      <c r="R59" s="247"/>
      <c r="S59" s="247"/>
    </row>
    <row r="60" spans="1:20" x14ac:dyDescent="0.2">
      <c r="L60" s="247"/>
      <c r="M60" s="247"/>
      <c r="N60" s="247"/>
      <c r="O60" s="247"/>
      <c r="P60" s="247"/>
      <c r="Q60" s="247"/>
      <c r="R60" s="247"/>
      <c r="S60" s="247"/>
    </row>
    <row r="61" spans="1:20" x14ac:dyDescent="0.2">
      <c r="A61" s="247"/>
      <c r="B61" s="247"/>
      <c r="C61" s="247"/>
      <c r="D61" s="247"/>
      <c r="E61" s="247"/>
      <c r="F61" s="247"/>
      <c r="G61" s="247"/>
      <c r="H61" s="247"/>
      <c r="I61" s="247"/>
      <c r="J61" s="247"/>
      <c r="K61" s="247"/>
      <c r="L61" s="247"/>
      <c r="M61" s="247"/>
      <c r="N61" s="247"/>
      <c r="O61" s="247"/>
      <c r="P61" s="247"/>
      <c r="Q61" s="247"/>
      <c r="R61" s="247"/>
      <c r="S61" s="247"/>
    </row>
    <row r="62" spans="1:20" x14ac:dyDescent="0.2">
      <c r="A62" s="247"/>
      <c r="B62" s="247"/>
      <c r="C62" s="247"/>
      <c r="D62" s="247"/>
      <c r="E62" s="247"/>
      <c r="F62" s="247"/>
      <c r="G62" s="247"/>
      <c r="H62" s="247"/>
      <c r="I62" s="247"/>
      <c r="J62" s="247"/>
      <c r="K62" s="247"/>
      <c r="L62" s="247"/>
      <c r="M62" s="247"/>
      <c r="N62" s="247"/>
      <c r="O62" s="247"/>
      <c r="P62" s="247"/>
      <c r="Q62" s="247"/>
      <c r="R62" s="247"/>
      <c r="S62" s="247"/>
    </row>
    <row r="63" spans="1:20" x14ac:dyDescent="0.2">
      <c r="A63" s="247"/>
      <c r="B63" s="247"/>
      <c r="C63" s="247"/>
      <c r="D63" s="247"/>
      <c r="E63" s="247"/>
      <c r="F63" s="247"/>
      <c r="G63" s="247"/>
      <c r="H63" s="247"/>
      <c r="I63" s="247"/>
      <c r="J63" s="247"/>
      <c r="K63" s="247"/>
      <c r="L63" s="247"/>
      <c r="M63" s="247"/>
      <c r="N63" s="247"/>
      <c r="O63" s="247"/>
      <c r="P63" s="247"/>
      <c r="Q63" s="247"/>
      <c r="R63" s="247"/>
      <c r="S63" s="247"/>
    </row>
    <row r="64" spans="1:20" x14ac:dyDescent="0.2">
      <c r="A64" s="247"/>
      <c r="B64" s="247"/>
      <c r="C64" s="247"/>
      <c r="D64" s="247"/>
      <c r="E64" s="247"/>
      <c r="F64" s="247"/>
      <c r="G64" s="247"/>
      <c r="H64" s="247"/>
      <c r="I64" s="247"/>
      <c r="J64" s="247"/>
      <c r="K64" s="247"/>
      <c r="L64" s="247"/>
      <c r="M64" s="247"/>
      <c r="N64" s="247"/>
      <c r="O64" s="247"/>
      <c r="P64" s="247"/>
      <c r="Q64" s="247"/>
      <c r="R64" s="247"/>
      <c r="S64" s="247"/>
    </row>
    <row r="65" spans="1:19" x14ac:dyDescent="0.2">
      <c r="A65" s="247"/>
      <c r="B65" s="247"/>
      <c r="C65" s="247"/>
      <c r="D65" s="247"/>
      <c r="E65" s="247"/>
      <c r="F65" s="247"/>
      <c r="G65" s="247"/>
      <c r="H65" s="247"/>
      <c r="I65" s="247"/>
      <c r="J65" s="247"/>
      <c r="K65" s="247"/>
      <c r="L65" s="247"/>
      <c r="M65" s="247"/>
      <c r="N65" s="247"/>
      <c r="O65" s="247"/>
      <c r="P65" s="247"/>
      <c r="Q65" s="247"/>
      <c r="R65" s="247"/>
      <c r="S65" s="247"/>
    </row>
    <row r="66" spans="1:19" x14ac:dyDescent="0.2">
      <c r="A66" s="247"/>
      <c r="B66" s="247"/>
      <c r="C66" s="247"/>
      <c r="D66" s="247"/>
      <c r="E66" s="247"/>
      <c r="F66" s="247"/>
      <c r="G66" s="247"/>
      <c r="H66" s="247"/>
      <c r="I66" s="247"/>
      <c r="J66" s="247"/>
      <c r="K66" s="247"/>
      <c r="L66" s="247"/>
      <c r="M66" s="247"/>
      <c r="N66" s="247"/>
      <c r="O66" s="247"/>
      <c r="P66" s="247"/>
      <c r="Q66" s="247"/>
      <c r="R66" s="247"/>
      <c r="S66" s="247"/>
    </row>
    <row r="67" spans="1:19" x14ac:dyDescent="0.2">
      <c r="A67" s="247"/>
      <c r="B67" s="247"/>
      <c r="C67" s="247"/>
      <c r="D67" s="247"/>
      <c r="E67" s="247"/>
      <c r="F67" s="247"/>
      <c r="G67" s="247"/>
      <c r="H67" s="247"/>
      <c r="I67" s="247"/>
      <c r="J67" s="247"/>
      <c r="K67" s="247"/>
      <c r="L67" s="247"/>
      <c r="M67" s="247"/>
      <c r="N67" s="247"/>
      <c r="O67" s="247"/>
      <c r="P67" s="247"/>
      <c r="Q67" s="247"/>
      <c r="R67" s="247"/>
      <c r="S67" s="247"/>
    </row>
    <row r="68" spans="1:19" x14ac:dyDescent="0.2">
      <c r="A68" s="247"/>
      <c r="B68" s="247"/>
      <c r="C68" s="247"/>
      <c r="D68" s="247"/>
      <c r="E68" s="247"/>
      <c r="F68" s="247"/>
      <c r="G68" s="247"/>
      <c r="H68" s="247"/>
      <c r="I68" s="247"/>
      <c r="J68" s="247"/>
      <c r="K68" s="247"/>
      <c r="L68" s="247"/>
      <c r="M68" s="247"/>
      <c r="N68" s="247"/>
      <c r="O68" s="247"/>
      <c r="P68" s="247"/>
      <c r="Q68" s="247"/>
      <c r="R68" s="247"/>
      <c r="S68" s="247"/>
    </row>
    <row r="69" spans="1:19" x14ac:dyDescent="0.2">
      <c r="A69" s="247"/>
      <c r="B69" s="247"/>
      <c r="C69" s="247"/>
      <c r="D69" s="247"/>
      <c r="E69" s="247"/>
      <c r="F69" s="247"/>
      <c r="G69" s="247"/>
      <c r="H69" s="247"/>
      <c r="I69" s="247"/>
      <c r="J69" s="247"/>
      <c r="K69" s="247"/>
      <c r="L69" s="247"/>
      <c r="M69" s="247"/>
      <c r="N69" s="247"/>
      <c r="O69" s="247"/>
      <c r="P69" s="247"/>
      <c r="Q69" s="247"/>
      <c r="R69" s="247"/>
      <c r="S69" s="247"/>
    </row>
    <row r="70" spans="1:19" x14ac:dyDescent="0.2">
      <c r="A70" s="247"/>
      <c r="B70" s="247"/>
      <c r="C70" s="247"/>
      <c r="D70" s="247"/>
      <c r="E70" s="247"/>
      <c r="F70" s="247"/>
      <c r="G70" s="247"/>
      <c r="H70" s="247"/>
      <c r="I70" s="247"/>
      <c r="J70" s="247"/>
      <c r="K70" s="247"/>
      <c r="L70" s="247"/>
      <c r="M70" s="247"/>
      <c r="N70" s="247"/>
      <c r="O70" s="247"/>
      <c r="P70" s="247"/>
      <c r="Q70" s="247"/>
      <c r="R70" s="247"/>
      <c r="S70" s="247"/>
    </row>
    <row r="71" spans="1:19" x14ac:dyDescent="0.2">
      <c r="A71" s="247"/>
      <c r="B71" s="247"/>
      <c r="C71" s="247"/>
      <c r="D71" s="247"/>
      <c r="E71" s="247"/>
      <c r="F71" s="247"/>
      <c r="G71" s="247"/>
      <c r="H71" s="247"/>
      <c r="I71" s="247"/>
      <c r="J71" s="247"/>
      <c r="K71" s="247"/>
      <c r="L71" s="247"/>
      <c r="M71" s="247"/>
      <c r="N71" s="247"/>
      <c r="O71" s="247"/>
      <c r="P71" s="247"/>
      <c r="Q71" s="247"/>
      <c r="R71" s="247"/>
      <c r="S71" s="247"/>
    </row>
    <row r="72" spans="1:19" x14ac:dyDescent="0.2">
      <c r="A72" s="247"/>
      <c r="B72" s="247"/>
      <c r="C72" s="247"/>
      <c r="D72" s="247"/>
      <c r="E72" s="247"/>
      <c r="F72" s="247"/>
      <c r="G72" s="247"/>
      <c r="H72" s="247"/>
      <c r="I72" s="247"/>
      <c r="J72" s="247"/>
      <c r="K72" s="247"/>
      <c r="L72" s="247"/>
      <c r="M72" s="247"/>
      <c r="N72" s="247"/>
      <c r="O72" s="247"/>
      <c r="P72" s="247"/>
      <c r="Q72" s="247"/>
      <c r="R72" s="247"/>
      <c r="S72" s="247"/>
    </row>
    <row r="73" spans="1:19" x14ac:dyDescent="0.2">
      <c r="A73" s="247"/>
      <c r="B73" s="247"/>
      <c r="C73" s="247"/>
      <c r="D73" s="247"/>
      <c r="E73" s="247"/>
      <c r="F73" s="247"/>
      <c r="G73" s="247"/>
      <c r="H73" s="247"/>
      <c r="I73" s="247"/>
      <c r="J73" s="247"/>
      <c r="K73" s="247"/>
      <c r="L73" s="247"/>
      <c r="M73" s="247"/>
      <c r="N73" s="247"/>
      <c r="O73" s="247"/>
      <c r="P73" s="247"/>
      <c r="Q73" s="247"/>
      <c r="R73" s="247"/>
      <c r="S73" s="247"/>
    </row>
    <row r="74" spans="1:19" x14ac:dyDescent="0.2">
      <c r="A74" s="255"/>
      <c r="B74" s="255"/>
      <c r="C74" s="255"/>
      <c r="D74" s="255"/>
      <c r="E74" s="255"/>
      <c r="F74" s="255"/>
      <c r="G74" s="255"/>
      <c r="H74" s="255"/>
      <c r="I74" s="255"/>
      <c r="J74" s="255"/>
      <c r="K74" s="255"/>
      <c r="L74" s="247"/>
      <c r="M74" s="247"/>
      <c r="N74" s="247"/>
      <c r="O74" s="247"/>
      <c r="P74" s="247"/>
      <c r="Q74" s="247"/>
      <c r="R74" s="247"/>
      <c r="S74" s="247"/>
    </row>
    <row r="75" spans="1:19" x14ac:dyDescent="0.2">
      <c r="A75" s="255"/>
      <c r="B75" s="255"/>
      <c r="C75" s="255"/>
      <c r="D75" s="255"/>
      <c r="E75" s="255"/>
      <c r="F75" s="255"/>
      <c r="G75" s="255"/>
      <c r="H75" s="255"/>
      <c r="I75" s="255"/>
      <c r="J75" s="255"/>
      <c r="K75" s="255"/>
      <c r="L75" s="247"/>
      <c r="M75" s="247"/>
      <c r="N75" s="247"/>
      <c r="O75" s="247"/>
      <c r="P75" s="247"/>
      <c r="Q75" s="247"/>
      <c r="R75" s="247"/>
      <c r="S75" s="247"/>
    </row>
    <row r="76" spans="1:19" x14ac:dyDescent="0.2">
      <c r="A76" s="247"/>
      <c r="B76" s="247"/>
      <c r="C76" s="247"/>
      <c r="D76" s="247"/>
      <c r="E76" s="247"/>
      <c r="F76" s="247"/>
      <c r="G76" s="247"/>
      <c r="H76" s="247"/>
      <c r="I76" s="247"/>
      <c r="J76" s="247"/>
      <c r="K76" s="247"/>
      <c r="L76" s="247"/>
      <c r="M76" s="247"/>
      <c r="N76" s="247"/>
      <c r="O76" s="247"/>
      <c r="P76" s="247"/>
      <c r="Q76" s="247"/>
      <c r="R76" s="247"/>
      <c r="S76" s="247"/>
    </row>
    <row r="77" spans="1:19" x14ac:dyDescent="0.2">
      <c r="L77" s="247"/>
      <c r="M77" s="247"/>
      <c r="N77" s="247"/>
      <c r="O77" s="247"/>
      <c r="P77" s="247"/>
      <c r="Q77" s="247"/>
      <c r="R77" s="247"/>
      <c r="S77" s="247"/>
    </row>
    <row r="78" spans="1:19" x14ac:dyDescent="0.2">
      <c r="A78" s="247"/>
      <c r="B78" s="247"/>
      <c r="C78" s="247"/>
      <c r="D78" s="247"/>
      <c r="E78" s="247"/>
      <c r="F78" s="247"/>
      <c r="G78" s="247"/>
      <c r="H78" s="247"/>
      <c r="I78" s="247"/>
      <c r="J78" s="247"/>
      <c r="K78" s="247"/>
      <c r="L78" s="247"/>
      <c r="M78" s="247"/>
      <c r="N78" s="247"/>
      <c r="O78" s="247"/>
      <c r="P78" s="247"/>
      <c r="Q78" s="247"/>
      <c r="R78" s="247"/>
      <c r="S78" s="247"/>
    </row>
    <row r="79" spans="1:19" x14ac:dyDescent="0.2">
      <c r="A79" s="247"/>
      <c r="B79" s="247"/>
      <c r="C79" s="247"/>
      <c r="D79" s="247"/>
      <c r="E79" s="247"/>
      <c r="F79" s="247"/>
      <c r="G79" s="247"/>
      <c r="H79" s="247"/>
      <c r="I79" s="247"/>
      <c r="J79" s="247"/>
      <c r="K79" s="247"/>
      <c r="L79" s="247"/>
      <c r="M79" s="247"/>
      <c r="N79" s="247"/>
      <c r="O79" s="247"/>
      <c r="P79" s="247"/>
      <c r="Q79" s="247"/>
      <c r="R79" s="247"/>
      <c r="S79" s="247"/>
    </row>
    <row r="80" spans="1:19" x14ac:dyDescent="0.2">
      <c r="A80" s="247"/>
      <c r="B80" s="247"/>
      <c r="C80" s="247"/>
      <c r="D80" s="247"/>
      <c r="E80" s="247"/>
      <c r="F80" s="247"/>
      <c r="G80" s="247"/>
      <c r="H80" s="247"/>
      <c r="I80" s="247"/>
      <c r="J80" s="247"/>
      <c r="K80" s="247"/>
      <c r="L80" s="247"/>
      <c r="M80" s="247"/>
      <c r="N80" s="247"/>
      <c r="O80" s="247"/>
      <c r="P80" s="247"/>
      <c r="Q80" s="247"/>
      <c r="R80" s="247"/>
      <c r="S80" s="247"/>
    </row>
    <row r="81" spans="1:19" x14ac:dyDescent="0.2">
      <c r="A81" s="247"/>
      <c r="B81" s="247"/>
      <c r="C81" s="247"/>
      <c r="D81" s="247"/>
      <c r="E81" s="247"/>
      <c r="F81" s="247"/>
      <c r="G81" s="247"/>
      <c r="H81" s="247"/>
      <c r="I81" s="247"/>
      <c r="J81" s="247"/>
      <c r="K81" s="247"/>
      <c r="L81" s="247"/>
      <c r="M81" s="247"/>
      <c r="N81" s="247"/>
      <c r="O81" s="247"/>
      <c r="P81" s="247"/>
      <c r="Q81" s="247"/>
      <c r="R81" s="247"/>
      <c r="S81" s="247"/>
    </row>
    <row r="82" spans="1:19" x14ac:dyDescent="0.2">
      <c r="A82" s="247"/>
      <c r="B82" s="247"/>
      <c r="C82" s="247"/>
      <c r="D82" s="247"/>
      <c r="E82" s="247"/>
      <c r="F82" s="247"/>
      <c r="G82" s="247"/>
      <c r="H82" s="247"/>
      <c r="I82" s="247"/>
      <c r="J82" s="247"/>
      <c r="K82" s="247"/>
      <c r="L82" s="247"/>
      <c r="M82" s="247"/>
      <c r="N82" s="247"/>
      <c r="O82" s="247"/>
      <c r="P82" s="247"/>
      <c r="Q82" s="247"/>
      <c r="R82" s="247"/>
      <c r="S82" s="247"/>
    </row>
    <row r="83" spans="1:19" x14ac:dyDescent="0.2">
      <c r="A83" s="247"/>
      <c r="B83" s="247"/>
      <c r="C83" s="247"/>
      <c r="D83" s="247"/>
      <c r="E83" s="247"/>
      <c r="F83" s="247"/>
      <c r="G83" s="247"/>
      <c r="H83" s="247"/>
      <c r="I83" s="247"/>
      <c r="J83" s="247"/>
      <c r="K83" s="247"/>
      <c r="L83" s="247"/>
      <c r="M83" s="247"/>
      <c r="N83" s="247"/>
      <c r="O83" s="247"/>
      <c r="P83" s="247"/>
      <c r="Q83" s="247"/>
      <c r="R83" s="247"/>
      <c r="S83" s="247"/>
    </row>
    <row r="84" spans="1:19" x14ac:dyDescent="0.2">
      <c r="A84" s="247"/>
      <c r="B84" s="247"/>
      <c r="C84" s="247"/>
      <c r="D84" s="247"/>
      <c r="E84" s="247"/>
      <c r="F84" s="247"/>
      <c r="G84" s="247"/>
      <c r="H84" s="247"/>
      <c r="I84" s="247"/>
      <c r="J84" s="247"/>
      <c r="K84" s="247"/>
      <c r="L84" s="247"/>
      <c r="M84" s="247"/>
      <c r="N84" s="247"/>
      <c r="O84" s="247"/>
      <c r="P84" s="247"/>
      <c r="Q84" s="247"/>
      <c r="R84" s="247"/>
      <c r="S84" s="247"/>
    </row>
    <row r="85" spans="1:19" x14ac:dyDescent="0.2">
      <c r="A85" s="247"/>
      <c r="B85" s="247"/>
      <c r="C85" s="247"/>
      <c r="D85" s="247"/>
      <c r="E85" s="247"/>
      <c r="F85" s="247"/>
      <c r="G85" s="247"/>
      <c r="H85" s="247"/>
      <c r="I85" s="247"/>
      <c r="J85" s="247"/>
      <c r="K85" s="247"/>
      <c r="L85" s="247"/>
      <c r="M85" s="247"/>
      <c r="N85" s="247"/>
      <c r="O85" s="247"/>
      <c r="P85" s="247"/>
      <c r="Q85" s="247"/>
      <c r="R85" s="247"/>
      <c r="S85" s="247"/>
    </row>
    <row r="86" spans="1:19" x14ac:dyDescent="0.2">
      <c r="A86" s="247"/>
      <c r="B86" s="247"/>
      <c r="C86" s="247"/>
      <c r="D86" s="247"/>
      <c r="E86" s="247"/>
      <c r="F86" s="247"/>
      <c r="G86" s="247"/>
      <c r="H86" s="247"/>
      <c r="I86" s="247"/>
      <c r="J86" s="247"/>
      <c r="K86" s="247"/>
      <c r="L86" s="247"/>
      <c r="M86" s="247"/>
      <c r="N86" s="247"/>
      <c r="O86" s="247"/>
      <c r="P86" s="247"/>
      <c r="Q86" s="247"/>
      <c r="R86" s="247"/>
      <c r="S86" s="247"/>
    </row>
    <row r="87" spans="1:19" x14ac:dyDescent="0.2">
      <c r="A87" s="247"/>
      <c r="B87" s="247"/>
      <c r="C87" s="247"/>
      <c r="D87" s="247"/>
      <c r="E87" s="247"/>
      <c r="F87" s="247"/>
      <c r="G87" s="247"/>
      <c r="H87" s="247"/>
      <c r="I87" s="247"/>
      <c r="J87" s="247"/>
      <c r="K87" s="247"/>
      <c r="L87" s="247"/>
      <c r="M87" s="247"/>
      <c r="N87" s="247"/>
      <c r="O87" s="247"/>
      <c r="P87" s="247"/>
      <c r="Q87" s="247"/>
      <c r="R87" s="247"/>
      <c r="S87" s="247"/>
    </row>
    <row r="88" spans="1:19" x14ac:dyDescent="0.2">
      <c r="A88" s="247"/>
      <c r="B88" s="247"/>
      <c r="C88" s="247"/>
      <c r="D88" s="247"/>
      <c r="E88" s="247"/>
      <c r="F88" s="247"/>
      <c r="G88" s="247"/>
      <c r="H88" s="247"/>
      <c r="I88" s="247"/>
      <c r="J88" s="247"/>
      <c r="K88" s="247"/>
      <c r="L88" s="247"/>
      <c r="M88" s="247"/>
      <c r="N88" s="247"/>
      <c r="O88" s="247"/>
      <c r="P88" s="247"/>
      <c r="Q88" s="247"/>
      <c r="R88" s="247"/>
      <c r="S88" s="247"/>
    </row>
    <row r="89" spans="1:19" x14ac:dyDescent="0.2">
      <c r="A89" s="247"/>
      <c r="B89" s="247"/>
      <c r="C89" s="247"/>
      <c r="D89" s="247"/>
      <c r="E89" s="247"/>
      <c r="F89" s="247"/>
      <c r="G89" s="247"/>
      <c r="H89" s="247"/>
      <c r="I89" s="247"/>
      <c r="J89" s="247"/>
      <c r="K89" s="247"/>
      <c r="L89" s="247"/>
      <c r="M89" s="247"/>
      <c r="N89" s="247"/>
      <c r="O89" s="247"/>
      <c r="P89" s="247"/>
      <c r="Q89" s="247"/>
      <c r="R89" s="247"/>
      <c r="S89" s="247"/>
    </row>
    <row r="90" spans="1:19" x14ac:dyDescent="0.2">
      <c r="A90" s="247"/>
      <c r="B90" s="247"/>
      <c r="C90" s="247"/>
      <c r="D90" s="247"/>
      <c r="E90" s="247"/>
      <c r="F90" s="247"/>
      <c r="G90" s="247"/>
      <c r="H90" s="247"/>
      <c r="I90" s="247"/>
      <c r="J90" s="247"/>
      <c r="K90" s="247"/>
      <c r="L90" s="247"/>
      <c r="M90" s="247"/>
      <c r="N90" s="247"/>
      <c r="O90" s="247"/>
      <c r="P90" s="247"/>
      <c r="Q90" s="247"/>
      <c r="R90" s="247"/>
      <c r="S90" s="247"/>
    </row>
    <row r="91" spans="1:19" x14ac:dyDescent="0.2">
      <c r="A91" s="247"/>
      <c r="B91" s="247"/>
      <c r="C91" s="247"/>
      <c r="D91" s="247"/>
      <c r="E91" s="247"/>
      <c r="F91" s="247"/>
      <c r="G91" s="247"/>
      <c r="H91" s="247"/>
      <c r="I91" s="247"/>
      <c r="J91" s="247"/>
      <c r="K91" s="247"/>
      <c r="L91" s="247"/>
      <c r="M91" s="247"/>
      <c r="N91" s="247"/>
      <c r="O91" s="247"/>
      <c r="P91" s="247"/>
      <c r="Q91" s="247"/>
      <c r="R91" s="247"/>
      <c r="S91" s="247"/>
    </row>
    <row r="92" spans="1:19" x14ac:dyDescent="0.2">
      <c r="A92" s="247"/>
      <c r="B92" s="247"/>
      <c r="C92" s="247"/>
      <c r="D92" s="247"/>
      <c r="E92" s="247"/>
      <c r="F92" s="247"/>
      <c r="G92" s="247"/>
      <c r="H92" s="247"/>
      <c r="I92" s="247"/>
      <c r="J92" s="247"/>
      <c r="K92" s="247"/>
      <c r="L92" s="247"/>
      <c r="M92" s="247"/>
      <c r="N92" s="247"/>
      <c r="O92" s="247"/>
      <c r="P92" s="247"/>
      <c r="Q92" s="247"/>
      <c r="R92" s="247"/>
      <c r="S92" s="247"/>
    </row>
    <row r="93" spans="1:19" x14ac:dyDescent="0.2">
      <c r="A93" s="247"/>
      <c r="B93" s="247"/>
      <c r="C93" s="247"/>
      <c r="D93" s="247"/>
      <c r="E93" s="247"/>
      <c r="F93" s="247"/>
      <c r="G93" s="247"/>
      <c r="H93" s="247"/>
      <c r="I93" s="247"/>
      <c r="J93" s="247"/>
      <c r="K93" s="247"/>
      <c r="L93" s="247"/>
      <c r="M93" s="247"/>
      <c r="N93" s="247"/>
      <c r="O93" s="247"/>
      <c r="P93" s="247"/>
      <c r="Q93" s="247"/>
      <c r="R93" s="247"/>
      <c r="S93" s="247"/>
    </row>
    <row r="94" spans="1:19" x14ac:dyDescent="0.2">
      <c r="A94" s="247"/>
      <c r="B94" s="247"/>
      <c r="C94" s="247"/>
      <c r="D94" s="247"/>
      <c r="E94" s="247"/>
      <c r="F94" s="247"/>
      <c r="G94" s="247"/>
      <c r="H94" s="247"/>
      <c r="I94" s="247"/>
      <c r="J94" s="247"/>
      <c r="K94" s="247"/>
      <c r="L94" s="247"/>
      <c r="M94" s="247"/>
      <c r="N94" s="247"/>
      <c r="O94" s="247"/>
      <c r="P94" s="247"/>
      <c r="Q94" s="247"/>
      <c r="R94" s="247"/>
      <c r="S94" s="247"/>
    </row>
    <row r="95" spans="1:19" x14ac:dyDescent="0.2">
      <c r="A95" s="247"/>
      <c r="B95" s="247"/>
      <c r="C95" s="247"/>
      <c r="D95" s="247"/>
      <c r="E95" s="247"/>
      <c r="F95" s="247"/>
      <c r="G95" s="247"/>
      <c r="H95" s="247"/>
      <c r="I95" s="247"/>
      <c r="J95" s="247"/>
      <c r="K95" s="247"/>
      <c r="L95" s="247"/>
      <c r="M95" s="247"/>
      <c r="N95" s="247"/>
      <c r="O95" s="247"/>
      <c r="P95" s="247"/>
      <c r="Q95" s="247"/>
      <c r="R95" s="247"/>
      <c r="S95" s="247"/>
    </row>
    <row r="96" spans="1:19" x14ac:dyDescent="0.2">
      <c r="A96" s="247"/>
      <c r="B96" s="247"/>
      <c r="C96" s="247"/>
      <c r="D96" s="247"/>
      <c r="E96" s="247"/>
      <c r="F96" s="247"/>
      <c r="G96" s="247"/>
      <c r="H96" s="247"/>
      <c r="I96" s="247"/>
      <c r="J96" s="247"/>
      <c r="K96" s="247"/>
      <c r="L96" s="247"/>
      <c r="M96" s="247"/>
      <c r="N96" s="247"/>
      <c r="O96" s="247"/>
      <c r="P96" s="247"/>
      <c r="Q96" s="247"/>
      <c r="R96" s="247"/>
      <c r="S96" s="247"/>
    </row>
    <row r="97" spans="1:19" x14ac:dyDescent="0.2">
      <c r="A97" s="247"/>
      <c r="B97" s="247"/>
      <c r="C97" s="247"/>
      <c r="D97" s="247"/>
      <c r="E97" s="247"/>
      <c r="F97" s="247"/>
      <c r="G97" s="247"/>
      <c r="H97" s="247"/>
      <c r="I97" s="247"/>
      <c r="J97" s="247"/>
      <c r="K97" s="247"/>
      <c r="L97" s="247"/>
      <c r="M97" s="247"/>
      <c r="N97" s="247"/>
      <c r="O97" s="247"/>
      <c r="P97" s="247"/>
      <c r="Q97" s="247"/>
      <c r="R97" s="247"/>
      <c r="S97" s="247"/>
    </row>
    <row r="98" spans="1:19" x14ac:dyDescent="0.2">
      <c r="A98" s="247"/>
      <c r="B98" s="247"/>
      <c r="C98" s="247"/>
      <c r="D98" s="247"/>
      <c r="E98" s="247"/>
      <c r="F98" s="247"/>
      <c r="G98" s="247"/>
      <c r="H98" s="247"/>
      <c r="I98" s="247"/>
      <c r="J98" s="247"/>
      <c r="K98" s="247"/>
      <c r="L98" s="247"/>
      <c r="M98" s="247"/>
      <c r="N98" s="247"/>
      <c r="O98" s="247"/>
      <c r="P98" s="247"/>
      <c r="Q98" s="247"/>
      <c r="R98" s="247"/>
      <c r="S98" s="247"/>
    </row>
    <row r="99" spans="1:19" x14ac:dyDescent="0.2">
      <c r="A99" s="247"/>
      <c r="B99" s="247"/>
      <c r="C99" s="247"/>
      <c r="D99" s="247"/>
      <c r="E99" s="247"/>
      <c r="F99" s="247"/>
      <c r="G99" s="247"/>
      <c r="H99" s="247"/>
      <c r="I99" s="247"/>
      <c r="J99" s="247"/>
      <c r="K99" s="247"/>
      <c r="L99" s="247"/>
      <c r="M99" s="247"/>
      <c r="N99" s="247"/>
      <c r="O99" s="247"/>
      <c r="P99" s="247"/>
      <c r="Q99" s="247"/>
      <c r="R99" s="247"/>
      <c r="S99" s="247"/>
    </row>
    <row r="100" spans="1:19" x14ac:dyDescent="0.2">
      <c r="A100" s="247"/>
      <c r="B100" s="247"/>
      <c r="C100" s="247"/>
      <c r="D100" s="247"/>
      <c r="E100" s="247"/>
      <c r="F100" s="247"/>
      <c r="G100" s="247"/>
      <c r="H100" s="247"/>
      <c r="I100" s="247"/>
      <c r="J100" s="247"/>
      <c r="K100" s="247"/>
      <c r="L100" s="247"/>
      <c r="M100" s="247"/>
      <c r="N100" s="247"/>
      <c r="O100" s="247"/>
      <c r="P100" s="247"/>
      <c r="Q100" s="247"/>
      <c r="R100" s="247"/>
      <c r="S100" s="247"/>
    </row>
    <row r="101" spans="1:19" x14ac:dyDescent="0.2">
      <c r="A101" s="247"/>
      <c r="B101" s="247"/>
      <c r="C101" s="247"/>
      <c r="D101" s="247"/>
      <c r="E101" s="247"/>
      <c r="F101" s="247"/>
      <c r="G101" s="247"/>
      <c r="H101" s="247"/>
      <c r="I101" s="247"/>
      <c r="J101" s="247"/>
      <c r="K101" s="247"/>
      <c r="L101" s="247"/>
      <c r="M101" s="247"/>
      <c r="N101" s="247"/>
      <c r="O101" s="247"/>
      <c r="P101" s="247"/>
      <c r="Q101" s="247"/>
      <c r="R101" s="247"/>
      <c r="S101" s="247"/>
    </row>
    <row r="102" spans="1:19" x14ac:dyDescent="0.2">
      <c r="A102" s="247"/>
      <c r="B102" s="247"/>
      <c r="C102" s="247"/>
      <c r="D102" s="247"/>
      <c r="E102" s="247"/>
      <c r="F102" s="247"/>
      <c r="G102" s="247"/>
      <c r="H102" s="247"/>
      <c r="I102" s="247"/>
      <c r="J102" s="247"/>
      <c r="K102" s="247"/>
      <c r="L102" s="247"/>
      <c r="M102" s="247"/>
      <c r="N102" s="247"/>
      <c r="O102" s="247"/>
      <c r="P102" s="247"/>
      <c r="Q102" s="247"/>
      <c r="R102" s="247"/>
      <c r="S102" s="247"/>
    </row>
    <row r="103" spans="1:19" x14ac:dyDescent="0.2">
      <c r="A103" s="247"/>
      <c r="B103" s="247"/>
      <c r="C103" s="247"/>
      <c r="D103" s="247"/>
      <c r="E103" s="247"/>
      <c r="F103" s="247"/>
      <c r="G103" s="247"/>
      <c r="H103" s="247"/>
      <c r="I103" s="247"/>
      <c r="J103" s="247"/>
      <c r="K103" s="247"/>
      <c r="L103" s="247"/>
      <c r="M103" s="247"/>
      <c r="N103" s="247"/>
      <c r="O103" s="247"/>
      <c r="P103" s="247"/>
      <c r="Q103" s="247"/>
      <c r="R103" s="247"/>
      <c r="S103" s="247"/>
    </row>
    <row r="104" spans="1:19" x14ac:dyDescent="0.2">
      <c r="A104" s="247"/>
      <c r="B104" s="247"/>
      <c r="C104" s="247"/>
      <c r="D104" s="247"/>
      <c r="E104" s="247"/>
      <c r="F104" s="247"/>
      <c r="G104" s="247"/>
      <c r="H104" s="247"/>
      <c r="I104" s="247"/>
      <c r="J104" s="247"/>
      <c r="K104" s="247"/>
      <c r="L104" s="247"/>
      <c r="M104" s="247"/>
      <c r="N104" s="247"/>
      <c r="O104" s="247"/>
      <c r="P104" s="247"/>
      <c r="Q104" s="247"/>
      <c r="R104" s="247"/>
      <c r="S104" s="247"/>
    </row>
    <row r="105" spans="1:19" x14ac:dyDescent="0.2">
      <c r="A105" s="247"/>
      <c r="B105" s="247"/>
      <c r="C105" s="247"/>
      <c r="D105" s="247"/>
      <c r="E105" s="247"/>
      <c r="F105" s="247"/>
      <c r="G105" s="247"/>
      <c r="H105" s="247"/>
      <c r="I105" s="247"/>
      <c r="J105" s="247"/>
      <c r="K105" s="247"/>
      <c r="L105" s="247"/>
      <c r="M105" s="247"/>
      <c r="N105" s="247"/>
      <c r="O105" s="247"/>
      <c r="P105" s="247"/>
      <c r="Q105" s="247"/>
      <c r="R105" s="247"/>
      <c r="S105" s="247"/>
    </row>
    <row r="106" spans="1:19" x14ac:dyDescent="0.2">
      <c r="A106" s="247"/>
      <c r="B106" s="247"/>
      <c r="C106" s="247"/>
      <c r="D106" s="247"/>
      <c r="E106" s="247"/>
      <c r="F106" s="247"/>
      <c r="G106" s="247"/>
      <c r="H106" s="247"/>
      <c r="I106" s="247"/>
      <c r="J106" s="247"/>
      <c r="K106" s="247"/>
      <c r="L106" s="247"/>
      <c r="M106" s="247"/>
      <c r="N106" s="247"/>
      <c r="O106" s="247"/>
      <c r="P106" s="247"/>
      <c r="Q106" s="247"/>
      <c r="R106" s="247"/>
      <c r="S106" s="247"/>
    </row>
    <row r="107" spans="1:19" x14ac:dyDescent="0.2">
      <c r="A107" s="247"/>
      <c r="B107" s="247"/>
      <c r="C107" s="247"/>
      <c r="D107" s="247"/>
      <c r="E107" s="247"/>
      <c r="F107" s="247"/>
      <c r="G107" s="247"/>
      <c r="H107" s="247"/>
      <c r="I107" s="247"/>
      <c r="J107" s="247"/>
      <c r="K107" s="247"/>
      <c r="L107" s="247"/>
      <c r="M107" s="247"/>
      <c r="N107" s="247"/>
      <c r="O107" s="247"/>
      <c r="P107" s="247"/>
      <c r="Q107" s="247"/>
      <c r="R107" s="247"/>
      <c r="S107" s="247"/>
    </row>
    <row r="108" spans="1:19" x14ac:dyDescent="0.2">
      <c r="A108" s="247"/>
      <c r="B108" s="247"/>
      <c r="C108" s="247"/>
      <c r="D108" s="247"/>
      <c r="E108" s="247"/>
      <c r="F108" s="247"/>
      <c r="G108" s="247"/>
      <c r="H108" s="247"/>
      <c r="I108" s="247"/>
      <c r="J108" s="247"/>
      <c r="K108" s="247"/>
      <c r="L108" s="247"/>
      <c r="M108" s="247"/>
      <c r="N108" s="247"/>
      <c r="O108" s="247"/>
      <c r="P108" s="247"/>
      <c r="Q108" s="247"/>
      <c r="R108" s="247"/>
      <c r="S108" s="247"/>
    </row>
    <row r="109" spans="1:19" x14ac:dyDescent="0.2">
      <c r="A109" s="247"/>
      <c r="B109" s="247"/>
      <c r="C109" s="247"/>
      <c r="D109" s="247"/>
      <c r="E109" s="247"/>
      <c r="F109" s="247"/>
      <c r="G109" s="247"/>
      <c r="H109" s="247"/>
      <c r="I109" s="247"/>
      <c r="J109" s="247"/>
      <c r="K109" s="247"/>
      <c r="L109" s="247"/>
      <c r="M109" s="247"/>
      <c r="N109" s="247"/>
      <c r="O109" s="247"/>
      <c r="P109" s="247"/>
      <c r="Q109" s="247"/>
      <c r="R109" s="247"/>
      <c r="S109" s="247"/>
    </row>
    <row r="110" spans="1:19" x14ac:dyDescent="0.2">
      <c r="A110" s="247"/>
      <c r="B110" s="247"/>
      <c r="C110" s="247"/>
      <c r="D110" s="247"/>
      <c r="E110" s="247"/>
      <c r="F110" s="247"/>
      <c r="G110" s="247"/>
      <c r="H110" s="247"/>
      <c r="I110" s="247"/>
      <c r="J110" s="247"/>
      <c r="K110" s="247"/>
      <c r="L110" s="247"/>
      <c r="M110" s="247"/>
      <c r="N110" s="247"/>
      <c r="O110" s="247"/>
      <c r="P110" s="247"/>
      <c r="Q110" s="247"/>
      <c r="R110" s="247"/>
      <c r="S110" s="247"/>
    </row>
  </sheetData>
  <mergeCells count="123">
    <mergeCell ref="A108:K108"/>
    <mergeCell ref="L108:S108"/>
    <mergeCell ref="A109:K109"/>
    <mergeCell ref="L109:S109"/>
    <mergeCell ref="A110:K110"/>
    <mergeCell ref="L110:S110"/>
    <mergeCell ref="A105:K105"/>
    <mergeCell ref="L105:S105"/>
    <mergeCell ref="A106:K106"/>
    <mergeCell ref="L106:S106"/>
    <mergeCell ref="A107:K107"/>
    <mergeCell ref="L107:S107"/>
    <mergeCell ref="A102:K102"/>
    <mergeCell ref="L102:S102"/>
    <mergeCell ref="A103:K103"/>
    <mergeCell ref="L103:S103"/>
    <mergeCell ref="A104:K104"/>
    <mergeCell ref="L104:S104"/>
    <mergeCell ref="A99:K99"/>
    <mergeCell ref="L99:S99"/>
    <mergeCell ref="A100:K100"/>
    <mergeCell ref="L100:S100"/>
    <mergeCell ref="A101:K101"/>
    <mergeCell ref="L101:S101"/>
    <mergeCell ref="A96:K96"/>
    <mergeCell ref="L96:S96"/>
    <mergeCell ref="A97:K97"/>
    <mergeCell ref="L97:S97"/>
    <mergeCell ref="A98:K98"/>
    <mergeCell ref="L98:S98"/>
    <mergeCell ref="A93:K93"/>
    <mergeCell ref="L93:S93"/>
    <mergeCell ref="A94:K94"/>
    <mergeCell ref="L94:S94"/>
    <mergeCell ref="A95:K95"/>
    <mergeCell ref="L95:S95"/>
    <mergeCell ref="A90:K90"/>
    <mergeCell ref="L90:S90"/>
    <mergeCell ref="A91:K91"/>
    <mergeCell ref="L91:S91"/>
    <mergeCell ref="A92:K92"/>
    <mergeCell ref="L92:S92"/>
    <mergeCell ref="A87:K87"/>
    <mergeCell ref="L87:S87"/>
    <mergeCell ref="A88:K88"/>
    <mergeCell ref="L88:S88"/>
    <mergeCell ref="A89:K89"/>
    <mergeCell ref="L89:S89"/>
    <mergeCell ref="A84:K84"/>
    <mergeCell ref="L84:S84"/>
    <mergeCell ref="A85:K85"/>
    <mergeCell ref="L85:S85"/>
    <mergeCell ref="A86:K86"/>
    <mergeCell ref="L86:S86"/>
    <mergeCell ref="A81:K81"/>
    <mergeCell ref="L81:S81"/>
    <mergeCell ref="A82:K82"/>
    <mergeCell ref="L82:S82"/>
    <mergeCell ref="A83:K83"/>
    <mergeCell ref="L83:S83"/>
    <mergeCell ref="L77:S77"/>
    <mergeCell ref="A78:K78"/>
    <mergeCell ref="L78:S78"/>
    <mergeCell ref="A79:K79"/>
    <mergeCell ref="L79:S79"/>
    <mergeCell ref="A80:K80"/>
    <mergeCell ref="L80:S80"/>
    <mergeCell ref="A74:K74"/>
    <mergeCell ref="L74:S74"/>
    <mergeCell ref="A75:K75"/>
    <mergeCell ref="L75:S75"/>
    <mergeCell ref="A76:K76"/>
    <mergeCell ref="L76:S76"/>
    <mergeCell ref="A71:K71"/>
    <mergeCell ref="L71:S71"/>
    <mergeCell ref="A72:K72"/>
    <mergeCell ref="L72:S72"/>
    <mergeCell ref="A73:K73"/>
    <mergeCell ref="L73:S73"/>
    <mergeCell ref="A68:K68"/>
    <mergeCell ref="L68:S68"/>
    <mergeCell ref="A69:K69"/>
    <mergeCell ref="L69:S69"/>
    <mergeCell ref="A70:K70"/>
    <mergeCell ref="L70:S70"/>
    <mergeCell ref="A65:K65"/>
    <mergeCell ref="L65:S65"/>
    <mergeCell ref="A66:K66"/>
    <mergeCell ref="L66:S66"/>
    <mergeCell ref="A67:K67"/>
    <mergeCell ref="L67:S67"/>
    <mergeCell ref="A62:K62"/>
    <mergeCell ref="L62:S62"/>
    <mergeCell ref="A63:K63"/>
    <mergeCell ref="L63:S63"/>
    <mergeCell ref="A64:K64"/>
    <mergeCell ref="L64:S64"/>
    <mergeCell ref="A58:K58"/>
    <mergeCell ref="L58:S58"/>
    <mergeCell ref="A59:K59"/>
    <mergeCell ref="L59:S59"/>
    <mergeCell ref="L60:S60"/>
    <mergeCell ref="A61:K61"/>
    <mergeCell ref="L61:S61"/>
    <mergeCell ref="B43:M43"/>
    <mergeCell ref="B44:M44"/>
    <mergeCell ref="B47:L47"/>
    <mergeCell ref="A48:M49"/>
    <mergeCell ref="A54:M54"/>
    <mergeCell ref="A57:K57"/>
    <mergeCell ref="L57:S57"/>
    <mergeCell ref="A20:I20"/>
    <mergeCell ref="A21:I21"/>
    <mergeCell ref="A27:K29"/>
    <mergeCell ref="A31:J31"/>
    <mergeCell ref="A37:K37"/>
    <mergeCell ref="A38:L38"/>
    <mergeCell ref="A1:K1"/>
    <mergeCell ref="A2:K2"/>
    <mergeCell ref="A6:K6"/>
    <mergeCell ref="E9:F9"/>
    <mergeCell ref="A11:A17"/>
    <mergeCell ref="A19:J19"/>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Reconciliation Sheet</vt:lpstr>
      <vt:lpstr>2.6 Fixed Asset Cont Stmt</vt:lpstr>
      <vt:lpstr>2.9 Depreciation Expenses</vt:lpstr>
      <vt:lpstr>Acct Instr</vt:lpstr>
      <vt:lpstr>'2.9 Depreciation Expenses'!Print_Area</vt:lpstr>
      <vt:lpstr>'Reconciliation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Ris-Schofield</dc:creator>
  <cp:lastModifiedBy>Beharriell, Greg</cp:lastModifiedBy>
  <cp:lastPrinted>2019-05-13T14:29:56Z</cp:lastPrinted>
  <dcterms:created xsi:type="dcterms:W3CDTF">2018-07-05T18:25:58Z</dcterms:created>
  <dcterms:modified xsi:type="dcterms:W3CDTF">2019-09-12T13:04:31Z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14.6</vt:lpwstr>
  </property>
</Properties>
</file>